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filterPrivacy="1"/>
  <xr:revisionPtr revIDLastSave="0" documentId="13_ncr:1_{2B4EF276-27A2-464A-B8ED-DE12F293D88E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BD" sheetId="16" state="hidden" r:id="rId1"/>
    <sheet name="ORÇAMENTO CONSOLIDADO" sheetId="1" r:id="rId2"/>
    <sheet name="ORÇ CACHOEIRA" sheetId="13" r:id="rId3"/>
    <sheet name="ADM CACHOEIRA" sheetId="20" r:id="rId4"/>
    <sheet name="MOB CACHOEIRA" sheetId="24" r:id="rId5"/>
    <sheet name="ORÇ STA R ARAGUAIA" sheetId="8" r:id="rId6"/>
    <sheet name="ADM STA R" sheetId="23" r:id="rId7"/>
    <sheet name="MOB STA RITA" sheetId="26" r:id="rId8"/>
    <sheet name="ORÇ PARANAIGUARA" sheetId="6" r:id="rId9"/>
    <sheet name="ADM PARANAIGUARA" sheetId="21" r:id="rId10"/>
    <sheet name="MOB PARANAIGUARA" sheetId="25" r:id="rId11"/>
    <sheet name="ORÇ PEROLANDIA" sheetId="7" r:id="rId12"/>
    <sheet name="ADM PEROLANDIA" sheetId="22" r:id="rId13"/>
    <sheet name="MOB PEROLANDIA" sheetId="27" r:id="rId14"/>
    <sheet name="CPU" sheetId="17" r:id="rId15"/>
    <sheet name="CRONOGRAMA CONSOLIDADO" sheetId="4" r:id="rId16"/>
    <sheet name="B.D.I" sheetId="18" r:id="rId17"/>
    <sheet name="ENCARGOS" sheetId="19" r:id="rId18"/>
    <sheet name="Planilha1" sheetId="14" state="hidden" r:id="rId19"/>
  </sheets>
  <externalReferences>
    <externalReference r:id="rId20"/>
  </externalReferences>
  <definedNames>
    <definedName name="_xlnm.Print_Area" localSheetId="3">'ADM CACHOEIRA'!$A$1:$G$60</definedName>
    <definedName name="_xlnm.Print_Area" localSheetId="9">'ADM PARANAIGUARA'!$A$1:$G$56</definedName>
    <definedName name="_xlnm.Print_Area" localSheetId="12">'ADM PEROLANDIA'!$A$1:$G$56</definedName>
    <definedName name="_xlnm.Print_Area" localSheetId="6">'ADM STA R'!$A$1:$G$56</definedName>
    <definedName name="_xlnm.Print_Area" localSheetId="16">'B.D.I'!$A$1:$L$36</definedName>
    <definedName name="_xlnm.Print_Area" localSheetId="14">CPU!$A$1:$J$529</definedName>
    <definedName name="_xlnm.Print_Area" localSheetId="15">'CRONOGRAMA CONSOLIDADO'!$A$1:$N$40</definedName>
    <definedName name="_xlnm.Print_Area" localSheetId="17">ENCARGOS!$A$1:$D$41</definedName>
    <definedName name="_xlnm.Print_Area" localSheetId="4">'MOB CACHOEIRA'!$A$1:$I$58</definedName>
    <definedName name="_xlnm.Print_Area" localSheetId="10">'MOB PARANAIGUARA'!$A$1:$I$58</definedName>
    <definedName name="_xlnm.Print_Area" localSheetId="13">'MOB PEROLANDIA'!$A$1:$I$58</definedName>
    <definedName name="_xlnm.Print_Area" localSheetId="7">'MOB STA RITA'!$A$1:$I$58</definedName>
    <definedName name="_xlnm.Print_Area" localSheetId="2">'ORÇ CACHOEIRA'!$A$1:$AD$81</definedName>
    <definedName name="_xlnm.Print_Area" localSheetId="8">'ORÇ PARANAIGUARA'!$A$1:$AD$70</definedName>
    <definedName name="_xlnm.Print_Area" localSheetId="11">'ORÇ PEROLANDIA'!$A$1:$AD$71</definedName>
    <definedName name="_xlnm.Print_Area" localSheetId="5">'ORÇ STA R ARAGUAIA'!$A$1:$AD$81</definedName>
    <definedName name="_xlnm.Print_Area" localSheetId="1">'ORÇAMENTO CONSOLIDADO'!$A$1:$D$51</definedName>
    <definedName name="Excel_BuiltIn_Print_Area" localSheetId="3">#REF!</definedName>
    <definedName name="Excel_BuiltIn_Print_Area" localSheetId="9">#REF!</definedName>
    <definedName name="Excel_BuiltIn_Print_Area" localSheetId="12">#REF!</definedName>
    <definedName name="Excel_BuiltIn_Print_Area" localSheetId="6">#REF!</definedName>
    <definedName name="Excel_BuiltIn_Print_Area" localSheetId="15">'CRONOGRAMA CONSOLIDADO'!$A$4:$F$25</definedName>
    <definedName name="Excel_BuiltIn_Print_Area" localSheetId="17">#REF!</definedName>
    <definedName name="Excel_BuiltIn_Print_Area" localSheetId="4">#REF!</definedName>
    <definedName name="Excel_BuiltIn_Print_Area" localSheetId="10">#REF!</definedName>
    <definedName name="Excel_BuiltIn_Print_Area" localSheetId="13">#REF!</definedName>
    <definedName name="Excel_BuiltIn_Print_Area" localSheetId="7">#REF!</definedName>
    <definedName name="Excel_BuiltIn_Print_Area" localSheetId="2">#REF!</definedName>
    <definedName name="Excel_BuiltIn_Print_Area" localSheetId="8">#REF!</definedName>
    <definedName name="Excel_BuiltIn_Print_Area" localSheetId="11">#REF!</definedName>
    <definedName name="Excel_BuiltIn_Print_Area" localSheetId="5">#REF!</definedName>
    <definedName name="Excel_BuiltIn_Print_Area">#REF!</definedName>
    <definedName name="Excel_BuiltIn_Print_Titles_1" localSheetId="3">#REF!</definedName>
    <definedName name="Excel_BuiltIn_Print_Titles_1" localSheetId="9">#REF!</definedName>
    <definedName name="Excel_BuiltIn_Print_Titles_1" localSheetId="12">#REF!</definedName>
    <definedName name="Excel_BuiltIn_Print_Titles_1" localSheetId="6">#REF!</definedName>
    <definedName name="Excel_BuiltIn_Print_Titles_1" localSheetId="15">#REF!</definedName>
    <definedName name="Excel_BuiltIn_Print_Titles_1" localSheetId="17">#REF!</definedName>
    <definedName name="Excel_BuiltIn_Print_Titles_1" localSheetId="4">#REF!</definedName>
    <definedName name="Excel_BuiltIn_Print_Titles_1" localSheetId="10">#REF!</definedName>
    <definedName name="Excel_BuiltIn_Print_Titles_1" localSheetId="13">#REF!</definedName>
    <definedName name="Excel_BuiltIn_Print_Titles_1" localSheetId="7">#REF!</definedName>
    <definedName name="Excel_BuiltIn_Print_Titles_1" localSheetId="2">#REF!</definedName>
    <definedName name="Excel_BuiltIn_Print_Titles_1" localSheetId="8">#REF!</definedName>
    <definedName name="Excel_BuiltIn_Print_Titles_1" localSheetId="11">#REF!</definedName>
    <definedName name="Excel_BuiltIn_Print_Titles_1" localSheetId="5">#REF!</definedName>
    <definedName name="Excel_BuiltIn_Print_Titles_1">#REF!</definedName>
    <definedName name="Excel_BuiltIn_Print_Titles_2" localSheetId="9">#REF!</definedName>
    <definedName name="Excel_BuiltIn_Print_Titles_2" localSheetId="12">#REF!</definedName>
    <definedName name="Excel_BuiltIn_Print_Titles_2" localSheetId="6">#REF!</definedName>
    <definedName name="Excel_BuiltIn_Print_Titles_2">#REF!</definedName>
    <definedName name="Excel_BuiltIn_Print_Titles_2_1" localSheetId="9">#REF!</definedName>
    <definedName name="Excel_BuiltIn_Print_Titles_2_1" localSheetId="12">#REF!</definedName>
    <definedName name="Excel_BuiltIn_Print_Titles_2_1" localSheetId="6">#REF!</definedName>
    <definedName name="Excel_BuiltIn_Print_Titles_2_1">#REF!</definedName>
    <definedName name="ORÇAMENTO.BancoRef" localSheetId="16" hidden="1">#REF!</definedName>
    <definedName name="ORÇAMENTO.BancoRef" localSheetId="14" hidden="1">#REF!</definedName>
    <definedName name="ORÇAMENTO.BancoRef" localSheetId="17" hidden="1">#REF!</definedName>
    <definedName name="ORÇAMENTO.BancoRef" hidden="1">#REF!</definedName>
    <definedName name="REFERENCIA.Descricao" localSheetId="16" hidden="1">IF(ISNUMBER(#REF!),OFFSET(INDIRECT(B.D.I!ORÇAMENTO.BancoRef),#REF!-1,3,1),#REF!)</definedName>
    <definedName name="REFERENCIA.Descricao" localSheetId="14" hidden="1">IF(ISNUMBER(#REF!),OFFSET(INDIRECT(CPU!ORÇAMENTO.BancoRef),#REF!-1,3,1),#REF!)</definedName>
    <definedName name="REFERENCIA.Descricao" localSheetId="17" hidden="1">IF(ISNUMBER(#REF!),OFFSET(INDIRECT(ENCARGOS!ORÇAMENTO.BancoRef),#REF!-1,3,1),#REF!)</definedName>
    <definedName name="REFERENCIA.Descricao" hidden="1">IF(ISNUMBER(#REF!),OFFSET(INDIRECT(ORÇAMENTO.BancoRef),#REF!-1,3,1),#REF!)</definedName>
    <definedName name="REFERENCIA.Unidade" localSheetId="16" hidden="1">IF(ISNUMBER(#REF!),OFFSET(INDIRECT(B.D.I!ORÇAMENTO.BancoRef),#REF!-1,4,1),"-")</definedName>
    <definedName name="REFERENCIA.Unidade" localSheetId="14" hidden="1">IF(ISNUMBER(#REF!),OFFSET(INDIRECT(CPU!ORÇAMENTO.BancoRef),#REF!-1,4,1),"-")</definedName>
    <definedName name="REFERENCIA.Unidade" localSheetId="17" hidden="1">IF(ISNUMBER(#REF!),OFFSET(INDIRECT(ENCARGOS!ORÇAMENTO.BancoRef),#REF!-1,4,1),"-")</definedName>
    <definedName name="REFERENCIA.Unidade" hidden="1">IF(ISNUMBER(#REF!),OFFSET(INDIRECT(ORÇAMENTO.BancoRef),#REF!-1,4,1),"-")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2" i="24" l="1"/>
  <c r="AD41" i="13"/>
  <c r="K41" i="7"/>
  <c r="K39" i="7"/>
  <c r="K38" i="7"/>
  <c r="K37" i="7"/>
  <c r="K49" i="7"/>
  <c r="K48" i="7"/>
  <c r="K40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49" i="6"/>
  <c r="K48" i="6"/>
  <c r="K40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41" i="6"/>
  <c r="K39" i="6"/>
  <c r="K38" i="6"/>
  <c r="K37" i="6"/>
  <c r="K40" i="8"/>
  <c r="K38" i="8"/>
  <c r="K37" i="8"/>
  <c r="K36" i="8"/>
  <c r="K57" i="8"/>
  <c r="K56" i="8"/>
  <c r="K49" i="8"/>
  <c r="K48" i="8"/>
  <c r="K47" i="8"/>
  <c r="K39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K58" i="13"/>
  <c r="K57" i="13"/>
  <c r="K50" i="13"/>
  <c r="K49" i="13"/>
  <c r="K48" i="13"/>
  <c r="K40" i="13"/>
  <c r="K41" i="13"/>
  <c r="K39" i="13"/>
  <c r="K38" i="13"/>
  <c r="K37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21" i="13"/>
  <c r="G6" i="27" l="1"/>
  <c r="M16" i="18"/>
  <c r="L16" i="18" s="1"/>
  <c r="M12" i="18"/>
  <c r="L12" i="18" s="1"/>
  <c r="G9" i="26" l="1"/>
  <c r="G6" i="26"/>
  <c r="G6" i="25"/>
  <c r="G6" i="24"/>
  <c r="J50" i="27"/>
  <c r="I48" i="27"/>
  <c r="I47" i="27"/>
  <c r="G43" i="27"/>
  <c r="I43" i="27" s="1"/>
  <c r="G42" i="27"/>
  <c r="I42" i="27" s="1"/>
  <c r="G41" i="27"/>
  <c r="G40" i="27"/>
  <c r="G39" i="27"/>
  <c r="G38" i="27"/>
  <c r="G37" i="27"/>
  <c r="G36" i="27"/>
  <c r="I36" i="27" s="1"/>
  <c r="G35" i="27"/>
  <c r="G34" i="27"/>
  <c r="I34" i="27" s="1"/>
  <c r="G33" i="27"/>
  <c r="I33" i="27" s="1"/>
  <c r="G32" i="27"/>
  <c r="I32" i="27" s="1"/>
  <c r="G31" i="27"/>
  <c r="G30" i="27"/>
  <c r="I30" i="27" s="1"/>
  <c r="G29" i="27"/>
  <c r="I29" i="27" s="1"/>
  <c r="G28" i="27"/>
  <c r="G27" i="27"/>
  <c r="G26" i="27"/>
  <c r="G25" i="27"/>
  <c r="I25" i="27" s="1"/>
  <c r="G24" i="27"/>
  <c r="G23" i="27"/>
  <c r="G22" i="27"/>
  <c r="G21" i="27"/>
  <c r="G20" i="27"/>
  <c r="G19" i="27"/>
  <c r="G18" i="27"/>
  <c r="I18" i="27" s="1"/>
  <c r="J50" i="26"/>
  <c r="I47" i="26"/>
  <c r="I48" i="26" s="1"/>
  <c r="G43" i="26"/>
  <c r="I43" i="26" s="1"/>
  <c r="G42" i="26"/>
  <c r="I42" i="26" s="1"/>
  <c r="G41" i="26"/>
  <c r="G40" i="26"/>
  <c r="G39" i="26"/>
  <c r="G38" i="26"/>
  <c r="G37" i="26"/>
  <c r="G36" i="26"/>
  <c r="I36" i="26" s="1"/>
  <c r="G35" i="26"/>
  <c r="G34" i="26"/>
  <c r="I34" i="26" s="1"/>
  <c r="G33" i="26"/>
  <c r="I33" i="26" s="1"/>
  <c r="G32" i="26"/>
  <c r="I32" i="26" s="1"/>
  <c r="G31" i="26"/>
  <c r="G30" i="26"/>
  <c r="I30" i="26" s="1"/>
  <c r="G29" i="26"/>
  <c r="I29" i="26" s="1"/>
  <c r="G28" i="26"/>
  <c r="G27" i="26"/>
  <c r="G26" i="26"/>
  <c r="G25" i="26"/>
  <c r="I25" i="26" s="1"/>
  <c r="G24" i="26"/>
  <c r="G23" i="26"/>
  <c r="G22" i="26"/>
  <c r="G21" i="26"/>
  <c r="G20" i="26"/>
  <c r="G19" i="26"/>
  <c r="G18" i="26"/>
  <c r="I18" i="26" s="1"/>
  <c r="J50" i="25"/>
  <c r="I47" i="25"/>
  <c r="I48" i="25" s="1"/>
  <c r="G43" i="25"/>
  <c r="I43" i="25" s="1"/>
  <c r="G42" i="25"/>
  <c r="I42" i="25" s="1"/>
  <c r="G41" i="25"/>
  <c r="G40" i="25"/>
  <c r="G39" i="25"/>
  <c r="G38" i="25"/>
  <c r="G37" i="25"/>
  <c r="G36" i="25"/>
  <c r="I36" i="25" s="1"/>
  <c r="G35" i="25"/>
  <c r="G34" i="25"/>
  <c r="I34" i="25" s="1"/>
  <c r="G33" i="25"/>
  <c r="I33" i="25" s="1"/>
  <c r="G32" i="25"/>
  <c r="I32" i="25" s="1"/>
  <c r="G31" i="25"/>
  <c r="G30" i="25"/>
  <c r="I30" i="25" s="1"/>
  <c r="G29" i="25"/>
  <c r="I29" i="25" s="1"/>
  <c r="G28" i="25"/>
  <c r="G27" i="25"/>
  <c r="G26" i="25"/>
  <c r="G25" i="25"/>
  <c r="I25" i="25" s="1"/>
  <c r="G24" i="25"/>
  <c r="G23" i="25"/>
  <c r="G22" i="25"/>
  <c r="G21" i="25"/>
  <c r="G20" i="25"/>
  <c r="G19" i="25"/>
  <c r="G18" i="25"/>
  <c r="I18" i="25" s="1"/>
  <c r="I47" i="24"/>
  <c r="I48" i="24" s="1"/>
  <c r="G43" i="24"/>
  <c r="I43" i="24" s="1"/>
  <c r="G42" i="24"/>
  <c r="I42" i="24" s="1"/>
  <c r="G41" i="24"/>
  <c r="G40" i="24"/>
  <c r="G39" i="24"/>
  <c r="G38" i="24"/>
  <c r="G37" i="24"/>
  <c r="G36" i="24"/>
  <c r="I36" i="24" s="1"/>
  <c r="G35" i="24"/>
  <c r="G34" i="24"/>
  <c r="I34" i="24" s="1"/>
  <c r="G33" i="24"/>
  <c r="I33" i="24" s="1"/>
  <c r="G32" i="24"/>
  <c r="I32" i="24" s="1"/>
  <c r="G31" i="24"/>
  <c r="G30" i="24"/>
  <c r="I30" i="24" s="1"/>
  <c r="G29" i="24"/>
  <c r="I29" i="24" s="1"/>
  <c r="G28" i="24"/>
  <c r="G27" i="24"/>
  <c r="G26" i="24"/>
  <c r="G25" i="24"/>
  <c r="I25" i="24" s="1"/>
  <c r="G24" i="24"/>
  <c r="G23" i="24"/>
  <c r="G22" i="24"/>
  <c r="G21" i="24"/>
  <c r="G20" i="24"/>
  <c r="G19" i="24"/>
  <c r="G18" i="24"/>
  <c r="I18" i="24" s="1"/>
  <c r="J50" i="24"/>
  <c r="H51" i="23"/>
  <c r="H51" i="22"/>
  <c r="H51" i="21"/>
  <c r="H51" i="20"/>
  <c r="G9" i="27" l="1"/>
  <c r="G9" i="24"/>
  <c r="G9" i="25"/>
  <c r="G4" i="26"/>
  <c r="G4" i="24"/>
  <c r="G4" i="27"/>
  <c r="G4" i="25"/>
  <c r="G8" i="25"/>
  <c r="G8" i="27"/>
  <c r="G8" i="26"/>
  <c r="G8" i="24"/>
  <c r="G14" i="24"/>
  <c r="G14" i="25"/>
  <c r="G14" i="26"/>
  <c r="G14" i="27"/>
  <c r="G10" i="25"/>
  <c r="G10" i="26"/>
  <c r="G10" i="27"/>
  <c r="G10" i="24"/>
  <c r="G11" i="26"/>
  <c r="G11" i="25"/>
  <c r="G11" i="27"/>
  <c r="G11" i="24"/>
  <c r="G48" i="23"/>
  <c r="G47" i="23"/>
  <c r="G46" i="23"/>
  <c r="G44" i="23"/>
  <c r="G43" i="23"/>
  <c r="G42" i="23"/>
  <c r="G40" i="23"/>
  <c r="G38" i="23"/>
  <c r="G37" i="23"/>
  <c r="G36" i="23"/>
  <c r="G35" i="23"/>
  <c r="G32" i="23"/>
  <c r="G31" i="23"/>
  <c r="G28" i="23"/>
  <c r="G27" i="23"/>
  <c r="G24" i="23"/>
  <c r="G23" i="23"/>
  <c r="G21" i="23"/>
  <c r="G19" i="23"/>
  <c r="G18" i="23"/>
  <c r="G14" i="23"/>
  <c r="G12" i="23"/>
  <c r="G10" i="23"/>
  <c r="G9" i="23"/>
  <c r="G8" i="23"/>
  <c r="G50" i="23" l="1"/>
  <c r="G51" i="23" s="1"/>
  <c r="G52" i="23" s="1"/>
  <c r="G48" i="22" l="1"/>
  <c r="G47" i="22"/>
  <c r="G46" i="22"/>
  <c r="G44" i="22"/>
  <c r="G43" i="22"/>
  <c r="G42" i="22"/>
  <c r="G40" i="22"/>
  <c r="G38" i="22"/>
  <c r="G37" i="22"/>
  <c r="G36" i="22"/>
  <c r="G35" i="22"/>
  <c r="G32" i="22"/>
  <c r="G31" i="22"/>
  <c r="G28" i="22"/>
  <c r="G27" i="22"/>
  <c r="G24" i="22"/>
  <c r="G23" i="22"/>
  <c r="G21" i="22"/>
  <c r="G19" i="22"/>
  <c r="G18" i="22"/>
  <c r="G14" i="22"/>
  <c r="G12" i="22"/>
  <c r="G10" i="22"/>
  <c r="G9" i="22"/>
  <c r="G8" i="22"/>
  <c r="G50" i="22" s="1"/>
  <c r="G51" i="22" l="1"/>
  <c r="G52" i="22" s="1"/>
  <c r="AD49" i="7" s="1"/>
  <c r="K49" i="22"/>
  <c r="G48" i="21" l="1"/>
  <c r="G47" i="21"/>
  <c r="G46" i="21"/>
  <c r="G44" i="21"/>
  <c r="G43" i="21"/>
  <c r="G42" i="21"/>
  <c r="G40" i="21"/>
  <c r="G38" i="21"/>
  <c r="G37" i="21"/>
  <c r="G36" i="21"/>
  <c r="G35" i="21"/>
  <c r="G32" i="21"/>
  <c r="G31" i="21"/>
  <c r="G28" i="21"/>
  <c r="G27" i="21"/>
  <c r="G24" i="21"/>
  <c r="G23" i="21"/>
  <c r="G21" i="21"/>
  <c r="G19" i="21"/>
  <c r="G18" i="21"/>
  <c r="G14" i="21"/>
  <c r="G12" i="21"/>
  <c r="G10" i="21"/>
  <c r="G9" i="21"/>
  <c r="G8" i="21"/>
  <c r="G50" i="21" l="1"/>
  <c r="K49" i="21"/>
  <c r="G51" i="21"/>
  <c r="G52" i="21" s="1"/>
  <c r="AD49" i="6" s="1"/>
  <c r="G48" i="20" l="1"/>
  <c r="G47" i="20"/>
  <c r="G46" i="20"/>
  <c r="G44" i="20"/>
  <c r="G43" i="20"/>
  <c r="G42" i="20"/>
  <c r="G40" i="20"/>
  <c r="G38" i="20"/>
  <c r="G37" i="20"/>
  <c r="G36" i="20"/>
  <c r="G35" i="20"/>
  <c r="G32" i="20"/>
  <c r="G31" i="20"/>
  <c r="G28" i="20"/>
  <c r="G27" i="20"/>
  <c r="G24" i="20"/>
  <c r="G23" i="20"/>
  <c r="G21" i="20"/>
  <c r="G19" i="20"/>
  <c r="G18" i="20"/>
  <c r="G14" i="20"/>
  <c r="G12" i="20"/>
  <c r="G10" i="20"/>
  <c r="G9" i="20"/>
  <c r="G8" i="20"/>
  <c r="G50" i="20" l="1"/>
  <c r="G51" i="20" l="1"/>
  <c r="G52" i="20"/>
  <c r="AD58" i="13" s="1"/>
  <c r="AD57" i="8"/>
  <c r="C4" i="16"/>
  <c r="G12" i="24" l="1"/>
  <c r="I12" i="24" s="1"/>
  <c r="G12" i="27"/>
  <c r="G12" i="25"/>
  <c r="G12" i="26"/>
  <c r="I12" i="26" s="1"/>
  <c r="G7" i="27"/>
  <c r="I7" i="27" s="1"/>
  <c r="G7" i="25"/>
  <c r="I7" i="25" s="1"/>
  <c r="G7" i="24"/>
  <c r="I7" i="24" s="1"/>
  <c r="G7" i="26"/>
  <c r="I7" i="26" s="1"/>
  <c r="G15" i="25"/>
  <c r="I15" i="25" s="1"/>
  <c r="G15" i="27"/>
  <c r="I15" i="27" s="1"/>
  <c r="G15" i="24"/>
  <c r="I15" i="24" s="1"/>
  <c r="G15" i="26"/>
  <c r="I15" i="26" s="1"/>
  <c r="G5" i="26"/>
  <c r="I5" i="26" s="1"/>
  <c r="G5" i="27"/>
  <c r="I5" i="27" s="1"/>
  <c r="G5" i="24"/>
  <c r="I5" i="24" s="1"/>
  <c r="G5" i="25"/>
  <c r="I5" i="25" s="1"/>
  <c r="AD36" i="8"/>
  <c r="AD37" i="6"/>
  <c r="AD37" i="7"/>
  <c r="AD37" i="13"/>
  <c r="AD41" i="6"/>
  <c r="AD41" i="7"/>
  <c r="AD40" i="8"/>
  <c r="G13" i="27" l="1"/>
  <c r="I13" i="27" s="1"/>
  <c r="G13" i="24"/>
  <c r="I13" i="24" s="1"/>
  <c r="G13" i="25"/>
  <c r="I13" i="25" s="1"/>
  <c r="G13" i="26"/>
  <c r="I13" i="26" s="1"/>
  <c r="G16" i="25"/>
  <c r="I16" i="25" s="1"/>
  <c r="G16" i="27"/>
  <c r="I16" i="27" s="1"/>
  <c r="G16" i="26"/>
  <c r="I16" i="26" s="1"/>
  <c r="G16" i="24"/>
  <c r="I16" i="24" s="1"/>
  <c r="AD37" i="8"/>
  <c r="AD38" i="6"/>
  <c r="AD38" i="7"/>
  <c r="AD38" i="13"/>
  <c r="AD38" i="8"/>
  <c r="AD39" i="7"/>
  <c r="AD39" i="6"/>
  <c r="AD39" i="13"/>
  <c r="AD29" i="6"/>
  <c r="O22" i="4"/>
  <c r="O17" i="4"/>
  <c r="O12" i="4"/>
  <c r="O7" i="4"/>
  <c r="D36" i="14"/>
  <c r="N36" i="14" s="1"/>
  <c r="Q32" i="14"/>
  <c r="B32" i="14"/>
  <c r="D31" i="14"/>
  <c r="M31" i="14" s="1"/>
  <c r="Q27" i="14"/>
  <c r="B27" i="14"/>
  <c r="D26" i="14"/>
  <c r="N26" i="14" s="1"/>
  <c r="Q22" i="14"/>
  <c r="B22" i="14"/>
  <c r="D21" i="14"/>
  <c r="N21" i="14" s="1"/>
  <c r="Q17" i="14"/>
  <c r="B17" i="14"/>
  <c r="D16" i="14"/>
  <c r="M16" i="14" s="1"/>
  <c r="Q12" i="14"/>
  <c r="B12" i="14"/>
  <c r="D11" i="14"/>
  <c r="M11" i="14" s="1"/>
  <c r="Q7" i="14"/>
  <c r="B7" i="14"/>
  <c r="I44" i="26" l="1"/>
  <c r="I49" i="26" s="1"/>
  <c r="I50" i="26" s="1"/>
  <c r="I51" i="26" s="1"/>
  <c r="I52" i="26" s="1"/>
  <c r="AD56" i="8" s="1"/>
  <c r="I44" i="25"/>
  <c r="I49" i="25" s="1"/>
  <c r="I50" i="25" s="1"/>
  <c r="I51" i="25" s="1"/>
  <c r="I52" i="25" s="1"/>
  <c r="AD48" i="6" s="1"/>
  <c r="I44" i="27"/>
  <c r="I49" i="27" s="1"/>
  <c r="I50" i="27" s="1"/>
  <c r="I51" i="27" s="1"/>
  <c r="I52" i="27" s="1"/>
  <c r="AD48" i="7" s="1"/>
  <c r="I44" i="24"/>
  <c r="I49" i="24" s="1"/>
  <c r="I50" i="24" s="1"/>
  <c r="I51" i="24" s="1"/>
  <c r="AD29" i="13"/>
  <c r="AD29" i="8"/>
  <c r="AD29" i="7"/>
  <c r="AD40" i="7"/>
  <c r="AD40" i="13"/>
  <c r="AD40" i="6"/>
  <c r="AD39" i="8"/>
  <c r="AD28" i="8"/>
  <c r="AD28" i="13"/>
  <c r="AD28" i="7"/>
  <c r="AD28" i="6"/>
  <c r="AD33" i="13"/>
  <c r="AD33" i="7"/>
  <c r="AD33" i="8"/>
  <c r="AD33" i="6"/>
  <c r="AD35" i="13"/>
  <c r="AD35" i="6"/>
  <c r="AD35" i="7"/>
  <c r="AD24" i="8"/>
  <c r="AD24" i="6"/>
  <c r="AD24" i="7"/>
  <c r="AD24" i="13"/>
  <c r="N31" i="14"/>
  <c r="M26" i="14"/>
  <c r="N16" i="14"/>
  <c r="N11" i="14"/>
  <c r="N40" i="14" s="1"/>
  <c r="M36" i="14"/>
  <c r="M21" i="14"/>
  <c r="M40" i="14" s="1"/>
  <c r="K11" i="14"/>
  <c r="J11" i="14"/>
  <c r="D7" i="14"/>
  <c r="I11" i="14"/>
  <c r="P11" i="14"/>
  <c r="H11" i="14"/>
  <c r="O11" i="14"/>
  <c r="G11" i="14"/>
  <c r="D41" i="14"/>
  <c r="Q41" i="14" s="1"/>
  <c r="K16" i="14"/>
  <c r="J16" i="14"/>
  <c r="D12" i="14"/>
  <c r="I16" i="14"/>
  <c r="P16" i="14"/>
  <c r="H16" i="14"/>
  <c r="O16" i="14"/>
  <c r="G16" i="14"/>
  <c r="K21" i="14"/>
  <c r="J21" i="14"/>
  <c r="D17" i="14"/>
  <c r="I21" i="14"/>
  <c r="P21" i="14"/>
  <c r="H21" i="14"/>
  <c r="O21" i="14"/>
  <c r="G21" i="14"/>
  <c r="K26" i="14"/>
  <c r="J26" i="14"/>
  <c r="D22" i="14"/>
  <c r="I26" i="14"/>
  <c r="P26" i="14"/>
  <c r="H26" i="14"/>
  <c r="O26" i="14"/>
  <c r="G26" i="14"/>
  <c r="K31" i="14"/>
  <c r="J31" i="14"/>
  <c r="D27" i="14"/>
  <c r="I31" i="14"/>
  <c r="P31" i="14"/>
  <c r="H31" i="14"/>
  <c r="O31" i="14"/>
  <c r="G31" i="14"/>
  <c r="K36" i="14"/>
  <c r="J36" i="14"/>
  <c r="D32" i="14"/>
  <c r="I36" i="14"/>
  <c r="P36" i="14"/>
  <c r="H36" i="14"/>
  <c r="O36" i="14"/>
  <c r="G36" i="14"/>
  <c r="E11" i="14"/>
  <c r="E16" i="14"/>
  <c r="E21" i="14"/>
  <c r="E26" i="14"/>
  <c r="E31" i="14"/>
  <c r="E36" i="14"/>
  <c r="F11" i="14"/>
  <c r="F16" i="14"/>
  <c r="F21" i="14"/>
  <c r="F26" i="14"/>
  <c r="F31" i="14"/>
  <c r="F36" i="14"/>
  <c r="L11" i="14"/>
  <c r="L16" i="14"/>
  <c r="L21" i="14"/>
  <c r="L26" i="14"/>
  <c r="L31" i="14"/>
  <c r="L36" i="14"/>
  <c r="AD57" i="13" l="1"/>
  <c r="S60" i="6"/>
  <c r="Y60" i="6" s="1"/>
  <c r="S71" i="8"/>
  <c r="Y71" i="8" s="1"/>
  <c r="S61" i="7"/>
  <c r="Y61" i="7" s="1"/>
  <c r="AD25" i="7"/>
  <c r="AD21" i="8"/>
  <c r="AD36" i="6"/>
  <c r="AD35" i="8"/>
  <c r="AD36" i="7"/>
  <c r="AD36" i="13"/>
  <c r="L40" i="14"/>
  <c r="L38" i="14" s="1"/>
  <c r="H40" i="14"/>
  <c r="H38" i="14" s="1"/>
  <c r="D39" i="14"/>
  <c r="P40" i="14"/>
  <c r="P38" i="14" s="1"/>
  <c r="I40" i="14"/>
  <c r="I38" i="14" s="1"/>
  <c r="E40" i="14"/>
  <c r="J40" i="14"/>
  <c r="J38" i="14" s="1"/>
  <c r="K40" i="14"/>
  <c r="K38" i="14" s="1"/>
  <c r="F40" i="14"/>
  <c r="F38" i="14" s="1"/>
  <c r="G40" i="14"/>
  <c r="G38" i="14" s="1"/>
  <c r="N38" i="14"/>
  <c r="O40" i="14"/>
  <c r="O38" i="14" s="1"/>
  <c r="M38" i="14"/>
  <c r="S71" i="13" l="1"/>
  <c r="Y71" i="13" s="1"/>
  <c r="AD34" i="7"/>
  <c r="AD34" i="8"/>
  <c r="AD34" i="13"/>
  <c r="AD34" i="6"/>
  <c r="AD22" i="13"/>
  <c r="AD22" i="6"/>
  <c r="AD22" i="7"/>
  <c r="AD21" i="7"/>
  <c r="AD22" i="8"/>
  <c r="AD21" i="13"/>
  <c r="AD23" i="7"/>
  <c r="AD23" i="8"/>
  <c r="AD23" i="13"/>
  <c r="AD23" i="6"/>
  <c r="AD25" i="13"/>
  <c r="AD25" i="6"/>
  <c r="AD25" i="8"/>
  <c r="AD21" i="6"/>
  <c r="AD26" i="7"/>
  <c r="AD26" i="6"/>
  <c r="AD26" i="8"/>
  <c r="AD26" i="13"/>
  <c r="AD30" i="6"/>
  <c r="AD30" i="7"/>
  <c r="AD30" i="8"/>
  <c r="AD30" i="13"/>
  <c r="AD27" i="13"/>
  <c r="AD27" i="6"/>
  <c r="AD27" i="7"/>
  <c r="AD27" i="8"/>
  <c r="AD49" i="8"/>
  <c r="AD50" i="13"/>
  <c r="AD48" i="8"/>
  <c r="AD49" i="13"/>
  <c r="AD47" i="8"/>
  <c r="AD48" i="13"/>
  <c r="E38" i="14"/>
  <c r="E39" i="14" s="1"/>
  <c r="F39" i="14" s="1"/>
  <c r="G39" i="14" s="1"/>
  <c r="H39" i="14" s="1"/>
  <c r="I39" i="14" s="1"/>
  <c r="J39" i="14" s="1"/>
  <c r="K39" i="14" s="1"/>
  <c r="L39" i="14" s="1"/>
  <c r="M39" i="14" s="1"/>
  <c r="N39" i="14" s="1"/>
  <c r="O39" i="14" s="1"/>
  <c r="P39" i="14" s="1"/>
  <c r="E41" i="14"/>
  <c r="F41" i="14" s="1"/>
  <c r="G41" i="14" s="1"/>
  <c r="H41" i="14" s="1"/>
  <c r="I41" i="14" s="1"/>
  <c r="J41" i="14" s="1"/>
  <c r="K41" i="14" s="1"/>
  <c r="L41" i="14" s="1"/>
  <c r="M41" i="14" s="1"/>
  <c r="N41" i="14" s="1"/>
  <c r="O41" i="14" s="1"/>
  <c r="P41" i="14" s="1"/>
  <c r="AD31" i="6" l="1"/>
  <c r="AD31" i="8"/>
  <c r="AD31" i="7"/>
  <c r="AD32" i="13"/>
  <c r="AD32" i="7"/>
  <c r="AD32" i="6"/>
  <c r="AD32" i="8"/>
  <c r="AD31" i="13"/>
  <c r="S69" i="13"/>
  <c r="Y69" i="13" s="1"/>
  <c r="D10" i="1" s="1"/>
  <c r="S69" i="8"/>
  <c r="Y69" i="8" s="1"/>
  <c r="B24" i="1"/>
  <c r="D24" i="1" s="1"/>
  <c r="B23" i="1"/>
  <c r="B22" i="1"/>
  <c r="D19" i="1"/>
  <c r="C19" i="1"/>
  <c r="B19" i="1"/>
  <c r="B18" i="1"/>
  <c r="D15" i="1"/>
  <c r="C15" i="1"/>
  <c r="B15" i="1"/>
  <c r="B14" i="1"/>
  <c r="D11" i="1"/>
  <c r="C11" i="1"/>
  <c r="B11" i="1"/>
  <c r="B10" i="1"/>
  <c r="B9" i="1"/>
  <c r="C23" i="1" l="1"/>
  <c r="S59" i="7"/>
  <c r="C10" i="1"/>
  <c r="S58" i="6"/>
  <c r="D23" i="1"/>
  <c r="C24" i="1"/>
  <c r="C38" i="1"/>
  <c r="B22" i="4" s="1"/>
  <c r="C36" i="1"/>
  <c r="B17" i="4" s="1"/>
  <c r="S73" i="13" l="1"/>
  <c r="L71" i="13" s="1"/>
  <c r="S67" i="8"/>
  <c r="Y67" i="8" s="1"/>
  <c r="Y73" i="8" s="1"/>
  <c r="D25" i="1" s="1"/>
  <c r="S73" i="8"/>
  <c r="C25" i="1" s="1"/>
  <c r="D38" i="1" s="1"/>
  <c r="D26" i="4" s="1"/>
  <c r="K26" i="4" s="1"/>
  <c r="S67" i="13"/>
  <c r="Y67" i="13" s="1"/>
  <c r="Y59" i="7"/>
  <c r="C18" i="1"/>
  <c r="Y58" i="6"/>
  <c r="C14" i="1"/>
  <c r="S63" i="7" l="1"/>
  <c r="L61" i="7" s="1"/>
  <c r="S62" i="6"/>
  <c r="L58" i="6" s="1"/>
  <c r="D22" i="1"/>
  <c r="C22" i="1"/>
  <c r="L69" i="13"/>
  <c r="C12" i="1"/>
  <c r="L69" i="8"/>
  <c r="L71" i="8"/>
  <c r="C9" i="1"/>
  <c r="L67" i="13"/>
  <c r="L67" i="8"/>
  <c r="I26" i="4"/>
  <c r="Y62" i="6"/>
  <c r="D16" i="1" s="1"/>
  <c r="D14" i="1"/>
  <c r="G26" i="4"/>
  <c r="J26" i="4"/>
  <c r="Y63" i="7"/>
  <c r="D20" i="1" s="1"/>
  <c r="D18" i="1"/>
  <c r="E26" i="4"/>
  <c r="H26" i="4"/>
  <c r="Y73" i="13"/>
  <c r="D12" i="1" s="1"/>
  <c r="D9" i="1"/>
  <c r="M26" i="4"/>
  <c r="N26" i="4"/>
  <c r="L26" i="4"/>
  <c r="F26" i="4"/>
  <c r="D32" i="1" l="1"/>
  <c r="C20" i="1"/>
  <c r="D36" i="1" s="1"/>
  <c r="D21" i="4" s="1"/>
  <c r="G21" i="4" s="1"/>
  <c r="L59" i="7"/>
  <c r="L63" i="7" s="1"/>
  <c r="L60" i="6"/>
  <c r="L62" i="6" s="1"/>
  <c r="C16" i="1"/>
  <c r="L73" i="13"/>
  <c r="L73" i="8"/>
  <c r="C34" i="1"/>
  <c r="B12" i="4" s="1"/>
  <c r="C32" i="1"/>
  <c r="B7" i="4" s="1"/>
  <c r="I21" i="4" l="1"/>
  <c r="J21" i="4"/>
  <c r="N21" i="4"/>
  <c r="D34" i="1"/>
  <c r="D16" i="4" s="1"/>
  <c r="K21" i="4"/>
  <c r="E21" i="4"/>
  <c r="L21" i="4"/>
  <c r="H21" i="4"/>
  <c r="F21" i="4"/>
  <c r="M21" i="4"/>
  <c r="D28" i="1"/>
  <c r="D39" i="1" s="1"/>
  <c r="D11" i="4"/>
  <c r="D41" i="1"/>
  <c r="D37" i="1"/>
  <c r="D35" i="1"/>
  <c r="E16" i="4" l="1"/>
  <c r="G16" i="4"/>
  <c r="H16" i="4"/>
  <c r="J16" i="4"/>
  <c r="L16" i="4"/>
  <c r="F16" i="4"/>
  <c r="I16" i="4"/>
  <c r="M16" i="4"/>
  <c r="N16" i="4"/>
  <c r="K16" i="4"/>
  <c r="F11" i="4"/>
  <c r="M11" i="4"/>
  <c r="H11" i="4"/>
  <c r="G11" i="4"/>
  <c r="L11" i="4"/>
  <c r="L30" i="4" s="1"/>
  <c r="L28" i="4" s="1"/>
  <c r="N11" i="4"/>
  <c r="I11" i="4"/>
  <c r="K11" i="4"/>
  <c r="K30" i="4" s="1"/>
  <c r="E11" i="4"/>
  <c r="J11" i="4"/>
  <c r="O31" i="4"/>
  <c r="D31" i="4"/>
  <c r="D7" i="4" s="1"/>
  <c r="D33" i="1"/>
  <c r="D42" i="1"/>
  <c r="I30" i="4" l="1"/>
  <c r="I28" i="4" s="1"/>
  <c r="N30" i="4"/>
  <c r="N28" i="4" s="1"/>
  <c r="D17" i="4"/>
  <c r="D12" i="4"/>
  <c r="M30" i="4"/>
  <c r="M28" i="4" s="1"/>
  <c r="J30" i="4"/>
  <c r="J28" i="4" s="1"/>
  <c r="D22" i="4"/>
  <c r="F30" i="4"/>
  <c r="F28" i="4" s="1"/>
  <c r="H30" i="4"/>
  <c r="H28" i="4" s="1"/>
  <c r="E30" i="4"/>
  <c r="K28" i="4"/>
  <c r="G30" i="4"/>
  <c r="G28" i="4" s="1"/>
  <c r="D29" i="4" l="1"/>
  <c r="E28" i="4"/>
  <c r="E29" i="4" s="1"/>
  <c r="F29" i="4" s="1"/>
  <c r="G29" i="4" s="1"/>
  <c r="H29" i="4" s="1"/>
  <c r="I29" i="4" s="1"/>
  <c r="J29" i="4" s="1"/>
  <c r="K29" i="4" s="1"/>
  <c r="L29" i="4" s="1"/>
  <c r="M29" i="4" s="1"/>
  <c r="N29" i="4" s="1"/>
  <c r="E31" i="4"/>
  <c r="F31" i="4" s="1"/>
  <c r="G31" i="4" s="1"/>
  <c r="H31" i="4" s="1"/>
  <c r="I31" i="4" s="1"/>
  <c r="J31" i="4" s="1"/>
  <c r="K31" i="4" s="1"/>
  <c r="L31" i="4" s="1"/>
  <c r="M31" i="4" s="1"/>
  <c r="N31" i="4" s="1"/>
</calcChain>
</file>

<file path=xl/sharedStrings.xml><?xml version="1.0" encoding="utf-8"?>
<sst xmlns="http://schemas.openxmlformats.org/spreadsheetml/2006/main" count="2834" uniqueCount="520">
  <si>
    <t>Setor</t>
  </si>
  <si>
    <t>Orçamento</t>
  </si>
  <si>
    <t>Descrição</t>
  </si>
  <si>
    <t>Versão</t>
  </si>
  <si>
    <t>Trecho</t>
  </si>
  <si>
    <t xml:space="preserve">: </t>
  </si>
  <si>
    <t>Nat. Serviço</t>
  </si>
  <si>
    <t>: Obra Rodoviária</t>
  </si>
  <si>
    <t>Subtrecho</t>
  </si>
  <si>
    <t>Extensão</t>
  </si>
  <si>
    <t>Cód. Auxiliar</t>
  </si>
  <si>
    <t>Serviço</t>
  </si>
  <si>
    <t>Unid.</t>
  </si>
  <si>
    <t>Quantidade</t>
  </si>
  <si>
    <t>Preço Unitário</t>
  </si>
  <si>
    <t>Total</t>
  </si>
  <si>
    <t>PAVIMENTAÇÃO</t>
  </si>
  <si>
    <t xml:space="preserve">m2    </t>
  </si>
  <si>
    <t xml:space="preserve">m3    </t>
  </si>
  <si>
    <t xml:space="preserve">m3km  </t>
  </si>
  <si>
    <t>ESTABILIZAÇÃO SOLO-CIMENTO 2% PESO-PISTA (PAV.URB.) S/ TRANS. LOCAL DE CIMENTO</t>
  </si>
  <si>
    <t>PINTURA DE LIGAÇÃO (PAV.URB.)</t>
  </si>
  <si>
    <t>REMOÇÃO E CARGA DE PAV. ASFÁLTICA ( EXCETO TRANSPORTE)</t>
  </si>
  <si>
    <t>TRANSPORTE DE PAVIMENTO REMOVIDO</t>
  </si>
  <si>
    <t>TRANSPORTE LOCAL DE MATERIAL BETUMINOSO (PAV.URB.)</t>
  </si>
  <si>
    <t xml:space="preserve">TKM   </t>
  </si>
  <si>
    <t>IMPRIMAÇÃO (PAV.URB.)</t>
  </si>
  <si>
    <t xml:space="preserve">t     </t>
  </si>
  <si>
    <t>TRANSPORTE LOCAL DE CIMENTO / CAL / FILLER (PAV.URB.)</t>
  </si>
  <si>
    <t xml:space="preserve">tkm   </t>
  </si>
  <si>
    <t>TRANSPORTE COMERCIAL DE CIMENTO / CAL / FILLER</t>
  </si>
  <si>
    <t>FORNECIMENTO DE EMULSÃO RR-1C</t>
  </si>
  <si>
    <t xml:space="preserve">T     </t>
  </si>
  <si>
    <t>FORNECIMENTO DE EMULSÃO ASFÁLTICA PARA IMPRIMAÇÃO - EAI</t>
  </si>
  <si>
    <t xml:space="preserve">Total do Grupo : </t>
  </si>
  <si>
    <t>SERVIÇOS COMPLEMENTARES</t>
  </si>
  <si>
    <t>TACHA REFLETIVA BIDIRECIONAL</t>
  </si>
  <si>
    <t xml:space="preserve">Un    </t>
  </si>
  <si>
    <t>SINALIZAÇÃO HORIZONTAL COM RESINA ACRÍLICA (0,6 mm)</t>
  </si>
  <si>
    <t>CAIAÇÃO (3 DEMÃOS)</t>
  </si>
  <si>
    <t>MOBILIZAÇÃO E INSTALAÇÃO DE CANTEIRO</t>
  </si>
  <si>
    <t>MOBILIZAÇÃO / DESMOBILIZAÇÃO - CONFORME DEMONSTRATIVO</t>
  </si>
  <si>
    <t xml:space="preserve">un    </t>
  </si>
  <si>
    <t>INSTALAÇÃO DE CANTEIRO/ ADMINISTRAÇÃO - CONFORME DEMONSTRATIVO</t>
  </si>
  <si>
    <t xml:space="preserve">Total do Orçamento : </t>
  </si>
  <si>
    <t>Preço</t>
  </si>
  <si>
    <t xml:space="preserve">Preço/m2    </t>
  </si>
  <si>
    <t>Total geral</t>
  </si>
  <si>
    <t>SCO - Sistema de Custos e Orçamentos</t>
  </si>
  <si>
    <t>ITEM</t>
  </si>
  <si>
    <t>SERVIÇOS</t>
  </si>
  <si>
    <t>TOTAIS</t>
  </si>
  <si>
    <t>PERCENTUAL GLOBAL SIMPLES</t>
  </si>
  <si>
    <t>PERCENTUAL GLOBAL ACUM.</t>
  </si>
  <si>
    <t>VALOR SIMPLES</t>
  </si>
  <si>
    <t>VALOR ACUMULADO</t>
  </si>
  <si>
    <t>DISCRIMINAÇÃO</t>
  </si>
  <si>
    <t>PREÇO</t>
  </si>
  <si>
    <t>PREÇO/M2</t>
  </si>
  <si>
    <t>MUNICÍPIO</t>
  </si>
  <si>
    <t>TOTAL GERAL</t>
  </si>
  <si>
    <t>TOTAL</t>
  </si>
  <si>
    <t>1º mês</t>
  </si>
  <si>
    <t>2º mês</t>
  </si>
  <si>
    <t>3º mês</t>
  </si>
  <si>
    <t>4º mês</t>
  </si>
  <si>
    <t>5º mês</t>
  </si>
  <si>
    <t>6º mês</t>
  </si>
  <si>
    <t>MUNICÍPIOS</t>
  </si>
  <si>
    <t>: GOINFRA - AGÊNCIA GOIANA DE INFRAESTRUTURA E TRANSPORTES</t>
  </si>
  <si>
    <t>: 202100036007032-1/2024</t>
  </si>
  <si>
    <t>Data Orçamento : 04/04/2024</t>
  </si>
  <si>
    <t>: ORÇAMENTO DE RECUPERAÇÃO DE PAVIMENTO EM VIAS URBANAS - PROGRAMA GOIÁS EM MOVIMENTO - MUNICÍPIOS -  CACHOEIRA ALTA - GOIÁS</t>
  </si>
  <si>
    <t>: ORÇAMENTO REALIZADO NA TABELA DE TERRAPLENAGEM, PAVIMENTAÇÃO E OBRAS DE ARTE ESPECIAIS - DEZEMBRO/23 - SEM DESONERAÇÃO - T233</t>
  </si>
  <si>
    <t xml:space="preserve">: 24.328,46 m2    </t>
  </si>
  <si>
    <t>Data Base : 01/12/2023</t>
  </si>
  <si>
    <t>Bdi</t>
  </si>
  <si>
    <t>DESMATAMENTO E LIMPEZA - INCLUSO DESTOCAMENTO DE ÁRVORES COM DIÂMETROS MENORES DE 15 cm</t>
  </si>
  <si>
    <t>ACABAMENTO E RECOMPOSIÇÃO DE JAZIDA</t>
  </si>
  <si>
    <t>ESCAVAÇÃO E CARGA DE MATERIAL DE JAZIDA (PAV.URB.)</t>
  </si>
  <si>
    <t>TRANSPORTE DE MATERIAL DE JAZIDA (CASCALHO) (PAV.URB.)</t>
  </si>
  <si>
    <t>PRÉ-MISTURADO A FRIO - PMF (PAV.URB.)</t>
  </si>
  <si>
    <t>MICRORREVESTIMENTO À FRIO - 1,0cm S/COMP. (BC) (PAV.URB.)</t>
  </si>
  <si>
    <t>TRANSPORTE LOCAL DE MASSA ASFÁLTICA (PAV.URB.)</t>
  </si>
  <si>
    <t>TRANSPORTE COMERCIAL DE AGREGADOS</t>
  </si>
  <si>
    <t>FORNECIMENTO DE EMULSÃO RL-1C</t>
  </si>
  <si>
    <t>TRANSPORTE COMERCIAL DE MATERIAL BETUMINOSO (DT= 354,00KM)</t>
  </si>
  <si>
    <t>FORNECIMENTO DE EMULSÃO RC-1C COM POLÍMERO</t>
  </si>
  <si>
    <t>Percentual</t>
  </si>
  <si>
    <t>: 202200036002373-1/2024</t>
  </si>
  <si>
    <t>: ORÇAMENTO DE RECUPERAÇÃO DE PAVIMENTO EM VIAS URBANAS - PROGRAMA GOIÁS EM MOVIMENTO - MUNICÍPIOS - PARANAIGUARA - GOIÁS</t>
  </si>
  <si>
    <t xml:space="preserve">: 24.299,40 m2    </t>
  </si>
  <si>
    <t>TRANSPORTE COMERCIAL DE MATERIAL BETUMINOSO (DT= 350,00KM)</t>
  </si>
  <si>
    <t>: 202100036007389-1/2024</t>
  </si>
  <si>
    <t>Data Orçamento : 05/04/2024</t>
  </si>
  <si>
    <t>: ORÇAMENTO DE RECUPERAÇÃO DE PAVIMENTO EM VIAS URBANAS - PROGRAMA GOIÁS EM MOVIMENTO - MUNICÍPIOS - PEROLÂNDIA - GOIÁS</t>
  </si>
  <si>
    <t xml:space="preserve">: 25.694,94 m2    </t>
  </si>
  <si>
    <t>TRANSPORTE COMERCIAL DE MATERIAL BETUMINOSO (DT= 386,00KM)</t>
  </si>
  <si>
    <t>: 202100036007228-1/2024</t>
  </si>
  <si>
    <t>Data Orçamento : 03/04/2024</t>
  </si>
  <si>
    <t>: ORÇAMENTO DE RECUPERAÇÃO DE PAVIMENTO EM VIAS URBANAS - PROGRAMA GOIÁS EM MOVIMENTO - MUNICÍPIOS - SANTA RITA DO ARAGUAIA - GOIÁS</t>
  </si>
  <si>
    <t xml:space="preserve">: 23.892,24 m2    </t>
  </si>
  <si>
    <t>TRANSPORTE COMERCIAL DE MATERIAL BETUMINOSO (DT= 521,00KM)</t>
  </si>
  <si>
    <t>CACHOEIRA ALTA</t>
  </si>
  <si>
    <t>PARANAIGUARA</t>
  </si>
  <si>
    <t>PEROLÂNDIA</t>
  </si>
  <si>
    <t>SANTA RITA DO ARAGUAIA</t>
  </si>
  <si>
    <t>ORÇAMENTO CONSOLIDADO LOTE 67</t>
  </si>
  <si>
    <t>ORÇAMENTO LOTE 67 - PROGRAMA GOIÁS EM MOVIMENTO - EIXO MUNICÍPIOS 2024</t>
  </si>
  <si>
    <t>PROGRAMA GOIÁS EM MOVIMENTO - EIXO MUNICÍPIOS 2024</t>
  </si>
  <si>
    <t>CRONOGRAMA FÍSICO FINANCEIRO CONSOLIDADO LOTE XX</t>
  </si>
  <si>
    <t>15 dias</t>
  </si>
  <si>
    <t>30 dias</t>
  </si>
  <si>
    <t>45 dias</t>
  </si>
  <si>
    <t>60 dias</t>
  </si>
  <si>
    <t>75 dias</t>
  </si>
  <si>
    <t>90 dias</t>
  </si>
  <si>
    <t>105 dias</t>
  </si>
  <si>
    <t>120 dias</t>
  </si>
  <si>
    <t>135 dias</t>
  </si>
  <si>
    <t>150 dias</t>
  </si>
  <si>
    <t>165 dias</t>
  </si>
  <si>
    <t>180 dias</t>
  </si>
  <si>
    <t>MOBILIZAÇÃO E INST. CANTEIRO</t>
  </si>
  <si>
    <t>CRONOGRAMA FÍSICO FINANCEIRO CONSOLIDADO LOTE 67</t>
  </si>
  <si>
    <t>Obra</t>
  </si>
  <si>
    <t>Bancos</t>
  </si>
  <si>
    <t>B.D.I.</t>
  </si>
  <si>
    <t>Código</t>
  </si>
  <si>
    <t>Banco</t>
  </si>
  <si>
    <t>Tipo</t>
  </si>
  <si>
    <t>Und</t>
  </si>
  <si>
    <t>Operativa</t>
  </si>
  <si>
    <t>Improdutiva</t>
  </si>
  <si>
    <t>AGETOP RODOVIARIA</t>
  </si>
  <si>
    <t>CAMINHÃO BASCULANTE 10 M3 - 15 T</t>
  </si>
  <si>
    <t>CAMINHÃO TANQUE DISTRIBUIDOR DE ASFALTO</t>
  </si>
  <si>
    <t>VIBROACABADORA DE ASFALTO SOBRE ESTEIRAS</t>
  </si>
  <si>
    <t>ROLO COMPACTADOR DE PNEUS AUTOPROPELIDO - 27 T</t>
  </si>
  <si>
    <t>ROLO LISO TANDEN - 6/8 T - CA-150 OU EQUIVALENTE</t>
  </si>
  <si>
    <t>TRATOR DE PNEUS AGRÍCOLA - MF 4292 OU EQUIVALENTE</t>
  </si>
  <si>
    <t>CAMINHÃO CARROCERIA MADEIRA - 15 T</t>
  </si>
  <si>
    <t>TANQUE DE ESTOCAGEM ASFALTO (30.000L)</t>
  </si>
  <si>
    <t>MOTONIVELADORA - CAT 120K OU EQUIVALENTE</t>
  </si>
  <si>
    <t>CARREGADEIRA DE PNEUS CAT - 950 H  OU EQUIVALENTE</t>
  </si>
  <si>
    <t>VASSOURA MECÂNICA REBOCÁVEL</t>
  </si>
  <si>
    <t>TRATOR ESTEIRAS COM LÂMINA - CAT D8 OU EQUIVALENTE</t>
  </si>
  <si>
    <t>ROLO PÉ DE CARNEIRO AUTOPROPELIDO - CA 250 OU EQUIVALENTE</t>
  </si>
  <si>
    <t>CAMINHÃO TANQUE 10.000L</t>
  </si>
  <si>
    <t>CAMINHÃO PARA PINTURA A FRIO COM DEMARCADOR DE FAIXAS</t>
  </si>
  <si>
    <t>TRATOR ESTEIRAS COM LAMINA - CAT D6 OU EQUIVALENTE</t>
  </si>
  <si>
    <t>GRUPO GERADOR 2,5 / 3,0 KVA</t>
  </si>
  <si>
    <t>MARTELETE PERFURADOR / ROMPEDOR - ELÉTRICO</t>
  </si>
  <si>
    <t>GRADE DE DISCO - 24X24</t>
  </si>
  <si>
    <t>USINA MÓVEL PARA MICRO REVESTIMENTO</t>
  </si>
  <si>
    <t>CARREGADEIRA DE PNEUS CAT - 924 H OU EQUIVALENTE</t>
  </si>
  <si>
    <t>GRUPO GERADOR 145 / 160 KVA</t>
  </si>
  <si>
    <t>USINA PRÉ-MISTURADO A FRIO 60 t/h</t>
  </si>
  <si>
    <t>SERVENTE</t>
  </si>
  <si>
    <t>Mão de Obra</t>
  </si>
  <si>
    <t>ENCARREGADO DE SERVIÇO</t>
  </si>
  <si>
    <t>AJUDANTE</t>
  </si>
  <si>
    <t>MONTADOR</t>
  </si>
  <si>
    <t>GREDISTA</t>
  </si>
  <si>
    <t>Material</t>
  </si>
  <si>
    <t>un</t>
  </si>
  <si>
    <t>TINTA REFLETIVA ACRÍLICA</t>
  </si>
  <si>
    <t>l</t>
  </si>
  <si>
    <t>CAL PARA PINTURA</t>
  </si>
  <si>
    <t>Kg</t>
  </si>
  <si>
    <t>MICROESFERAS REFLETIVAS DE VIDRO</t>
  </si>
  <si>
    <t>CIMENTO PORTLAND CP II - 32</t>
  </si>
  <si>
    <t>COLA POLIESTER</t>
  </si>
  <si>
    <t>SOLVENTE / DILUENTE</t>
  </si>
  <si>
    <t>TINTA PARA PRE-MARCAÇÃO</t>
  </si>
  <si>
    <t>BRITA - COMERCIAL (BC)</t>
  </si>
  <si>
    <t>m³</t>
  </si>
  <si>
    <t>BRITA PÓ DE PEDRA (BC)</t>
  </si>
  <si>
    <t>Composições Analíticas com Preço Unitário</t>
  </si>
  <si>
    <t>Composições Principais</t>
  </si>
  <si>
    <t xml:space="preserve"> 1.1 </t>
  </si>
  <si>
    <t>Quant.</t>
  </si>
  <si>
    <t>Valor Unit</t>
  </si>
  <si>
    <t>Composição</t>
  </si>
  <si>
    <t>m²</t>
  </si>
  <si>
    <t>A</t>
  </si>
  <si>
    <t>Equipamentos</t>
  </si>
  <si>
    <t>Utilização</t>
  </si>
  <si>
    <t>Custo Operacional</t>
  </si>
  <si>
    <t>Custo Horário</t>
  </si>
  <si>
    <t>Insumo</t>
  </si>
  <si>
    <t>Custo Horário de Equipamentos =&gt;</t>
  </si>
  <si>
    <t>B</t>
  </si>
  <si>
    <t>Salário Hora</t>
  </si>
  <si>
    <t>Custo Horário da Mão de Obra =&gt;</t>
  </si>
  <si>
    <t>Adc.M.O. - Ferramentas (0,0%) =&gt;</t>
  </si>
  <si>
    <t>Item de Incidência</t>
  </si>
  <si>
    <t>Custo Horário Total</t>
  </si>
  <si>
    <t>ALIMENTAÇÃO</t>
  </si>
  <si>
    <t>EPI</t>
  </si>
  <si>
    <t>FERRAMENTAS MANUAIS</t>
  </si>
  <si>
    <t>TRANSPORTE DE PESSOAL</t>
  </si>
  <si>
    <t>Custo horário total de itens de incidência =&gt;</t>
  </si>
  <si>
    <t>Custo Horário de Execução =&gt;</t>
  </si>
  <si>
    <t>Fator de Influencia da Chuva - FIC =&gt;</t>
  </si>
  <si>
    <t>Custo do FIC =&gt;</t>
  </si>
  <si>
    <t>Produção de Equipe =&gt;</t>
  </si>
  <si>
    <t>Custo Unitário de Execução =&gt;</t>
  </si>
  <si>
    <t>MO sem LS =&gt;</t>
  </si>
  <si>
    <t>LS =&gt;</t>
  </si>
  <si>
    <t>MO com LS =&gt;</t>
  </si>
  <si>
    <t>Valor do BDI =&gt;</t>
  </si>
  <si>
    <t>Valor com BDI =&gt;</t>
  </si>
  <si>
    <t xml:space="preserve"> 1.2 </t>
  </si>
  <si>
    <t xml:space="preserve"> 1.3 </t>
  </si>
  <si>
    <t xml:space="preserve"> 1.4 </t>
  </si>
  <si>
    <t>m3km</t>
  </si>
  <si>
    <t xml:space="preserve"> 1.5 </t>
  </si>
  <si>
    <t>C</t>
  </si>
  <si>
    <t>Unidade</t>
  </si>
  <si>
    <t>Custo Total do Material =&gt;</t>
  </si>
  <si>
    <t xml:space="preserve"> 1.6 </t>
  </si>
  <si>
    <t xml:space="preserve"> 1.7 </t>
  </si>
  <si>
    <t xml:space="preserve"> 1.8 </t>
  </si>
  <si>
    <t xml:space="preserve"> 1.9 </t>
  </si>
  <si>
    <t>TKM</t>
  </si>
  <si>
    <t xml:space="preserve"> 1.10 </t>
  </si>
  <si>
    <t xml:space="preserve"> 1.12 </t>
  </si>
  <si>
    <t xml:space="preserve"> 1.13 </t>
  </si>
  <si>
    <t>tkm</t>
  </si>
  <si>
    <t xml:space="preserve"> 1.14 </t>
  </si>
  <si>
    <t xml:space="preserve"> 1.15 </t>
  </si>
  <si>
    <t>TRANSPORTE COMERCIAL DE MATERIAL BETUMINOSO</t>
  </si>
  <si>
    <t xml:space="preserve"> 2.1 </t>
  </si>
  <si>
    <t>Un</t>
  </si>
  <si>
    <t xml:space="preserve"> 2.2 </t>
  </si>
  <si>
    <t xml:space="preserve"> 2.3 </t>
  </si>
  <si>
    <t xml:space="preserve"> 1.11 </t>
  </si>
  <si>
    <t>D</t>
  </si>
  <si>
    <t>Atividades Auxiliares</t>
  </si>
  <si>
    <t>Atividade Auxiliar</t>
  </si>
  <si>
    <t>USINAGEM DE PRÉ-MISTURADO A FRIO - PMF</t>
  </si>
  <si>
    <t>Custo Total das Atividades =&gt;</t>
  </si>
  <si>
    <t>PENEIRAMENTO</t>
  </si>
  <si>
    <t>Composições Auxiliares</t>
  </si>
  <si>
    <t>COE 028/2024 - GOINFRA</t>
  </si>
  <si>
    <t>À</t>
  </si>
  <si>
    <t>AGÊNCIA GOIANA DE INFRAESTRUTURA E TRANSPORTES – GOINFRA</t>
  </si>
  <si>
    <t>COMISSÃO PERMANENTE DE LICITAÇÃO</t>
  </si>
  <si>
    <t>COMPOSIÇÃO DE BDI</t>
  </si>
  <si>
    <t>(1) Valor adotado e praticado no mercado</t>
  </si>
  <si>
    <t>(2) Valores definidos a partir dos limites no Acórdão nº 2.622/2013 - TCU – Plenário. Valores médios</t>
  </si>
  <si>
    <t>(3) Valor calculado pela expressão matemática do DNIT: DF = [(1+SELIC)^(1/12)-1] sobre (PV – Lucro)</t>
  </si>
  <si>
    <t>(4) Valores relativos aos seguros de Risco de Engenharia e Responsabilidade Civil do Profissional foram excluídos conforme Portaria nº 449/2015. Garantia calculada com a média do percentual do seguro-garantia (Acórdão nº 2.622/2013 – TCU) e do dinheiro (0%). Seguro de Vida em Grupo calculado pela média histórica de obras Civis (não compõe o BDI reduzido).</t>
  </si>
  <si>
    <t>(5) Valores definidos a partir dos limites no Acórdão nº 2.622/2013 - TCU – Plenário. Valores médios.</t>
  </si>
  <si>
    <t>(6) Valor médio utilizado pelo DNIT.</t>
  </si>
  <si>
    <t>(7) Alíquota definida por lei (lucro presumido).</t>
  </si>
  <si>
    <t>(9) Alíquota definida pela lei 13.161/15 (CPRB – contribuição previdenciária sobre a receita bruta).</t>
  </si>
  <si>
    <t>(*) A fórmula para estipulação da taxa de BDI estimado adotado é a mesma que foi aplicada para a obtenção das tabelas contidas no Acórdão nº 2.622/2013 – TCU – Plenário</t>
  </si>
  <si>
    <t>TAXA DE RATEIO DA ADMINISTRAÇÃO CENTRAL</t>
  </si>
  <si>
    <t>AC</t>
  </si>
  <si>
    <t>TAXA DE SEGURO E GARANTIA DO EMPREENDIMENTO</t>
  </si>
  <si>
    <t>S+G</t>
  </si>
  <si>
    <t>TAXA DE RISCO</t>
  </si>
  <si>
    <t>R</t>
  </si>
  <si>
    <t>TAXA DE DESPESAS FINANCEIRAS</t>
  </si>
  <si>
    <t>DF</t>
  </si>
  <si>
    <t>TAXA DE LUCRO</t>
  </si>
  <si>
    <t>L</t>
  </si>
  <si>
    <t>COFINS E PIS</t>
  </si>
  <si>
    <t>CP</t>
  </si>
  <si>
    <t>CONTRIBUIÇÃO PREVIDENCIÁRIA SOBRE A RECEITA BRUTA</t>
  </si>
  <si>
    <t>CRPB</t>
  </si>
  <si>
    <t>ENCARGOS SOCIAIS</t>
  </si>
  <si>
    <t>ENCARGOS SOCIAIS – HORISTAS</t>
  </si>
  <si>
    <r>
      <rPr>
        <b/>
        <sz val="10"/>
        <rFont val="Arial"/>
        <family val="2"/>
      </rPr>
      <t>A</t>
    </r>
  </si>
  <si>
    <r>
      <rPr>
        <b/>
        <sz val="10"/>
        <rFont val="Arial"/>
        <family val="2"/>
      </rPr>
      <t>ENCARGOS SOCIAIS BÁSICOS</t>
    </r>
  </si>
  <si>
    <r>
      <rPr>
        <sz val="10"/>
        <rFont val="Arial MT"/>
        <family val="2"/>
      </rPr>
      <t>A1</t>
    </r>
  </si>
  <si>
    <r>
      <rPr>
        <sz val="10"/>
        <rFont val="Arial MT"/>
        <family val="2"/>
      </rPr>
      <t>INSS</t>
    </r>
  </si>
  <si>
    <r>
      <rPr>
        <sz val="10"/>
        <rFont val="Arial MT"/>
        <family val="2"/>
      </rPr>
      <t>A2</t>
    </r>
  </si>
  <si>
    <r>
      <rPr>
        <sz val="10"/>
        <rFont val="Arial MT"/>
        <family val="2"/>
      </rPr>
      <t>FGTS</t>
    </r>
  </si>
  <si>
    <r>
      <rPr>
        <sz val="10"/>
        <rFont val="Arial MT"/>
        <family val="2"/>
      </rPr>
      <t>A3</t>
    </r>
  </si>
  <si>
    <r>
      <rPr>
        <sz val="10"/>
        <rFont val="Arial MT"/>
        <family val="2"/>
      </rPr>
      <t>SESI</t>
    </r>
  </si>
  <si>
    <r>
      <rPr>
        <sz val="10"/>
        <rFont val="Arial MT"/>
        <family val="2"/>
      </rPr>
      <t>A4</t>
    </r>
  </si>
  <si>
    <r>
      <rPr>
        <sz val="10"/>
        <rFont val="Arial MT"/>
        <family val="2"/>
      </rPr>
      <t>SENAI</t>
    </r>
  </si>
  <si>
    <r>
      <rPr>
        <sz val="10"/>
        <rFont val="Arial MT"/>
        <family val="2"/>
      </rPr>
      <t>A5</t>
    </r>
  </si>
  <si>
    <r>
      <rPr>
        <sz val="10"/>
        <rFont val="Arial MT"/>
        <family val="2"/>
      </rPr>
      <t>INCRA</t>
    </r>
  </si>
  <si>
    <r>
      <rPr>
        <sz val="10"/>
        <rFont val="Arial MT"/>
        <family val="2"/>
      </rPr>
      <t>A6</t>
    </r>
  </si>
  <si>
    <r>
      <rPr>
        <sz val="10"/>
        <rFont val="Arial MT"/>
        <family val="2"/>
      </rPr>
      <t>Salário Educação</t>
    </r>
  </si>
  <si>
    <r>
      <rPr>
        <sz val="10"/>
        <rFont val="Arial MT"/>
        <family val="2"/>
      </rPr>
      <t>A7</t>
    </r>
  </si>
  <si>
    <r>
      <rPr>
        <sz val="10"/>
        <rFont val="Arial MT"/>
        <family val="2"/>
      </rPr>
      <t>Seguro contra acidente de trabalho INSS</t>
    </r>
  </si>
  <si>
    <r>
      <rPr>
        <sz val="10"/>
        <rFont val="Arial MT"/>
        <family val="2"/>
      </rPr>
      <t>A8</t>
    </r>
  </si>
  <si>
    <r>
      <rPr>
        <sz val="10"/>
        <rFont val="Arial MT"/>
        <family val="2"/>
      </rPr>
      <t>SEBRAE</t>
    </r>
  </si>
  <si>
    <r>
      <rPr>
        <sz val="10"/>
        <rFont val="Arial MT"/>
        <family val="2"/>
      </rPr>
      <t>A9</t>
    </r>
  </si>
  <si>
    <r>
      <rPr>
        <sz val="10"/>
        <rFont val="Arial MT"/>
        <family val="2"/>
      </rPr>
      <t>SECONCI</t>
    </r>
  </si>
  <si>
    <r>
      <rPr>
        <b/>
        <sz val="10"/>
        <rFont val="Arial"/>
        <family val="2"/>
      </rPr>
      <t>B</t>
    </r>
  </si>
  <si>
    <r>
      <rPr>
        <b/>
        <sz val="10"/>
        <rFont val="Arial"/>
        <family val="2"/>
      </rPr>
      <t>ENCARGOS TRABALISTAS</t>
    </r>
  </si>
  <si>
    <r>
      <rPr>
        <b/>
        <sz val="10"/>
        <rFont val="Arial"/>
        <family val="2"/>
      </rPr>
      <t>TOTAL GRUPO A :</t>
    </r>
  </si>
  <si>
    <r>
      <rPr>
        <sz val="10"/>
        <rFont val="Arial MT"/>
        <family val="2"/>
      </rPr>
      <t>B1</t>
    </r>
  </si>
  <si>
    <r>
      <rPr>
        <sz val="10"/>
        <rFont val="Arial MT"/>
        <family val="2"/>
      </rPr>
      <t>Repouso semanal remunerado</t>
    </r>
  </si>
  <si>
    <r>
      <rPr>
        <sz val="10"/>
        <rFont val="Arial MT"/>
        <family val="2"/>
      </rPr>
      <t>B2</t>
    </r>
  </si>
  <si>
    <r>
      <rPr>
        <sz val="10"/>
        <rFont val="Arial MT"/>
        <family val="2"/>
      </rPr>
      <t>Feriados</t>
    </r>
  </si>
  <si>
    <r>
      <rPr>
        <sz val="10"/>
        <rFont val="Arial MT"/>
        <family val="2"/>
      </rPr>
      <t>B3</t>
    </r>
  </si>
  <si>
    <r>
      <rPr>
        <sz val="10"/>
        <rFont val="Arial MT"/>
        <family val="2"/>
      </rPr>
      <t>Férias e 1/3 de férias</t>
    </r>
  </si>
  <si>
    <r>
      <rPr>
        <sz val="10"/>
        <rFont val="Arial MT"/>
        <family val="2"/>
      </rPr>
      <t>B4</t>
    </r>
  </si>
  <si>
    <r>
      <rPr>
        <sz val="10"/>
        <rFont val="Arial MT"/>
        <family val="2"/>
      </rPr>
      <t>Auxílio Enfermidade</t>
    </r>
  </si>
  <si>
    <r>
      <rPr>
        <sz val="10"/>
        <rFont val="Arial MT"/>
        <family val="2"/>
      </rPr>
      <t>B5</t>
    </r>
  </si>
  <si>
    <r>
      <rPr>
        <sz val="10"/>
        <rFont val="Arial MT"/>
        <family val="2"/>
      </rPr>
      <t>Auxílio Acidente</t>
    </r>
  </si>
  <si>
    <r>
      <rPr>
        <sz val="10"/>
        <rFont val="Arial MT"/>
        <family val="2"/>
      </rPr>
      <t>B6</t>
    </r>
  </si>
  <si>
    <r>
      <rPr>
        <sz val="10"/>
        <rFont val="Arial MT"/>
        <family val="2"/>
      </rPr>
      <t>Licença Paternidade</t>
    </r>
  </si>
  <si>
    <r>
      <rPr>
        <sz val="10"/>
        <rFont val="Arial MT"/>
        <family val="2"/>
      </rPr>
      <t>B7</t>
    </r>
  </si>
  <si>
    <r>
      <rPr>
        <sz val="10"/>
        <rFont val="Arial MT"/>
        <family val="2"/>
      </rPr>
      <t>13° Salário</t>
    </r>
  </si>
  <si>
    <r>
      <rPr>
        <sz val="10"/>
        <rFont val="Arial MT"/>
        <family val="2"/>
      </rPr>
      <t>B8</t>
    </r>
  </si>
  <si>
    <r>
      <rPr>
        <sz val="10"/>
        <rFont val="Arial MT"/>
        <family val="2"/>
      </rPr>
      <t>Faltas Justificadas</t>
    </r>
  </si>
  <si>
    <r>
      <rPr>
        <b/>
        <sz val="10"/>
        <rFont val="Arial"/>
        <family val="2"/>
      </rPr>
      <t>TOTAL GRUPO B :</t>
    </r>
  </si>
  <si>
    <r>
      <rPr>
        <b/>
        <sz val="10"/>
        <rFont val="Arial"/>
        <family val="2"/>
      </rPr>
      <t>C</t>
    </r>
  </si>
  <si>
    <r>
      <rPr>
        <b/>
        <sz val="10"/>
        <rFont val="Arial"/>
        <family val="2"/>
      </rPr>
      <t>ENCARGOS INDENIZATÓRIOS</t>
    </r>
  </si>
  <si>
    <r>
      <rPr>
        <sz val="10"/>
        <rFont val="Arial MT"/>
        <family val="2"/>
      </rPr>
      <t>C1</t>
    </r>
  </si>
  <si>
    <r>
      <rPr>
        <sz val="10"/>
        <rFont val="Arial MT"/>
        <family val="2"/>
      </rPr>
      <t>Aviso Prévio Indenizado</t>
    </r>
  </si>
  <si>
    <r>
      <rPr>
        <sz val="10"/>
        <rFont val="Arial MT"/>
        <family val="2"/>
      </rPr>
      <t>C2</t>
    </r>
  </si>
  <si>
    <r>
      <rPr>
        <sz val="10"/>
        <rFont val="Arial MT"/>
        <family val="2"/>
      </rPr>
      <t>Aviso Prévio Trabalhado</t>
    </r>
  </si>
  <si>
    <r>
      <rPr>
        <sz val="10"/>
        <rFont val="Arial MT"/>
        <family val="2"/>
      </rPr>
      <t>C3</t>
    </r>
  </si>
  <si>
    <r>
      <rPr>
        <sz val="10"/>
        <rFont val="Arial MT"/>
        <family val="2"/>
      </rPr>
      <t>Férias Indenizadas</t>
    </r>
  </si>
  <si>
    <r>
      <rPr>
        <sz val="10"/>
        <rFont val="Arial MT"/>
        <family val="2"/>
      </rPr>
      <t>C4</t>
    </r>
  </si>
  <si>
    <r>
      <rPr>
        <sz val="10"/>
        <rFont val="Arial MT"/>
        <family val="2"/>
      </rPr>
      <t>Multa por Rescisão do Contrato de Trabalho sem Justa Causa</t>
    </r>
  </si>
  <si>
    <r>
      <rPr>
        <sz val="10"/>
        <rFont val="Arial MT"/>
        <family val="2"/>
      </rPr>
      <t>C5</t>
    </r>
  </si>
  <si>
    <r>
      <rPr>
        <sz val="10"/>
        <rFont val="Arial MT"/>
        <family val="2"/>
      </rPr>
      <t>Indenização Adicional</t>
    </r>
  </si>
  <si>
    <r>
      <rPr>
        <b/>
        <sz val="10"/>
        <rFont val="Arial"/>
        <family val="2"/>
      </rPr>
      <t>TOTAL GRUPO C :</t>
    </r>
  </si>
  <si>
    <r>
      <rPr>
        <b/>
        <sz val="10"/>
        <rFont val="Arial"/>
        <family val="2"/>
      </rPr>
      <t>D</t>
    </r>
  </si>
  <si>
    <r>
      <rPr>
        <b/>
        <sz val="10"/>
        <rFont val="Arial"/>
        <family val="2"/>
      </rPr>
      <t>INCIDÊNCIAS CUMULATIVAS</t>
    </r>
  </si>
  <si>
    <r>
      <rPr>
        <sz val="10"/>
        <rFont val="Arial MT"/>
        <family val="2"/>
      </rPr>
      <t>D1</t>
    </r>
  </si>
  <si>
    <r>
      <rPr>
        <sz val="10"/>
        <rFont val="Arial MT"/>
        <family val="2"/>
      </rPr>
      <t>Incidência do Grupo A sobre B</t>
    </r>
  </si>
  <si>
    <t>D2</t>
  </si>
  <si>
    <t>Reincidência do Grupo A sobre Aviso Prévio Trabalhado + Reincidência do FGTS sobre Aviso Prévio Indenizado</t>
  </si>
  <si>
    <r>
      <rPr>
        <b/>
        <sz val="10"/>
        <rFont val="Arial"/>
        <family val="2"/>
      </rPr>
      <t xml:space="preserve">TOTAL GRUPO D :          </t>
    </r>
    <r>
      <rPr>
        <b/>
        <u/>
        <sz val="10"/>
        <rFont val="Arial"/>
        <family val="2"/>
      </rPr>
      <t>17,61%</t>
    </r>
  </si>
  <si>
    <r>
      <rPr>
        <b/>
        <sz val="10"/>
        <rFont val="Arial"/>
        <family val="2"/>
      </rPr>
      <t xml:space="preserve">E                        PERCENTUAL TOTAL DE ENCARGOS SOCIAIS                            </t>
    </r>
    <r>
      <rPr>
        <b/>
        <u/>
        <sz val="10"/>
        <rFont val="Arial"/>
        <family val="2"/>
      </rPr>
      <t>111,50%</t>
    </r>
  </si>
  <si>
    <t>OBJETO: Serviços de execução conservação preventi va de pavimentos asfálti cos, a serem prestados nos municípios que compõeo LOTE 67 do programa Goiás em movimento – eixo municípios (Cachoeira Alta, Paranaiguara, Perolândia e Santa Rita do Araguaia), no Estado deGoiás.</t>
  </si>
  <si>
    <t>EMPRESA: PAVIMETAS ENGENHARIA LTDA      -      CNPJ: 07.013.955/0001-22</t>
  </si>
  <si>
    <t>REF.: CONCORRÊNCIA ELETRÔNICA Nº028/2024, 16 DE SETEMBRO DE 2024 ÁS 09:00H</t>
  </si>
  <si>
    <t>PROGRAMA GOIÁS EM MOVIMENTO - MUNICÍPIOS - CACHOEIRA ALTA - GO (T-233)</t>
  </si>
  <si>
    <t>ADMINISTRAÇÃO LOCAL/ INSTALAÇÕES PROVISÓRIAS</t>
  </si>
  <si>
    <t>MÃO DE OBRA</t>
  </si>
  <si>
    <t>DESCRIÇÃO</t>
  </si>
  <si>
    <t>UNIDADE</t>
  </si>
  <si>
    <t>QUANTIDADE</t>
  </si>
  <si>
    <t>PARTIC. MENSAL MÉDIA (%)</t>
  </si>
  <si>
    <t>Meses</t>
  </si>
  <si>
    <t>PREÇO UNITÁRIO</t>
  </si>
  <si>
    <t>PREÇO TOTAL</t>
  </si>
  <si>
    <t>DIVISÃO DE ENGENHARIA</t>
  </si>
  <si>
    <t>Engenheiro de Produção/ Civil</t>
  </si>
  <si>
    <t>mês</t>
  </si>
  <si>
    <t>Laboratorista de Betumes e Concretos</t>
  </si>
  <si>
    <t>Auxiliar de Laboratorista</t>
  </si>
  <si>
    <t>DIVISÃO DE SEGURANÇA E MEDICINA DO TRABALHO</t>
  </si>
  <si>
    <t>Técnico de Segurança do Trabalho</t>
  </si>
  <si>
    <t>DIVISÃO ADMINISTRATIVA</t>
  </si>
  <si>
    <t>Encarregado Administrativo</t>
  </si>
  <si>
    <t>OUTROS ITENS</t>
  </si>
  <si>
    <t>MANUTENÇÃO DO CANTEIRO</t>
  </si>
  <si>
    <t>Material de Expediente / Cópias / Impressões</t>
  </si>
  <si>
    <t>Medicamentos</t>
  </si>
  <si>
    <t>VEÍCULOS</t>
  </si>
  <si>
    <t>Veículo sedan - 71 a 115 CV</t>
  </si>
  <si>
    <t>EQUIPAMENTOS DIRETOS</t>
  </si>
  <si>
    <t xml:space="preserve">Equipamentos de Laboratório de Betume </t>
  </si>
  <si>
    <t>Caminhão prancha 30 T</t>
  </si>
  <si>
    <t xml:space="preserve">  </t>
  </si>
  <si>
    <t>IMÓVEIS</t>
  </si>
  <si>
    <t>Aluguel de escritório</t>
  </si>
  <si>
    <t>Aluguel de casa para alojamento</t>
  </si>
  <si>
    <t>MOBILIÁRIO</t>
  </si>
  <si>
    <t>Mobiliário de alojamento p/ pessoal</t>
  </si>
  <si>
    <t>Mobiliário de escritório</t>
  </si>
  <si>
    <t>SERVIÇOS TÉCNICOS</t>
  </si>
  <si>
    <t>PCMSO (NR-7)</t>
  </si>
  <si>
    <t>und</t>
  </si>
  <si>
    <t>PGR (NR-18 )</t>
  </si>
  <si>
    <t>Exames Admissionais/Demissionais</t>
  </si>
  <si>
    <t>Anotação de Responsabilidade Técnica</t>
  </si>
  <si>
    <t>OUTROS</t>
  </si>
  <si>
    <t>Banheiro Químico</t>
  </si>
  <si>
    <t>SINALIZAÇÃO</t>
  </si>
  <si>
    <t>Placa Padrão Programa Goiás em Movimento</t>
  </si>
  <si>
    <t>m2</t>
  </si>
  <si>
    <t>Sinalização - placas de sinalização (desvio / pare siga)</t>
  </si>
  <si>
    <t>Cones de Sinalização</t>
  </si>
  <si>
    <t>LICENÇAS AMBIENTAIS</t>
  </si>
  <si>
    <t>Licença de Instalação de Canteiro (fixo)</t>
  </si>
  <si>
    <t>Licença de Instalação de Canteiro (área)</t>
  </si>
  <si>
    <t>Licença de Instalação de Usina de PMF</t>
  </si>
  <si>
    <t>Total Geral</t>
  </si>
  <si>
    <t>Total Geral com BDI</t>
  </si>
  <si>
    <t>PROGRAMA GOIÁS EM MOVIMENTO - MUNICÍPIOS - PARANAIGUARA - GO (T-233)</t>
  </si>
  <si>
    <t>PROGRAMA GOIÁS EM MOVIMENTO - MUNICÍPIOS - PEROLÂNDIA - GO (T-233)</t>
  </si>
  <si>
    <t>PROGRAMA GOIÁS EM MOVIMENTO - MUNICÍPIOS - SANTA RITA DO ARAGUAIA - GO (T-233)</t>
  </si>
  <si>
    <t xml:space="preserve"> 1.19 </t>
  </si>
  <si>
    <t>PROPOSTA PAVIMETAS</t>
  </si>
  <si>
    <t xml:space="preserve">_____________________________________________
PAVIMETAS ENGENHARIA LTDA
CNPJ nº 07.013.955/0001-22
Karine Cardoso Coelho - Procuradora
CREA nº 1019145196/D
RG nº 5871522 SSP - CPF nº 700.303.011-06
</t>
  </si>
  <si>
    <t>MOBILIZAÇÃO E DEMOSMOBILIZAÇÃO - CACHOEIRA ALTA</t>
  </si>
  <si>
    <r>
      <rPr>
        <sz val="7"/>
        <rFont val="Arial MT"/>
        <family val="2"/>
      </rPr>
      <t>Equipamento</t>
    </r>
  </si>
  <si>
    <r>
      <rPr>
        <sz val="7"/>
        <rFont val="Arial MT"/>
        <family val="2"/>
      </rPr>
      <t>Mobilizador</t>
    </r>
  </si>
  <si>
    <r>
      <rPr>
        <sz val="7"/>
        <rFont val="Arial MT"/>
        <family val="2"/>
      </rPr>
      <t xml:space="preserve">DT”
</t>
    </r>
    <r>
      <rPr>
        <sz val="7"/>
        <rFont val="Arial MT"/>
        <family val="2"/>
      </rPr>
      <t>(C)</t>
    </r>
  </si>
  <si>
    <r>
      <rPr>
        <sz val="7"/>
        <rFont val="Arial MT"/>
        <family val="2"/>
      </rPr>
      <t xml:space="preserve">Custo
</t>
    </r>
    <r>
      <rPr>
        <sz val="7"/>
        <rFont val="Arial MT"/>
        <family val="2"/>
      </rPr>
      <t>(D=AxB/60)</t>
    </r>
  </si>
  <si>
    <t>Quantidade
(E)</t>
  </si>
  <si>
    <r>
      <rPr>
        <sz val="7"/>
        <rFont val="Arial MT"/>
        <family val="2"/>
      </rPr>
      <t xml:space="preserve">Total
</t>
    </r>
    <r>
      <rPr>
        <sz val="7"/>
        <rFont val="Arial MT"/>
        <family val="2"/>
      </rPr>
      <t>(CxDxE)</t>
    </r>
  </si>
  <si>
    <r>
      <rPr>
        <sz val="7"/>
        <rFont val="Arial MT"/>
        <family val="2"/>
      </rPr>
      <t>Autopropelidos</t>
    </r>
  </si>
  <si>
    <r>
      <rPr>
        <sz val="7"/>
        <rFont val="Arial MT"/>
        <family val="2"/>
      </rPr>
      <t>CAMINHÃO APLICADOR DE MATERIAL TERMOPLÁSTICO</t>
    </r>
  </si>
  <si>
    <r>
      <rPr>
        <sz val="7"/>
        <rFont val="Arial MT"/>
        <family val="2"/>
      </rPr>
      <t>CAMINHÃO BASCULANTE 10 M3 - 15 T</t>
    </r>
  </si>
  <si>
    <r>
      <rPr>
        <sz val="7"/>
        <rFont val="Arial MT"/>
        <family val="2"/>
      </rPr>
      <t>CAMINHÃO BASCULANTE 6 M3 - 10,5 T</t>
    </r>
  </si>
  <si>
    <r>
      <rPr>
        <sz val="7"/>
        <rFont val="Arial MT"/>
        <family val="2"/>
      </rPr>
      <t>CAMINHÃO CARROCERIA MADEIRA - 15 T</t>
    </r>
  </si>
  <si>
    <r>
      <rPr>
        <sz val="7"/>
        <rFont val="Arial MT"/>
        <family val="2"/>
      </rPr>
      <t>CAMINHÃO COM BATE ESTACAS HIDRÁULICO PARA DEFENSA</t>
    </r>
  </si>
  <si>
    <r>
      <rPr>
        <sz val="7"/>
        <rFont val="Arial MT"/>
        <family val="2"/>
      </rPr>
      <t>CAMINHÃO DISTRIBUIDOR DE CIMENTO</t>
    </r>
  </si>
  <si>
    <r>
      <rPr>
        <sz val="7"/>
        <rFont val="Arial MT"/>
        <family val="2"/>
      </rPr>
      <t>CAMINHÃO MUNCK (GUINDAUTO)</t>
    </r>
  </si>
  <si>
    <r>
      <rPr>
        <sz val="7"/>
        <rFont val="Arial MT"/>
        <family val="2"/>
      </rPr>
      <t>CAMINHÃO PARA HIDROSSEMEADURA</t>
    </r>
  </si>
  <si>
    <r>
      <rPr>
        <sz val="7"/>
        <rFont val="Arial MT"/>
        <family val="2"/>
      </rPr>
      <t>CAMINHÃO PARA PINTURA A FRIO COM DEMARCADOR DE FAIXAS</t>
    </r>
  </si>
  <si>
    <r>
      <rPr>
        <sz val="7"/>
        <rFont val="Arial MT"/>
        <family val="2"/>
      </rPr>
      <t>CAMINHÃO TANQUE 10.000L</t>
    </r>
  </si>
  <si>
    <r>
      <rPr>
        <sz val="7"/>
        <rFont val="Arial MT"/>
        <family val="2"/>
      </rPr>
      <t>CAMINHÃO TANQUE 6.000L</t>
    </r>
  </si>
  <si>
    <r>
      <rPr>
        <sz val="7"/>
        <rFont val="Arial MT"/>
        <family val="2"/>
      </rPr>
      <t>CAMINHÃO TANQUE DISTRIBUIDOR DE ASFALTO</t>
    </r>
  </si>
  <si>
    <r>
      <rPr>
        <sz val="7"/>
        <rFont val="Arial MT"/>
        <family val="2"/>
      </rPr>
      <t>USINA MÓVEL PARA MICRO REVESTIMENTO</t>
    </r>
  </si>
  <si>
    <r>
      <rPr>
        <sz val="7"/>
        <rFont val="Arial MT"/>
        <family val="2"/>
      </rPr>
      <t>Rebocados</t>
    </r>
  </si>
  <si>
    <r>
      <rPr>
        <sz val="7"/>
        <rFont val="Arial MT"/>
        <family val="2"/>
      </rPr>
      <t>CARREGADEIRA  DE PNEUS CAT - 924 H OU EQUIVALENTE</t>
    </r>
  </si>
  <si>
    <r>
      <rPr>
        <sz val="7"/>
        <rFont val="Arial MT"/>
        <family val="2"/>
      </rPr>
      <t>CARREGADEIRA  DE PNEUS CAT - 950 H  OU EQUIVALENTE</t>
    </r>
  </si>
  <si>
    <r>
      <rPr>
        <sz val="7"/>
        <rFont val="Arial MT"/>
        <family val="2"/>
      </rPr>
      <t>ESCAVADEIRA  HIDRÁULICA  - 320DL OU EQUIVALENTE</t>
    </r>
  </si>
  <si>
    <r>
      <rPr>
        <sz val="7"/>
        <rFont val="Arial MT"/>
        <family val="2"/>
      </rPr>
      <t>ESCAVADEIRA  HIDRÁULICA  - CAT 323DL OU EQUIVALENTE</t>
    </r>
  </si>
  <si>
    <r>
      <rPr>
        <sz val="7"/>
        <rFont val="Arial MT"/>
        <family val="2"/>
      </rPr>
      <t>FRESADORA A FRIO - W 200 F OU EQUIVALENTE</t>
    </r>
  </si>
  <si>
    <r>
      <rPr>
        <sz val="7"/>
        <rFont val="Arial MT"/>
        <family val="2"/>
      </rPr>
      <t>MINI-CARREGADEIRA DE PNEUS COM FRESADORA</t>
    </r>
  </si>
  <si>
    <r>
      <rPr>
        <sz val="7"/>
        <rFont val="Arial MT"/>
        <family val="2"/>
      </rPr>
      <t>MINI-CARREGADEIRA DE PNEUS COM VASSOURA  DE 1,8 m</t>
    </r>
  </si>
  <si>
    <r>
      <rPr>
        <sz val="7"/>
        <rFont val="Arial MT"/>
        <family val="2"/>
      </rPr>
      <t>MOTONIVELADORA - CAT 120K OU EQUIVALENTE</t>
    </r>
  </si>
  <si>
    <r>
      <rPr>
        <sz val="7"/>
        <rFont val="Arial MT"/>
        <family val="2"/>
      </rPr>
      <t>PERFURATRIZ SOBRE ESTEIRAS - CRAWLER DRILL OU EQUIVALENTE</t>
    </r>
  </si>
  <si>
    <r>
      <rPr>
        <sz val="7"/>
        <rFont val="Arial MT"/>
        <family val="2"/>
      </rPr>
      <t>RECICLADORA  DE PAVIMENTO À FRIO - CATERPILLAR  RM-500 OU EQUIVALENTE</t>
    </r>
  </si>
  <si>
    <r>
      <rPr>
        <sz val="7"/>
        <rFont val="Arial MT"/>
        <family val="2"/>
      </rPr>
      <t>RETRO ESCAVADEIRA  DE PNEUS - CATERPILLAR 416E  OU EQUIVALENTE</t>
    </r>
  </si>
  <si>
    <r>
      <rPr>
        <sz val="7"/>
        <rFont val="Arial MT"/>
        <family val="2"/>
      </rPr>
      <t>ROLO COMPACTADOR  DE PNEUS AUTOPROPELIDO  - 27 T</t>
    </r>
  </si>
  <si>
    <r>
      <rPr>
        <sz val="7"/>
        <rFont val="Arial MT"/>
        <family val="2"/>
      </rPr>
      <t>ROLO LISO TANDEN - 6/8 T - CA-150 OU EQUIVALENTE</t>
    </r>
  </si>
  <si>
    <r>
      <rPr>
        <sz val="7"/>
        <rFont val="Arial MT"/>
        <family val="2"/>
      </rPr>
      <t>ROLO LISO VIBRATORIO AUTOPROPELIDO  - CS533 E OU EQUIVALENTE</t>
    </r>
  </si>
  <si>
    <r>
      <rPr>
        <sz val="7"/>
        <rFont val="Arial MT"/>
        <family val="2"/>
      </rPr>
      <t>ROLO PÉ DE CARNEIRO AUTOPROPELIDO  - CA 250 OU EQUIVALENTE</t>
    </r>
  </si>
  <si>
    <r>
      <rPr>
        <sz val="7"/>
        <rFont val="Arial MT"/>
        <family val="2"/>
      </rPr>
      <t>TANQUE DE ESTOCAGEM ASFALTO (30.000L)</t>
    </r>
  </si>
  <si>
    <r>
      <rPr>
        <sz val="7"/>
        <rFont val="Arial MT"/>
        <family val="2"/>
      </rPr>
      <t>TRATOR DE PNEUS AGRÍCOLA - MF 4292 OU EQUIVALENTE</t>
    </r>
  </si>
  <si>
    <r>
      <rPr>
        <sz val="7"/>
        <rFont val="Arial MT"/>
        <family val="2"/>
      </rPr>
      <t>TRATOR DE PNEUS COM ROÇADEIRA</t>
    </r>
  </si>
  <si>
    <r>
      <rPr>
        <sz val="7"/>
        <rFont val="Arial MT"/>
        <family val="2"/>
      </rPr>
      <t>TRATOR ESTEIRAS COM LÃMINA - CAT D8 OU EQUIVALENTE</t>
    </r>
  </si>
  <si>
    <r>
      <rPr>
        <sz val="7"/>
        <rFont val="Arial MT"/>
        <family val="2"/>
      </rPr>
      <t>TRATOR ESTEIRAS COM ESCARIFICADOR  - CAT D8 OU EQUIVALENTE</t>
    </r>
  </si>
  <si>
    <r>
      <rPr>
        <sz val="7"/>
        <rFont val="Arial MT"/>
        <family val="2"/>
      </rPr>
      <t>TRATOR ESTEIRAS COM LAMINA - CAT D4 OU EQUIVALENTE</t>
    </r>
  </si>
  <si>
    <r>
      <rPr>
        <sz val="7"/>
        <rFont val="Arial MT"/>
        <family val="2"/>
      </rPr>
      <t>TRATOR ESTEIRAS COM LAMINA - CAT D6 OU EQUIVALENTE</t>
    </r>
  </si>
  <si>
    <r>
      <rPr>
        <sz val="7"/>
        <rFont val="Arial MT"/>
        <family val="2"/>
      </rPr>
      <t>USINA DE ASFALTO A QUENTE 80 t/h</t>
    </r>
  </si>
  <si>
    <r>
      <rPr>
        <sz val="7"/>
        <rFont val="Arial MT"/>
        <family val="2"/>
      </rPr>
      <t>USINA MISTURADORA  DE SOLO 300 t/h</t>
    </r>
  </si>
  <si>
    <r>
      <rPr>
        <sz val="7"/>
        <rFont val="Arial MT"/>
        <family val="2"/>
      </rPr>
      <t>USINA PRÉ-MISTURADO  A FRIO 60 t/h</t>
    </r>
  </si>
  <si>
    <r>
      <rPr>
        <sz val="7"/>
        <rFont val="Arial MT"/>
        <family val="2"/>
      </rPr>
      <t>VIBROACABADORA DE ASFALTO SOBRE ESTEIRAS</t>
    </r>
  </si>
  <si>
    <r>
      <rPr>
        <sz val="7"/>
        <rFont val="Arial MT"/>
        <family val="2"/>
      </rPr>
      <t>Sub Total de Equipamento (F)</t>
    </r>
  </si>
  <si>
    <r>
      <rPr>
        <sz val="7"/>
        <rFont val="Arial MT"/>
        <family val="2"/>
      </rPr>
      <t>Mão de Obra</t>
    </r>
  </si>
  <si>
    <r>
      <rPr>
        <sz val="7"/>
        <rFont val="Arial MT"/>
        <family val="2"/>
      </rPr>
      <t>Percentual</t>
    </r>
  </si>
  <si>
    <r>
      <rPr>
        <sz val="7"/>
        <rFont val="Arial MT"/>
        <family val="2"/>
      </rPr>
      <t>Custo</t>
    </r>
  </si>
  <si>
    <r>
      <rPr>
        <sz val="7"/>
        <rFont val="Arial MT"/>
        <family val="2"/>
      </rPr>
      <t>Total de</t>
    </r>
  </si>
  <si>
    <r>
      <rPr>
        <sz val="7"/>
        <rFont val="Arial MT"/>
        <family val="2"/>
      </rPr>
      <t>Total</t>
    </r>
  </si>
  <si>
    <r>
      <rPr>
        <sz val="7"/>
        <rFont val="Arial MT"/>
        <family val="2"/>
      </rPr>
      <t>mobilizado (G)</t>
    </r>
  </si>
  <si>
    <r>
      <rPr>
        <sz val="7"/>
        <rFont val="Arial MT"/>
        <family val="2"/>
      </rPr>
      <t>(H)</t>
    </r>
  </si>
  <si>
    <r>
      <rPr>
        <sz val="7"/>
        <rFont val="Arial MT"/>
        <family val="2"/>
      </rPr>
      <t>operários (I)</t>
    </r>
  </si>
  <si>
    <r>
      <rPr>
        <b/>
        <sz val="7"/>
        <rFont val="Arial"/>
        <family val="2"/>
      </rPr>
      <t>(GxHxI)</t>
    </r>
  </si>
  <si>
    <r>
      <rPr>
        <sz val="7"/>
        <rFont val="Arial MT"/>
        <family val="2"/>
      </rPr>
      <t>I</t>
    </r>
  </si>
  <si>
    <r>
      <rPr>
        <sz val="7"/>
        <rFont val="Arial MT"/>
        <family val="2"/>
      </rPr>
      <t>EFETIVO PESSOAL A SER MOBILIZADO</t>
    </r>
  </si>
  <si>
    <r>
      <rPr>
        <sz val="7"/>
        <rFont val="Arial MT"/>
        <family val="2"/>
      </rPr>
      <t>Sub Total de Mão de Obra (J)</t>
    </r>
  </si>
  <si>
    <r>
      <rPr>
        <sz val="7"/>
        <rFont val="Arial MT"/>
        <family val="2"/>
      </rPr>
      <t>Custo por Mobilização (K=F+J) :</t>
    </r>
  </si>
  <si>
    <r>
      <rPr>
        <sz val="7"/>
        <rFont val="Arial MT"/>
        <family val="2"/>
      </rPr>
      <t>Preço por Mobilização (M=K+L) :</t>
    </r>
  </si>
  <si>
    <r>
      <rPr>
        <sz val="7"/>
        <rFont val="Arial MT"/>
        <family val="2"/>
      </rPr>
      <t>Total Mobilização / Desmobilização (2xM) :</t>
    </r>
  </si>
  <si>
    <t xml:space="preserve">FU   (A)             </t>
  </si>
  <si>
    <t>Hora Produtiv (B)</t>
  </si>
  <si>
    <t>CAMINHÃO APLICADOR DE MATERIAL TERMOPLÁSTICO</t>
  </si>
  <si>
    <t>CAMINHÃO BASCULANTE 6 M3 - 10,5 T</t>
  </si>
  <si>
    <t>CAMINHÃO COM BATE ESTACAS HIDRÁULICO PARA DEFENSA</t>
  </si>
  <si>
    <t>CAMINHÃO DISTRIBUIDOR DE CIMENTO</t>
  </si>
  <si>
    <t>CAMINHÃO MUNCK (GUINDAUTO)</t>
  </si>
  <si>
    <t>CAMINHÃO PARA HIDROSSEMEADURA</t>
  </si>
  <si>
    <t>CAMINHÃO TANQUE 6.000L</t>
  </si>
  <si>
    <t>CARREGADEIRA  DE PNEUS CAT - 924 H OU EQUIVALENTE</t>
  </si>
  <si>
    <t>CARREGADEIRA  DE PNEUS CAT - 950 H  OU EQUIVALENTE</t>
  </si>
  <si>
    <t>ESCAVADEIRA  HIDRÁULICA  - 320DL OU EQUIVALENTE</t>
  </si>
  <si>
    <t>ESCAVADEIRA  HIDRÁULICA  - CAT 323DL OU EQUIVALENTE</t>
  </si>
  <si>
    <t>FRESADORA A FRIO - W 200 F OU EQUIVALENTE</t>
  </si>
  <si>
    <t>MINI-CARREGADEIRA DE PNEUS COM FRESADORA</t>
  </si>
  <si>
    <t>MINI-CARREGADEIRA DE PNEUS COM VASSOURA  DE 1,8 m</t>
  </si>
  <si>
    <t>PERFURATRIZ SOBRE ESTEIRAS - CRAWLER DRILL OU EQUIVALENTE</t>
  </si>
  <si>
    <t>RECICLADORA  DE PAVIMENTO À FRIO - CATERPILLAR  RM-500 OU EQUIVALENTE</t>
  </si>
  <si>
    <t>RETRO ESCAVADEIRA  DE PNEUS - CATERPILLAR 416E  OU EQUIVALENTE</t>
  </si>
  <si>
    <t>ROLO COMPACTADOR  DE PNEUS AUTOPROPELIDO  - 27 T</t>
  </si>
  <si>
    <t>ROLO LISO VIBRATORIO AUTOPROPELIDO  - CS533 E OU EQUIVALENTE</t>
  </si>
  <si>
    <t>ROLO PÉ DE CARNEIRO AUTOPROPELIDO  - CA 250 OU EQUIVALENTE</t>
  </si>
  <si>
    <t>TRATOR DE PNEUS COM ROÇADEIRA</t>
  </si>
  <si>
    <t>TRATOR ESTEIRAS COM LÃMINA - CAT D8 OU EQUIVALENTE</t>
  </si>
  <si>
    <t>TRATOR ESTEIRAS COM ESCARIFICADOR  - CAT D8 OU EQUIVALENTE</t>
  </si>
  <si>
    <t>TRATOR ESTEIRAS COM LAMINA - CAT D4 OU EQUIVALENTE</t>
  </si>
  <si>
    <t>USINA DE ASFALTO A QUENTE 80 t/h</t>
  </si>
  <si>
    <t>USINA MISTURADORA  DE SOLO 300 t/h</t>
  </si>
  <si>
    <t>USINA PRÉ-MISTURADO  A FRIO 60 t/h</t>
  </si>
  <si>
    <t>MOBILIZAÇÃO E DEMOSMOBILIZAÇÃO - PEROLÂNDIA</t>
  </si>
  <si>
    <t>MOBILIZAÇÃO E DEMOSMOBILIZAÇÃO - PARANAIGUARA</t>
  </si>
  <si>
    <t>MOBILIZAÇÃO E DEMOSMOBILIZAÇÃO - SANTA RITA DO ARAGUAIA</t>
  </si>
  <si>
    <t>Tributos (I)</t>
  </si>
  <si>
    <t>BDI</t>
  </si>
  <si>
    <t>Admin.
central  (AC)</t>
  </si>
  <si>
    <t>Seguro e Garantia (S e G)</t>
  </si>
  <si>
    <t>Riscos (R )</t>
  </si>
  <si>
    <t>Despesas Financeiras (DF)</t>
  </si>
  <si>
    <t>Lucro (L)</t>
  </si>
  <si>
    <t xml:space="preserve">ISS </t>
  </si>
  <si>
    <t xml:space="preserve">PIS </t>
  </si>
  <si>
    <t xml:space="preserve">COFINS </t>
  </si>
  <si>
    <t xml:space="preserve">CPRB </t>
  </si>
  <si>
    <t>Resultado (*)</t>
  </si>
  <si>
    <t>BDI (11,09%)</t>
  </si>
  <si>
    <t>BDI 11,09% (L) :</t>
  </si>
  <si>
    <t>ORÇAMENTO BASE - CACHOEIRA ALTA - GOIÁS</t>
  </si>
  <si>
    <t>Discriminação - CACHOEIRA ALTA</t>
  </si>
  <si>
    <t>Discriminação - SANTA RITA DO ARAGUAIA</t>
  </si>
  <si>
    <t>Discriminação - PARANAIGUARA</t>
  </si>
  <si>
    <t>Discriminação - PEROLANDIA</t>
  </si>
  <si>
    <t>COMPOSIÇÃO  DE BDI 11,09%</t>
  </si>
  <si>
    <t>COMPOSIÇÃO  DE BDI 07,53% - REDUZIDO</t>
  </si>
  <si>
    <t>ORÇAMENTO BASE - PARANAIGUARA</t>
  </si>
  <si>
    <t>ORÇAMENTO BASE - PEROLÂNDIA</t>
  </si>
  <si>
    <t>ORÇAMENTO BASE - SANTA RITA DO ARAGUAIA</t>
  </si>
  <si>
    <t>GOINFRA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</si>
</sst>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0000"/>
    <numFmt numFmtId="165" formatCode="#0.000"/>
    <numFmt numFmtId="166" formatCode="#0.00"/>
    <numFmt numFmtId="167" formatCode="##0.00"/>
    <numFmt numFmtId="168" formatCode="#,##0.000"/>
    <numFmt numFmtId="169" formatCode="##,##0.000"/>
    <numFmt numFmtId="170" formatCode="##,##0.00"/>
    <numFmt numFmtId="171" formatCode="##0.000"/>
    <numFmt numFmtId="172" formatCode="###,##0.00"/>
    <numFmt numFmtId="173" formatCode="0.000"/>
    <numFmt numFmtId="174" formatCode="#,###,##0.00"/>
    <numFmt numFmtId="175" formatCode="_-&quot;R$ &quot;* #,##0.00_-;&quot;-R$ &quot;* #,##0.00_-;_-&quot;R$ &quot;* \-??_-;_-@_-"/>
    <numFmt numFmtId="176" formatCode=";;;"/>
    <numFmt numFmtId="179" formatCode="_-&quot;R$&quot;* #,##0.00_-;\-&quot;R$&quot;* #,##0.00_-;_-&quot;R$&quot;* &quot;-&quot;??_-;_-@_-"/>
    <numFmt numFmtId="181" formatCode="#,##0.0000000"/>
    <numFmt numFmtId="182" formatCode="#,##0.0000"/>
  </numFmts>
  <fonts count="8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  <charset val="1"/>
    </font>
    <font>
      <b/>
      <sz val="9"/>
      <name val="Arial"/>
      <family val="2"/>
      <charset val="1"/>
    </font>
    <font>
      <b/>
      <sz val="8"/>
      <name val="Arial"/>
      <family val="2"/>
      <charset val="1"/>
    </font>
    <font>
      <sz val="10"/>
      <name val="Arial"/>
      <family val="2"/>
      <charset val="1"/>
    </font>
    <font>
      <sz val="9"/>
      <name val="Arial"/>
      <family val="2"/>
      <charset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0"/>
      <name val="Arial"/>
      <family val="2"/>
      <charset val="1"/>
    </font>
    <font>
      <b/>
      <sz val="11"/>
      <color rgb="FF333333"/>
      <name val="Arial"/>
      <family val="2"/>
      <charset val="1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name val="Arial"/>
      <family val="1"/>
    </font>
    <font>
      <sz val="12"/>
      <name val="Arial Narrow"/>
      <family val="2"/>
    </font>
    <font>
      <b/>
      <sz val="11"/>
      <name val="Arial"/>
      <family val="1"/>
    </font>
    <font>
      <b/>
      <sz val="11"/>
      <name val="Arial"/>
      <family val="2"/>
    </font>
    <font>
      <sz val="10"/>
      <color rgb="FF000000"/>
      <name val="Arial"/>
      <family val="1"/>
    </font>
    <font>
      <sz val="11"/>
      <name val="Arial"/>
      <family val="2"/>
    </font>
    <font>
      <sz val="10"/>
      <name val="Arial"/>
      <family val="1"/>
    </font>
    <font>
      <b/>
      <sz val="10"/>
      <name val="Arial"/>
      <family val="1"/>
    </font>
    <font>
      <sz val="10"/>
      <color indexed="8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name val="Arial MT"/>
    </font>
    <font>
      <sz val="11"/>
      <color theme="1"/>
      <name val="Arial Narrow"/>
      <family val="2"/>
    </font>
    <font>
      <b/>
      <sz val="10"/>
      <name val="Arial"/>
      <family val="2"/>
    </font>
    <font>
      <sz val="10"/>
      <name val="Arial MT"/>
    </font>
    <font>
      <sz val="10"/>
      <name val="Arial MT"/>
      <family val="2"/>
    </font>
    <font>
      <sz val="10"/>
      <color rgb="FF000000"/>
      <name val="Arial MT"/>
      <family val="2"/>
    </font>
    <font>
      <b/>
      <sz val="10"/>
      <color rgb="FF000000"/>
      <name val="Arial"/>
      <family val="2"/>
    </font>
    <font>
      <b/>
      <u/>
      <sz val="10"/>
      <name val="Arial"/>
      <family val="2"/>
    </font>
    <font>
      <b/>
      <sz val="12"/>
      <color rgb="FFFCD5B5"/>
      <name val="Arial"/>
      <family val="2"/>
    </font>
    <font>
      <sz val="11"/>
      <color theme="1"/>
      <name val="Arial"/>
      <family val="2"/>
    </font>
    <font>
      <b/>
      <sz val="11"/>
      <color rgb="FFFCD5B5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8"/>
      <color theme="0"/>
      <name val="Arial"/>
      <family val="2"/>
    </font>
    <font>
      <b/>
      <sz val="11"/>
      <color theme="0"/>
      <name val="Arial"/>
      <family val="1"/>
    </font>
    <font>
      <sz val="9"/>
      <name val="Arial Narrow"/>
      <family val="2"/>
    </font>
    <font>
      <sz val="10"/>
      <color theme="0"/>
      <name val="Times New Roman"/>
      <family val="1"/>
    </font>
    <font>
      <sz val="7"/>
      <name val="Arial MT"/>
      <family val="2"/>
    </font>
    <font>
      <sz val="7"/>
      <color rgb="FF000000"/>
      <name val="Arial MT"/>
      <family val="2"/>
    </font>
    <font>
      <sz val="7"/>
      <color rgb="FF0070BF"/>
      <name val="Arial MT"/>
      <family val="2"/>
    </font>
    <font>
      <sz val="7"/>
      <color rgb="FF0A75C1"/>
      <name val="Arial MT"/>
      <family val="2"/>
    </font>
    <font>
      <sz val="7"/>
      <color rgb="FF1179C3"/>
      <name val="Arial MT"/>
      <family val="2"/>
    </font>
    <font>
      <sz val="7"/>
      <color rgb="FF2885C8"/>
      <name val="Arial MT"/>
      <family val="2"/>
    </font>
    <font>
      <sz val="7"/>
      <color rgb="FF2B89CA"/>
      <name val="Arial MT"/>
      <family val="2"/>
    </font>
    <font>
      <sz val="7"/>
      <color rgb="FF3F93CF"/>
      <name val="Arial MT"/>
      <family val="2"/>
    </font>
    <font>
      <sz val="7"/>
      <color rgb="FF318ACA"/>
      <name val="Arial MT"/>
      <family val="2"/>
    </font>
    <font>
      <b/>
      <sz val="7"/>
      <color rgb="FF000000"/>
      <name val="Arial"/>
      <family val="2"/>
    </font>
    <font>
      <sz val="7"/>
      <color rgb="FF348ECC"/>
      <name val="Arial MT"/>
      <family val="2"/>
    </font>
    <font>
      <sz val="7"/>
      <color rgb="FF3890CD"/>
      <name val="Arial MT"/>
      <family val="2"/>
    </font>
    <font>
      <sz val="7"/>
      <color rgb="FF3B90CD"/>
      <name val="Arial MT"/>
      <family val="2"/>
    </font>
    <font>
      <sz val="7"/>
      <color rgb="FF3D93CD"/>
      <name val="Arial MT"/>
      <family val="2"/>
    </font>
    <font>
      <sz val="7"/>
      <color rgb="FF4295CF"/>
      <name val="Arial MT"/>
      <family val="2"/>
    </font>
    <font>
      <sz val="7"/>
      <color rgb="FF4897D1"/>
      <name val="Arial MT"/>
      <family val="2"/>
    </font>
    <font>
      <sz val="7"/>
      <color rgb="FF4B9AD1"/>
      <name val="Arial MT"/>
      <family val="2"/>
    </font>
    <font>
      <sz val="7"/>
      <color rgb="FF4F9CD3"/>
      <name val="Arial MT"/>
      <family val="2"/>
    </font>
    <font>
      <sz val="7"/>
      <color rgb="FF509CD3"/>
      <name val="Arial MT"/>
      <family val="2"/>
    </font>
    <font>
      <sz val="7"/>
      <color rgb="FF54A0D4"/>
      <name val="Arial MT"/>
      <family val="2"/>
    </font>
    <font>
      <sz val="7"/>
      <color rgb="FF0170BF"/>
      <name val="Arial MT"/>
      <family val="2"/>
    </font>
    <font>
      <b/>
      <sz val="12"/>
      <color theme="0"/>
      <name val="Arial"/>
      <family val="2"/>
      <charset val="1"/>
    </font>
    <font>
      <sz val="12"/>
      <name val="Arial"/>
      <family val="2"/>
    </font>
    <font>
      <b/>
      <sz val="12"/>
      <color rgb="FF333333"/>
      <name val="Arial"/>
      <family val="2"/>
      <charset val="1"/>
    </font>
    <font>
      <b/>
      <sz val="12"/>
      <name val="Arial"/>
      <family val="2"/>
      <charset val="1"/>
    </font>
    <font>
      <b/>
      <sz val="12"/>
      <name val="Arial"/>
      <family val="2"/>
    </font>
    <font>
      <sz val="12"/>
      <name val="Arial"/>
      <family val="2"/>
      <charset val="1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499984740745262"/>
        <bgColor rgb="FF39471D"/>
      </patternFill>
    </fill>
    <fill>
      <patternFill patternType="solid">
        <fgColor theme="9" tint="0.79998168889431442"/>
        <bgColor rgb="FFB3B3B3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rgb="FFB2B2B2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rgb="FFDFF0D8"/>
      </patternFill>
    </fill>
    <fill>
      <patternFill patternType="solid">
        <fgColor rgb="FFEFEFEF"/>
      </patternFill>
    </fill>
    <fill>
      <patternFill patternType="solid">
        <fgColor rgb="FFFF0000"/>
        <bgColor indexed="64"/>
      </patternFill>
    </fill>
    <fill>
      <patternFill patternType="solid">
        <fgColor rgb="FFD6D6D6"/>
      </patternFill>
    </fill>
    <fill>
      <patternFill patternType="solid">
        <fgColor indexed="9"/>
        <bgColor indexed="64"/>
      </patternFill>
    </fill>
    <fill>
      <patternFill patternType="solid">
        <fgColor rgb="FF4F6228"/>
        <bgColor rgb="FF39471D"/>
      </patternFill>
    </fill>
    <fill>
      <patternFill patternType="solid">
        <fgColor theme="0"/>
        <bgColor indexed="64"/>
      </patternFill>
    </fill>
    <fill>
      <patternFill patternType="solid">
        <fgColor rgb="FFBFBFBF"/>
      </patternFill>
    </fill>
    <fill>
      <patternFill patternType="solid">
        <fgColor rgb="FFDADADA"/>
      </patternFill>
    </fill>
    <fill>
      <patternFill patternType="solid">
        <fgColor rgb="FFDDDDDD"/>
      </patternFill>
    </fill>
    <fill>
      <patternFill patternType="solid">
        <fgColor theme="0" tint="-4.9989318521683403E-2"/>
        <bgColor indexed="64"/>
      </patternFill>
    </fill>
  </fills>
  <borders count="113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/>
      <right/>
      <top style="hair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rgb="FFCCCC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8">
    <xf numFmtId="0" fontId="0" fillId="0" borderId="0"/>
    <xf numFmtId="0" fontId="1" fillId="0" borderId="0"/>
    <xf numFmtId="0" fontId="1" fillId="0" borderId="0" applyNumberFormat="0" applyFont="0" applyFill="0" applyBorder="0" applyAlignment="0" applyProtection="0"/>
    <xf numFmtId="175" fontId="8" fillId="0" borderId="0" applyBorder="0" applyProtection="0"/>
    <xf numFmtId="9" fontId="8" fillId="0" borderId="0" applyBorder="0" applyProtection="0"/>
    <xf numFmtId="175" fontId="1" fillId="0" borderId="0" applyBorder="0" applyProtection="0"/>
    <xf numFmtId="0" fontId="14" fillId="0" borderId="0"/>
    <xf numFmtId="0" fontId="1" fillId="0" borderId="0" applyNumberFormat="0" applyFont="0" applyFill="0" applyBorder="0" applyAlignment="0" applyProtection="0"/>
    <xf numFmtId="9" fontId="18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179" fontId="18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44" fontId="18" fillId="0" borderId="0" applyFont="0" applyFill="0" applyBorder="0" applyAlignment="0" applyProtection="0"/>
  </cellStyleXfs>
  <cellXfs count="617">
    <xf numFmtId="0" fontId="0" fillId="0" borderId="0" xfId="0"/>
    <xf numFmtId="0" fontId="1" fillId="0" borderId="0" xfId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0" xfId="1"/>
    <xf numFmtId="44" fontId="0" fillId="0" borderId="11" xfId="0" applyNumberFormat="1" applyBorder="1" applyAlignment="1">
      <alignment horizontal="center" vertical="center"/>
    </xf>
    <xf numFmtId="44" fontId="0" fillId="0" borderId="12" xfId="0" applyNumberFormat="1" applyBorder="1" applyAlignment="1">
      <alignment horizontal="center" vertical="center"/>
    </xf>
    <xf numFmtId="10" fontId="12" fillId="0" borderId="17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44" fontId="0" fillId="0" borderId="16" xfId="0" applyNumberFormat="1" applyBorder="1" applyAlignment="1">
      <alignment horizontal="center" vertical="center"/>
    </xf>
    <xf numFmtId="44" fontId="0" fillId="0" borderId="17" xfId="0" applyNumberFormat="1" applyBorder="1" applyAlignment="1">
      <alignment horizontal="center" vertical="center"/>
    </xf>
    <xf numFmtId="0" fontId="10" fillId="2" borderId="13" xfId="0" applyFont="1" applyFill="1" applyBorder="1"/>
    <xf numFmtId="44" fontId="10" fillId="2" borderId="22" xfId="0" applyNumberFormat="1" applyFont="1" applyFill="1" applyBorder="1"/>
    <xf numFmtId="44" fontId="0" fillId="0" borderId="0" xfId="0" applyNumberFormat="1"/>
    <xf numFmtId="44" fontId="0" fillId="0" borderId="9" xfId="0" applyNumberFormat="1" applyBorder="1"/>
    <xf numFmtId="0" fontId="10" fillId="0" borderId="8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0" applyNumberFormat="1" applyAlignment="1">
      <alignment horizontal="center" vertical="center"/>
    </xf>
    <xf numFmtId="0" fontId="0" fillId="0" borderId="14" xfId="0" applyBorder="1" applyAlignment="1">
      <alignment horizontal="left" vertical="center"/>
    </xf>
    <xf numFmtId="44" fontId="0" fillId="0" borderId="14" xfId="0" applyNumberFormat="1" applyBorder="1" applyAlignment="1">
      <alignment horizontal="center" vertical="center"/>
    </xf>
    <xf numFmtId="44" fontId="0" fillId="0" borderId="15" xfId="0" applyNumberForma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44" fontId="10" fillId="2" borderId="15" xfId="0" applyNumberFormat="1" applyFont="1" applyFill="1" applyBorder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10" fontId="1" fillId="0" borderId="0" xfId="1" applyNumberFormat="1" applyAlignment="1">
      <alignment vertical="center"/>
    </xf>
    <xf numFmtId="0" fontId="1" fillId="0" borderId="28" xfId="1" applyBorder="1" applyAlignment="1">
      <alignment vertical="center"/>
    </xf>
    <xf numFmtId="0" fontId="1" fillId="0" borderId="25" xfId="1" applyBorder="1" applyAlignment="1">
      <alignment vertical="center"/>
    </xf>
    <xf numFmtId="0" fontId="1" fillId="0" borderId="30" xfId="1" applyBorder="1" applyAlignment="1">
      <alignment vertical="center"/>
    </xf>
    <xf numFmtId="0" fontId="1" fillId="0" borderId="0" xfId="0" applyFont="1"/>
    <xf numFmtId="0" fontId="11" fillId="0" borderId="26" xfId="0" applyFont="1" applyBorder="1" applyAlignment="1">
      <alignment vertical="center" wrapText="1"/>
    </xf>
    <xf numFmtId="0" fontId="11" fillId="0" borderId="29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28" xfId="0" applyFont="1" applyBorder="1" applyAlignment="1">
      <alignment vertical="center" wrapText="1"/>
    </xf>
    <xf numFmtId="0" fontId="11" fillId="0" borderId="30" xfId="0" applyFont="1" applyBorder="1" applyAlignment="1">
      <alignment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5" fillId="0" borderId="39" xfId="1" applyFont="1" applyBorder="1" applyAlignment="1">
      <alignment horizontal="centerContinuous" vertical="center"/>
    </xf>
    <xf numFmtId="0" fontId="5" fillId="0" borderId="40" xfId="1" applyFont="1" applyBorder="1" applyAlignment="1">
      <alignment horizontal="centerContinuous" vertical="center"/>
    </xf>
    <xf numFmtId="0" fontId="5" fillId="0" borderId="41" xfId="1" applyFont="1" applyBorder="1" applyAlignment="1">
      <alignment horizontal="centerContinuous" vertical="center"/>
    </xf>
    <xf numFmtId="0" fontId="5" fillId="0" borderId="45" xfId="1" applyFont="1" applyBorder="1" applyAlignment="1">
      <alignment horizontal="center" vertical="center"/>
    </xf>
    <xf numFmtId="0" fontId="5" fillId="0" borderId="46" xfId="1" applyFont="1" applyBorder="1" applyAlignment="1">
      <alignment horizontal="center" vertical="center"/>
    </xf>
    <xf numFmtId="0" fontId="6" fillId="0" borderId="48" xfId="1" applyFont="1" applyBorder="1" applyAlignment="1">
      <alignment horizontal="center" vertical="center" wrapText="1"/>
    </xf>
    <xf numFmtId="10" fontId="5" fillId="0" borderId="41" xfId="1" applyNumberFormat="1" applyFont="1" applyBorder="1" applyAlignment="1">
      <alignment horizontal="center" vertical="center"/>
    </xf>
    <xf numFmtId="10" fontId="7" fillId="5" borderId="49" xfId="1" applyNumberFormat="1" applyFont="1" applyFill="1" applyBorder="1" applyAlignment="1" applyProtection="1">
      <alignment horizontal="center" vertical="center"/>
      <protection locked="0"/>
    </xf>
    <xf numFmtId="10" fontId="7" fillId="5" borderId="50" xfId="1" applyNumberFormat="1" applyFont="1" applyFill="1" applyBorder="1" applyAlignment="1" applyProtection="1">
      <alignment horizontal="center" vertical="center"/>
      <protection locked="0"/>
    </xf>
    <xf numFmtId="10" fontId="7" fillId="0" borderId="50" xfId="1" applyNumberFormat="1" applyFont="1" applyBorder="1" applyAlignment="1" applyProtection="1">
      <alignment horizontal="center" vertical="center"/>
      <protection locked="0"/>
    </xf>
    <xf numFmtId="10" fontId="7" fillId="0" borderId="51" xfId="1" applyNumberFormat="1" applyFont="1" applyBorder="1" applyAlignment="1" applyProtection="1">
      <alignment horizontal="center" vertical="center"/>
      <protection locked="0"/>
    </xf>
    <xf numFmtId="0" fontId="4" fillId="0" borderId="54" xfId="1" applyFont="1" applyBorder="1" applyAlignment="1">
      <alignment vertical="center" wrapText="1"/>
    </xf>
    <xf numFmtId="0" fontId="17" fillId="0" borderId="55" xfId="1" applyFont="1" applyBorder="1" applyAlignment="1">
      <alignment horizontal="center" vertical="center"/>
    </xf>
    <xf numFmtId="10" fontId="17" fillId="6" borderId="56" xfId="4" applyNumberFormat="1" applyFont="1" applyFill="1" applyBorder="1" applyAlignment="1" applyProtection="1">
      <alignment horizontal="right" vertical="center"/>
    </xf>
    <xf numFmtId="10" fontId="17" fillId="6" borderId="53" xfId="4" applyNumberFormat="1" applyFont="1" applyFill="1" applyBorder="1" applyAlignment="1" applyProtection="1">
      <alignment horizontal="right" vertical="center"/>
    </xf>
    <xf numFmtId="10" fontId="17" fillId="0" borderId="53" xfId="4" applyNumberFormat="1" applyFont="1" applyBorder="1" applyAlignment="1" applyProtection="1">
      <alignment horizontal="right" vertical="center"/>
    </xf>
    <xf numFmtId="10" fontId="17" fillId="0" borderId="57" xfId="4" applyNumberFormat="1" applyFont="1" applyBorder="1" applyAlignment="1" applyProtection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Font="1"/>
    <xf numFmtId="10" fontId="17" fillId="0" borderId="56" xfId="4" applyNumberFormat="1" applyFont="1" applyBorder="1" applyAlignment="1" applyProtection="1">
      <alignment horizontal="right" vertical="center"/>
    </xf>
    <xf numFmtId="0" fontId="6" fillId="0" borderId="59" xfId="1" applyFont="1" applyBorder="1" applyAlignment="1">
      <alignment vertical="center" wrapText="1"/>
    </xf>
    <xf numFmtId="175" fontId="5" fillId="0" borderId="60" xfId="5" applyFont="1" applyBorder="1" applyAlignment="1" applyProtection="1">
      <alignment horizontal="center" vertical="center"/>
    </xf>
    <xf numFmtId="175" fontId="7" fillId="2" borderId="61" xfId="5" applyFont="1" applyFill="1" applyBorder="1" applyAlignment="1" applyProtection="1">
      <alignment horizontal="center" vertical="center"/>
    </xf>
    <xf numFmtId="175" fontId="7" fillId="2" borderId="62" xfId="5" applyFont="1" applyFill="1" applyBorder="1" applyAlignment="1" applyProtection="1">
      <alignment horizontal="center" vertical="center"/>
    </xf>
    <xf numFmtId="175" fontId="7" fillId="0" borderId="62" xfId="5" applyFont="1" applyBorder="1" applyAlignment="1" applyProtection="1">
      <alignment horizontal="center" vertical="center"/>
    </xf>
    <xf numFmtId="175" fontId="7" fillId="0" borderId="63" xfId="5" applyFont="1" applyBorder="1" applyAlignment="1" applyProtection="1">
      <alignment horizontal="center" vertical="center"/>
    </xf>
    <xf numFmtId="0" fontId="6" fillId="0" borderId="50" xfId="1" applyFont="1" applyBorder="1" applyAlignment="1">
      <alignment horizontal="center" vertical="center" wrapText="1"/>
    </xf>
    <xf numFmtId="10" fontId="5" fillId="0" borderId="51" xfId="1" applyNumberFormat="1" applyFont="1" applyBorder="1" applyAlignment="1">
      <alignment horizontal="center" vertical="center"/>
    </xf>
    <xf numFmtId="0" fontId="17" fillId="0" borderId="60" xfId="1" applyFont="1" applyBorder="1" applyAlignment="1">
      <alignment horizontal="center" vertical="center"/>
    </xf>
    <xf numFmtId="0" fontId="17" fillId="0" borderId="41" xfId="1" applyFont="1" applyBorder="1" applyAlignment="1">
      <alignment horizontal="center" vertical="center"/>
    </xf>
    <xf numFmtId="0" fontId="6" fillId="0" borderId="62" xfId="1" applyFont="1" applyBorder="1" applyAlignment="1">
      <alignment horizontal="center" vertical="center" wrapText="1"/>
    </xf>
    <xf numFmtId="175" fontId="5" fillId="0" borderId="63" xfId="5" applyFont="1" applyBorder="1" applyAlignment="1" applyProtection="1">
      <alignment horizontal="center" vertical="center"/>
    </xf>
    <xf numFmtId="10" fontId="7" fillId="0" borderId="49" xfId="1" applyNumberFormat="1" applyFont="1" applyBorder="1" applyAlignment="1" applyProtection="1">
      <alignment horizontal="center" vertical="center"/>
      <protection locked="0"/>
    </xf>
    <xf numFmtId="175" fontId="7" fillId="0" borderId="61" xfId="5" applyFont="1" applyBorder="1" applyAlignment="1" applyProtection="1">
      <alignment horizontal="center" vertical="center"/>
    </xf>
    <xf numFmtId="10" fontId="7" fillId="0" borderId="50" xfId="1" quotePrefix="1" applyNumberFormat="1" applyFont="1" applyBorder="1" applyAlignment="1" applyProtection="1">
      <alignment horizontal="center" vertical="center"/>
      <protection locked="0"/>
    </xf>
    <xf numFmtId="0" fontId="6" fillId="0" borderId="66" xfId="1" applyFont="1" applyBorder="1" applyAlignment="1">
      <alignment horizontal="center" vertical="center" wrapText="1"/>
    </xf>
    <xf numFmtId="10" fontId="7" fillId="5" borderId="51" xfId="1" applyNumberFormat="1" applyFont="1" applyFill="1" applyBorder="1" applyAlignment="1" applyProtection="1">
      <alignment horizontal="center" vertical="center"/>
      <protection locked="0"/>
    </xf>
    <xf numFmtId="10" fontId="17" fillId="6" borderId="57" xfId="4" applyNumberFormat="1" applyFont="1" applyFill="1" applyBorder="1" applyAlignment="1" applyProtection="1">
      <alignment horizontal="right" vertical="center"/>
    </xf>
    <xf numFmtId="0" fontId="6" fillId="0" borderId="67" xfId="1" applyFont="1" applyBorder="1" applyAlignment="1">
      <alignment horizontal="center" vertical="center" wrapText="1"/>
    </xf>
    <xf numFmtId="175" fontId="7" fillId="2" borderId="63" xfId="5" applyFont="1" applyFill="1" applyBorder="1" applyAlignment="1" applyProtection="1">
      <alignment horizontal="center" vertical="center"/>
    </xf>
    <xf numFmtId="175" fontId="7" fillId="0" borderId="45" xfId="5" applyFont="1" applyBorder="1" applyAlignment="1" applyProtection="1">
      <alignment horizontal="center" vertical="center"/>
    </xf>
    <xf numFmtId="175" fontId="7" fillId="0" borderId="46" xfId="5" applyFont="1" applyBorder="1" applyAlignment="1" applyProtection="1">
      <alignment horizontal="center" vertical="center"/>
    </xf>
    <xf numFmtId="175" fontId="7" fillId="2" borderId="46" xfId="5" applyFont="1" applyFill="1" applyBorder="1" applyAlignment="1" applyProtection="1">
      <alignment horizontal="center" vertical="center"/>
    </xf>
    <xf numFmtId="175" fontId="7" fillId="2" borderId="60" xfId="5" applyFont="1" applyFill="1" applyBorder="1" applyAlignment="1" applyProtection="1">
      <alignment horizontal="center" vertical="center"/>
    </xf>
    <xf numFmtId="0" fontId="9" fillId="5" borderId="28" xfId="1" applyFont="1" applyFill="1" applyBorder="1" applyAlignment="1">
      <alignment vertical="center"/>
    </xf>
    <xf numFmtId="0" fontId="9" fillId="5" borderId="25" xfId="1" applyFont="1" applyFill="1" applyBorder="1" applyAlignment="1">
      <alignment vertical="center"/>
    </xf>
    <xf numFmtId="0" fontId="9" fillId="5" borderId="30" xfId="1" applyFont="1" applyFill="1" applyBorder="1" applyAlignment="1">
      <alignment vertical="center"/>
    </xf>
    <xf numFmtId="0" fontId="9" fillId="5" borderId="34" xfId="1" applyFont="1" applyFill="1" applyBorder="1" applyAlignment="1">
      <alignment vertical="center"/>
    </xf>
    <xf numFmtId="0" fontId="9" fillId="5" borderId="35" xfId="1" applyFont="1" applyFill="1" applyBorder="1" applyAlignment="1">
      <alignment vertical="center"/>
    </xf>
    <xf numFmtId="10" fontId="7" fillId="0" borderId="39" xfId="1" applyNumberFormat="1" applyFont="1" applyBorder="1" applyAlignment="1">
      <alignment horizontal="center" vertical="center"/>
    </xf>
    <xf numFmtId="10" fontId="5" fillId="0" borderId="57" xfId="4" applyNumberFormat="1" applyFont="1" applyBorder="1" applyAlignment="1" applyProtection="1">
      <alignment horizontal="center" vertical="center"/>
    </xf>
    <xf numFmtId="10" fontId="7" fillId="0" borderId="56" xfId="1" applyNumberFormat="1" applyFont="1" applyBorder="1" applyAlignment="1">
      <alignment horizontal="center" vertical="center"/>
    </xf>
    <xf numFmtId="10" fontId="7" fillId="0" borderId="53" xfId="1" applyNumberFormat="1" applyFont="1" applyBorder="1" applyAlignment="1">
      <alignment horizontal="center" vertical="center"/>
    </xf>
    <xf numFmtId="10" fontId="7" fillId="0" borderId="57" xfId="1" applyNumberFormat="1" applyFont="1" applyBorder="1" applyAlignment="1">
      <alignment horizontal="center" vertical="center"/>
    </xf>
    <xf numFmtId="176" fontId="5" fillId="0" borderId="57" xfId="1" applyNumberFormat="1" applyFont="1" applyBorder="1" applyAlignment="1">
      <alignment horizontal="center" vertical="center"/>
    </xf>
    <xf numFmtId="175" fontId="7" fillId="0" borderId="56" xfId="5" applyFont="1" applyBorder="1" applyAlignment="1" applyProtection="1">
      <alignment vertical="center"/>
    </xf>
    <xf numFmtId="175" fontId="7" fillId="0" borderId="53" xfId="5" applyFont="1" applyBorder="1" applyAlignment="1" applyProtection="1">
      <alignment vertical="center"/>
    </xf>
    <xf numFmtId="175" fontId="7" fillId="0" borderId="57" xfId="5" applyFont="1" applyBorder="1" applyAlignment="1" applyProtection="1">
      <alignment vertical="center"/>
    </xf>
    <xf numFmtId="175" fontId="5" fillId="0" borderId="61" xfId="5" applyFont="1" applyBorder="1" applyAlignment="1" applyProtection="1">
      <alignment horizontal="center" vertical="center"/>
    </xf>
    <xf numFmtId="175" fontId="5" fillId="0" borderId="62" xfId="5" applyFont="1" applyBorder="1" applyAlignment="1" applyProtection="1">
      <alignment horizontal="center" vertical="center"/>
    </xf>
    <xf numFmtId="0" fontId="2" fillId="0" borderId="0" xfId="0" applyFont="1" applyAlignment="1">
      <alignment horizontal="left" vertical="top" wrapText="1"/>
    </xf>
    <xf numFmtId="4" fontId="0" fillId="0" borderId="0" xfId="0" applyNumberFormat="1"/>
    <xf numFmtId="0" fontId="21" fillId="0" borderId="0" xfId="9" quotePrefix="1" applyFont="1" applyAlignment="1">
      <alignment vertical="center"/>
    </xf>
    <xf numFmtId="0" fontId="21" fillId="0" borderId="0" xfId="9" applyFont="1" applyAlignment="1">
      <alignment vertical="center"/>
    </xf>
    <xf numFmtId="0" fontId="21" fillId="0" borderId="0" xfId="9" applyFont="1" applyAlignment="1">
      <alignment vertical="center" wrapText="1"/>
    </xf>
    <xf numFmtId="0" fontId="21" fillId="0" borderId="0" xfId="9" applyFont="1" applyAlignment="1">
      <alignment horizontal="center" vertical="center"/>
    </xf>
    <xf numFmtId="4" fontId="21" fillId="0" borderId="0" xfId="9" applyNumberFormat="1" applyFont="1" applyAlignment="1">
      <alignment vertical="center"/>
    </xf>
    <xf numFmtId="0" fontId="21" fillId="0" borderId="0" xfId="9" applyFont="1"/>
    <xf numFmtId="0" fontId="21" fillId="9" borderId="0" xfId="9" applyFont="1" applyFill="1" applyAlignment="1">
      <alignment horizontal="left" vertical="center" wrapText="1"/>
    </xf>
    <xf numFmtId="0" fontId="21" fillId="9" borderId="11" xfId="9" applyFont="1" applyFill="1" applyBorder="1" applyAlignment="1">
      <alignment horizontal="center" vertical="center" wrapText="1"/>
    </xf>
    <xf numFmtId="0" fontId="21" fillId="9" borderId="11" xfId="9" applyFont="1" applyFill="1" applyBorder="1" applyAlignment="1">
      <alignment horizontal="left" vertical="center" wrapText="1"/>
    </xf>
    <xf numFmtId="0" fontId="21" fillId="9" borderId="0" xfId="9" applyFont="1" applyFill="1" applyAlignment="1">
      <alignment vertical="center" wrapText="1"/>
    </xf>
    <xf numFmtId="9" fontId="20" fillId="0" borderId="0" xfId="8" applyFont="1"/>
    <xf numFmtId="0" fontId="20" fillId="0" borderId="0" xfId="9"/>
    <xf numFmtId="0" fontId="22" fillId="9" borderId="85" xfId="0" applyFont="1" applyFill="1" applyBorder="1" applyAlignment="1">
      <alignment horizontal="left" vertical="top" wrapText="1"/>
    </xf>
    <xf numFmtId="0" fontId="22" fillId="9" borderId="85" xfId="0" applyFont="1" applyFill="1" applyBorder="1" applyAlignment="1">
      <alignment horizontal="right" vertical="top" wrapText="1"/>
    </xf>
    <xf numFmtId="0" fontId="22" fillId="9" borderId="85" xfId="0" applyFont="1" applyFill="1" applyBorder="1" applyAlignment="1">
      <alignment horizontal="center" vertical="top" wrapText="1"/>
    </xf>
    <xf numFmtId="0" fontId="24" fillId="10" borderId="85" xfId="0" applyFont="1" applyFill="1" applyBorder="1" applyAlignment="1">
      <alignment horizontal="left" vertical="top" wrapText="1"/>
    </xf>
    <xf numFmtId="0" fontId="24" fillId="10" borderId="85" xfId="0" applyFont="1" applyFill="1" applyBorder="1" applyAlignment="1">
      <alignment horizontal="right" vertical="top" wrapText="1"/>
    </xf>
    <xf numFmtId="0" fontId="24" fillId="10" borderId="85" xfId="0" applyFont="1" applyFill="1" applyBorder="1" applyAlignment="1">
      <alignment horizontal="center" vertical="top" wrapText="1"/>
    </xf>
    <xf numFmtId="181" fontId="24" fillId="10" borderId="85" xfId="0" applyNumberFormat="1" applyFont="1" applyFill="1" applyBorder="1" applyAlignment="1">
      <alignment horizontal="right" vertical="top" wrapText="1"/>
    </xf>
    <xf numFmtId="4" fontId="24" fillId="10" borderId="85" xfId="0" applyNumberFormat="1" applyFont="1" applyFill="1" applyBorder="1" applyAlignment="1">
      <alignment horizontal="right" vertical="top" wrapText="1"/>
    </xf>
    <xf numFmtId="0" fontId="26" fillId="11" borderId="85" xfId="0" applyFont="1" applyFill="1" applyBorder="1" applyAlignment="1">
      <alignment horizontal="left" vertical="top" wrapText="1"/>
    </xf>
    <xf numFmtId="0" fontId="26" fillId="11" borderId="85" xfId="0" applyFont="1" applyFill="1" applyBorder="1" applyAlignment="1">
      <alignment horizontal="right" vertical="top" wrapText="1"/>
    </xf>
    <xf numFmtId="181" fontId="26" fillId="11" borderId="85" xfId="0" applyNumberFormat="1" applyFont="1" applyFill="1" applyBorder="1" applyAlignment="1">
      <alignment horizontal="right" vertical="top" wrapText="1"/>
    </xf>
    <xf numFmtId="4" fontId="26" fillId="11" borderId="85" xfId="0" applyNumberFormat="1" applyFont="1" applyFill="1" applyBorder="1" applyAlignment="1">
      <alignment horizontal="right" vertical="top" wrapText="1"/>
    </xf>
    <xf numFmtId="182" fontId="26" fillId="11" borderId="85" xfId="0" applyNumberFormat="1" applyFont="1" applyFill="1" applyBorder="1" applyAlignment="1">
      <alignment horizontal="right" vertical="top" wrapText="1"/>
    </xf>
    <xf numFmtId="182" fontId="27" fillId="9" borderId="0" xfId="0" applyNumberFormat="1" applyFont="1" applyFill="1" applyAlignment="1">
      <alignment horizontal="right" vertical="top" wrapText="1"/>
    </xf>
    <xf numFmtId="0" fontId="20" fillId="8" borderId="0" xfId="9" applyFill="1"/>
    <xf numFmtId="0" fontId="20" fillId="0" borderId="0" xfId="9" applyAlignment="1">
      <alignment horizontal="center"/>
    </xf>
    <xf numFmtId="10" fontId="26" fillId="11" borderId="85" xfId="0" applyNumberFormat="1" applyFont="1" applyFill="1" applyBorder="1" applyAlignment="1">
      <alignment horizontal="right" vertical="top" wrapText="1"/>
    </xf>
    <xf numFmtId="0" fontId="27" fillId="9" borderId="0" xfId="0" applyFont="1" applyFill="1" applyAlignment="1">
      <alignment horizontal="right" vertical="top" wrapText="1"/>
    </xf>
    <xf numFmtId="0" fontId="26" fillId="9" borderId="0" xfId="0" applyFont="1" applyFill="1" applyAlignment="1">
      <alignment horizontal="right" vertical="top" wrapText="1"/>
    </xf>
    <xf numFmtId="4" fontId="26" fillId="9" borderId="0" xfId="0" applyNumberFormat="1" applyFont="1" applyFill="1" applyAlignment="1">
      <alignment horizontal="right" vertical="top" wrapText="1"/>
    </xf>
    <xf numFmtId="0" fontId="26" fillId="8" borderId="0" xfId="0" applyFont="1" applyFill="1" applyAlignment="1">
      <alignment horizontal="right" vertical="top" wrapText="1"/>
    </xf>
    <xf numFmtId="4" fontId="26" fillId="8" borderId="0" xfId="0" applyNumberFormat="1" applyFont="1" applyFill="1" applyAlignment="1">
      <alignment horizontal="right" vertical="top" wrapText="1"/>
    </xf>
    <xf numFmtId="0" fontId="24" fillId="10" borderId="88" xfId="0" applyFont="1" applyFill="1" applyBorder="1" applyAlignment="1">
      <alignment horizontal="left" vertical="top" wrapText="1"/>
    </xf>
    <xf numFmtId="0" fontId="26" fillId="11" borderId="85" xfId="0" applyFont="1" applyFill="1" applyBorder="1" applyAlignment="1">
      <alignment horizontal="center" vertical="top" wrapText="1"/>
    </xf>
    <xf numFmtId="0" fontId="26" fillId="13" borderId="85" xfId="0" applyFont="1" applyFill="1" applyBorder="1" applyAlignment="1">
      <alignment horizontal="left" vertical="top" wrapText="1"/>
    </xf>
    <xf numFmtId="0" fontId="26" fillId="13" borderId="85" xfId="0" applyFont="1" applyFill="1" applyBorder="1" applyAlignment="1">
      <alignment horizontal="right" vertical="top" wrapText="1"/>
    </xf>
    <xf numFmtId="181" fontId="26" fillId="13" borderId="85" xfId="0" applyNumberFormat="1" applyFont="1" applyFill="1" applyBorder="1" applyAlignment="1">
      <alignment horizontal="right" vertical="top" wrapText="1"/>
    </xf>
    <xf numFmtId="0" fontId="26" fillId="13" borderId="85" xfId="0" applyFont="1" applyFill="1" applyBorder="1" applyAlignment="1">
      <alignment horizontal="center" vertical="top" wrapText="1"/>
    </xf>
    <xf numFmtId="0" fontId="20" fillId="0" borderId="0" xfId="9" applyAlignment="1">
      <alignment wrapText="1"/>
    </xf>
    <xf numFmtId="165" fontId="28" fillId="14" borderId="0" xfId="14" applyNumberFormat="1" applyFont="1" applyFill="1" applyBorder="1" applyAlignment="1">
      <alignment vertical="center" wrapText="1"/>
    </xf>
    <xf numFmtId="0" fontId="29" fillId="0" borderId="0" xfId="15" applyFont="1"/>
    <xf numFmtId="0" fontId="30" fillId="0" borderId="0" xfId="15" applyFont="1" applyAlignment="1">
      <alignment horizontal="center" vertical="center"/>
    </xf>
    <xf numFmtId="0" fontId="30" fillId="0" borderId="0" xfId="15" applyFont="1" applyAlignment="1">
      <alignment vertical="center"/>
    </xf>
    <xf numFmtId="0" fontId="31" fillId="0" borderId="0" xfId="15" applyFont="1"/>
    <xf numFmtId="0" fontId="33" fillId="0" borderId="0" xfId="15" applyFont="1"/>
    <xf numFmtId="0" fontId="34" fillId="0" borderId="0" xfId="15" applyFont="1" applyAlignment="1">
      <alignment vertical="center"/>
    </xf>
    <xf numFmtId="0" fontId="18" fillId="0" borderId="0" xfId="15"/>
    <xf numFmtId="10" fontId="36" fillId="0" borderId="0" xfId="15" applyNumberFormat="1" applyFont="1" applyAlignment="1">
      <alignment horizontal="right"/>
    </xf>
    <xf numFmtId="10" fontId="0" fillId="0" borderId="0" xfId="0" applyNumberFormat="1"/>
    <xf numFmtId="0" fontId="13" fillId="0" borderId="0" xfId="15" applyFont="1" applyAlignment="1">
      <alignment horizontal="center" vertical="center"/>
    </xf>
    <xf numFmtId="0" fontId="37" fillId="0" borderId="11" xfId="0" applyFont="1" applyBorder="1" applyAlignment="1">
      <alignment horizontal="center" wrapText="1"/>
    </xf>
    <xf numFmtId="0" fontId="36" fillId="0" borderId="0" xfId="15" applyFont="1" applyAlignment="1">
      <alignment vertical="center"/>
    </xf>
    <xf numFmtId="0" fontId="38" fillId="0" borderId="0" xfId="0" applyFont="1" applyAlignment="1">
      <alignment vertical="center"/>
    </xf>
    <xf numFmtId="0" fontId="39" fillId="0" borderId="89" xfId="0" applyFont="1" applyBorder="1" applyAlignment="1">
      <alignment horizontal="center" vertical="center" wrapText="1"/>
    </xf>
    <xf numFmtId="0" fontId="39" fillId="0" borderId="89" xfId="0" applyFont="1" applyBorder="1" applyAlignment="1">
      <alignment horizontal="center" vertical="top" wrapText="1"/>
    </xf>
    <xf numFmtId="0" fontId="39" fillId="0" borderId="89" xfId="0" applyFont="1" applyBorder="1" applyAlignment="1">
      <alignment horizontal="left" vertical="top" wrapText="1"/>
    </xf>
    <xf numFmtId="0" fontId="40" fillId="0" borderId="90" xfId="0" applyFont="1" applyBorder="1" applyAlignment="1">
      <alignment horizontal="center" vertical="top" wrapText="1"/>
    </xf>
    <xf numFmtId="0" fontId="40" fillId="0" borderId="90" xfId="0" applyFont="1" applyBorder="1" applyAlignment="1">
      <alignment horizontal="left" vertical="top" wrapText="1"/>
    </xf>
    <xf numFmtId="0" fontId="0" fillId="0" borderId="90" xfId="0" applyBorder="1" applyAlignment="1">
      <alignment horizontal="left" wrapText="1"/>
    </xf>
    <xf numFmtId="10" fontId="42" fillId="0" borderId="90" xfId="0" applyNumberFormat="1" applyFont="1" applyBorder="1" applyAlignment="1">
      <alignment horizontal="right" vertical="top" shrinkToFit="1"/>
    </xf>
    <xf numFmtId="0" fontId="39" fillId="0" borderId="90" xfId="0" applyFont="1" applyBorder="1" applyAlignment="1">
      <alignment horizontal="center" vertical="center" wrapText="1"/>
    </xf>
    <xf numFmtId="0" fontId="39" fillId="0" borderId="90" xfId="0" applyFont="1" applyBorder="1" applyAlignment="1">
      <alignment horizontal="left" vertical="center" wrapText="1"/>
    </xf>
    <xf numFmtId="0" fontId="39" fillId="0" borderId="90" xfId="0" applyFont="1" applyBorder="1" applyAlignment="1">
      <alignment horizontal="right" vertical="top" wrapText="1" indent="2"/>
    </xf>
    <xf numFmtId="10" fontId="43" fillId="0" borderId="90" xfId="0" applyNumberFormat="1" applyFont="1" applyBorder="1" applyAlignment="1">
      <alignment horizontal="right" vertical="top" shrinkToFit="1"/>
    </xf>
    <xf numFmtId="0" fontId="0" fillId="0" borderId="91" xfId="0" applyBorder="1" applyAlignment="1">
      <alignment horizontal="left" wrapText="1"/>
    </xf>
    <xf numFmtId="0" fontId="39" fillId="0" borderId="91" xfId="0" applyFont="1" applyBorder="1" applyAlignment="1">
      <alignment horizontal="right" vertical="top" wrapText="1" indent="2"/>
    </xf>
    <xf numFmtId="10" fontId="43" fillId="0" borderId="91" xfId="0" applyNumberFormat="1" applyFont="1" applyBorder="1" applyAlignment="1">
      <alignment horizontal="right" vertical="top" shrinkToFit="1"/>
    </xf>
    <xf numFmtId="0" fontId="39" fillId="0" borderId="89" xfId="0" applyFont="1" applyBorder="1" applyAlignment="1">
      <alignment horizontal="left" vertical="center" wrapText="1"/>
    </xf>
    <xf numFmtId="0" fontId="0" fillId="0" borderId="89" xfId="0" applyBorder="1" applyAlignment="1">
      <alignment horizontal="left" vertical="center" wrapText="1"/>
    </xf>
    <xf numFmtId="4" fontId="46" fillId="0" borderId="0" xfId="0" applyNumberFormat="1" applyFont="1" applyAlignment="1">
      <alignment horizontal="center" vertical="center" wrapText="1"/>
    </xf>
    <xf numFmtId="0" fontId="46" fillId="0" borderId="0" xfId="0" applyFont="1" applyAlignment="1">
      <alignment vertical="center" wrapText="1"/>
    </xf>
    <xf numFmtId="0" fontId="23" fillId="16" borderId="92" xfId="0" applyFont="1" applyFill="1" applyBorder="1" applyAlignment="1">
      <alignment horizontal="left" vertical="center" wrapText="1"/>
    </xf>
    <xf numFmtId="0" fontId="46" fillId="16" borderId="0" xfId="0" applyFont="1" applyFill="1" applyAlignment="1">
      <alignment vertical="center" wrapText="1"/>
    </xf>
    <xf numFmtId="0" fontId="46" fillId="16" borderId="0" xfId="0" applyFont="1" applyFill="1" applyAlignment="1">
      <alignment horizontal="center" vertical="center" wrapText="1"/>
    </xf>
    <xf numFmtId="4" fontId="46" fillId="16" borderId="0" xfId="0" applyNumberFormat="1" applyFont="1" applyFill="1" applyAlignment="1">
      <alignment vertical="center" wrapText="1"/>
    </xf>
    <xf numFmtId="4" fontId="46" fillId="16" borderId="86" xfId="0" applyNumberFormat="1" applyFont="1" applyFill="1" applyBorder="1" applyAlignment="1">
      <alignment vertical="center" wrapText="1"/>
    </xf>
    <xf numFmtId="0" fontId="23" fillId="16" borderId="92" xfId="0" applyFont="1" applyFill="1" applyBorder="1" applyAlignment="1">
      <alignment vertical="center" wrapText="1"/>
    </xf>
    <xf numFmtId="0" fontId="47" fillId="15" borderId="11" xfId="0" applyFont="1" applyFill="1" applyBorder="1" applyAlignment="1">
      <alignment horizontal="centerContinuous" vertical="center" wrapText="1"/>
    </xf>
    <xf numFmtId="0" fontId="48" fillId="0" borderId="11" xfId="0" applyFont="1" applyBorder="1" applyAlignment="1">
      <alignment horizontal="center" vertical="center" wrapText="1"/>
    </xf>
    <xf numFmtId="4" fontId="48" fillId="0" borderId="11" xfId="0" applyNumberFormat="1" applyFont="1" applyBorder="1" applyAlignment="1">
      <alignment horizontal="center" vertical="center" wrapText="1"/>
    </xf>
    <xf numFmtId="0" fontId="49" fillId="0" borderId="93" xfId="0" applyFont="1" applyBorder="1" applyAlignment="1">
      <alignment vertical="center" wrapText="1"/>
    </xf>
    <xf numFmtId="0" fontId="46" fillId="0" borderId="93" xfId="0" applyFont="1" applyBorder="1" applyAlignment="1">
      <alignment horizontal="center" vertical="center" wrapText="1"/>
    </xf>
    <xf numFmtId="4" fontId="46" fillId="0" borderId="93" xfId="0" applyNumberFormat="1" applyFont="1" applyBorder="1" applyAlignment="1">
      <alignment horizontal="center" vertical="center" wrapText="1"/>
    </xf>
    <xf numFmtId="4" fontId="46" fillId="0" borderId="93" xfId="0" applyNumberFormat="1" applyFont="1" applyBorder="1" applyAlignment="1">
      <alignment vertical="center" wrapText="1"/>
    </xf>
    <xf numFmtId="0" fontId="46" fillId="16" borderId="94" xfId="0" applyFont="1" applyFill="1" applyBorder="1" applyAlignment="1">
      <alignment vertical="center" wrapText="1"/>
    </xf>
    <xf numFmtId="0" fontId="46" fillId="0" borderId="94" xfId="0" applyFont="1" applyBorder="1" applyAlignment="1">
      <alignment horizontal="center" vertical="center" wrapText="1"/>
    </xf>
    <xf numFmtId="4" fontId="46" fillId="0" borderId="94" xfId="0" applyNumberFormat="1" applyFont="1" applyBorder="1" applyAlignment="1">
      <alignment horizontal="center" vertical="center" wrapText="1"/>
    </xf>
    <xf numFmtId="4" fontId="46" fillId="0" borderId="94" xfId="0" applyNumberFormat="1" applyFont="1" applyBorder="1" applyAlignment="1">
      <alignment vertical="center" wrapText="1"/>
    </xf>
    <xf numFmtId="0" fontId="49" fillId="16" borderId="94" xfId="0" applyFont="1" applyFill="1" applyBorder="1" applyAlignment="1">
      <alignment vertical="center"/>
    </xf>
    <xf numFmtId="0" fontId="49" fillId="16" borderId="94" xfId="0" applyFont="1" applyFill="1" applyBorder="1" applyAlignment="1">
      <alignment vertical="center" wrapText="1"/>
    </xf>
    <xf numFmtId="0" fontId="46" fillId="0" borderId="95" xfId="0" applyFont="1" applyBorder="1" applyAlignment="1">
      <alignment vertical="center" wrapText="1"/>
    </xf>
    <xf numFmtId="0" fontId="46" fillId="0" borderId="95" xfId="0" applyFont="1" applyBorder="1" applyAlignment="1">
      <alignment horizontal="center" vertical="center" wrapText="1"/>
    </xf>
    <xf numFmtId="4" fontId="46" fillId="0" borderId="95" xfId="0" applyNumberFormat="1" applyFont="1" applyBorder="1" applyAlignment="1">
      <alignment horizontal="center" vertical="center" wrapText="1"/>
    </xf>
    <xf numFmtId="4" fontId="46" fillId="0" borderId="95" xfId="0" applyNumberFormat="1" applyFont="1" applyBorder="1" applyAlignment="1">
      <alignment vertical="center" wrapText="1"/>
    </xf>
    <xf numFmtId="4" fontId="46" fillId="0" borderId="0" xfId="0" applyNumberFormat="1" applyFont="1" applyAlignment="1">
      <alignment vertical="center" wrapText="1"/>
    </xf>
    <xf numFmtId="10" fontId="46" fillId="0" borderId="0" xfId="0" applyNumberFormat="1" applyFont="1" applyAlignment="1">
      <alignment vertical="center" wrapText="1"/>
    </xf>
    <xf numFmtId="0" fontId="46" fillId="0" borderId="94" xfId="0" applyFont="1" applyBorder="1" applyAlignment="1">
      <alignment vertical="center" wrapText="1"/>
    </xf>
    <xf numFmtId="0" fontId="49" fillId="0" borderId="94" xfId="0" applyFont="1" applyBorder="1" applyAlignment="1">
      <alignment vertical="center" wrapText="1"/>
    </xf>
    <xf numFmtId="0" fontId="25" fillId="0" borderId="94" xfId="0" applyFont="1" applyBorder="1" applyAlignment="1">
      <alignment vertical="center" wrapText="1"/>
    </xf>
    <xf numFmtId="4" fontId="46" fillId="2" borderId="94" xfId="0" applyNumberFormat="1" applyFont="1" applyFill="1" applyBorder="1" applyAlignment="1">
      <alignment horizontal="center" vertical="center" wrapText="1"/>
    </xf>
    <xf numFmtId="0" fontId="47" fillId="15" borderId="84" xfId="0" applyFont="1" applyFill="1" applyBorder="1" applyAlignment="1">
      <alignment vertical="center" wrapText="1"/>
    </xf>
    <xf numFmtId="0" fontId="47" fillId="15" borderId="80" xfId="0" applyFont="1" applyFill="1" applyBorder="1" applyAlignment="1">
      <alignment vertical="center" wrapText="1"/>
    </xf>
    <xf numFmtId="0" fontId="47" fillId="15" borderId="79" xfId="0" applyFont="1" applyFill="1" applyBorder="1" applyAlignment="1">
      <alignment horizontal="right" vertical="center" wrapText="1"/>
    </xf>
    <xf numFmtId="4" fontId="47" fillId="15" borderId="11" xfId="0" applyNumberFormat="1" applyFont="1" applyFill="1" applyBorder="1" applyAlignment="1">
      <alignment vertical="center" wrapText="1"/>
    </xf>
    <xf numFmtId="10" fontId="46" fillId="0" borderId="0" xfId="8" applyNumberFormat="1" applyFont="1" applyAlignment="1">
      <alignment horizontal="center" vertical="center" wrapText="1"/>
    </xf>
    <xf numFmtId="0" fontId="47" fillId="15" borderId="79" xfId="0" applyFont="1" applyFill="1" applyBorder="1" applyAlignment="1">
      <alignment horizontal="right" vertical="center"/>
    </xf>
    <xf numFmtId="4" fontId="3" fillId="0" borderId="2" xfId="0" applyNumberFormat="1" applyFont="1" applyBorder="1" applyAlignment="1">
      <alignment vertical="top" wrapText="1"/>
    </xf>
    <xf numFmtId="4" fontId="3" fillId="0" borderId="4" xfId="0" applyNumberFormat="1" applyFont="1" applyBorder="1" applyAlignment="1">
      <alignment vertical="top" wrapText="1"/>
    </xf>
    <xf numFmtId="4" fontId="4" fillId="0" borderId="2" xfId="0" applyNumberFormat="1" applyFont="1" applyBorder="1" applyAlignment="1">
      <alignment vertical="top" wrapText="1"/>
    </xf>
    <xf numFmtId="4" fontId="4" fillId="0" borderId="4" xfId="0" applyNumberFormat="1" applyFont="1" applyBorder="1" applyAlignment="1">
      <alignment vertical="top" wrapText="1"/>
    </xf>
    <xf numFmtId="0" fontId="26" fillId="9" borderId="0" xfId="9" applyFont="1" applyFill="1" applyAlignment="1">
      <alignment horizontal="right" vertical="top" wrapText="1"/>
    </xf>
    <xf numFmtId="0" fontId="22" fillId="9" borderId="85" xfId="9" applyFont="1" applyFill="1" applyBorder="1" applyAlignment="1">
      <alignment horizontal="left" vertical="top" wrapText="1"/>
    </xf>
    <xf numFmtId="0" fontId="24" fillId="10" borderId="85" xfId="9" applyFont="1" applyFill="1" applyBorder="1" applyAlignment="1">
      <alignment horizontal="left" vertical="top" wrapText="1"/>
    </xf>
    <xf numFmtId="0" fontId="22" fillId="9" borderId="85" xfId="9" applyFont="1" applyFill="1" applyBorder="1" applyAlignment="1">
      <alignment horizontal="right" vertical="top" wrapText="1"/>
    </xf>
    <xf numFmtId="0" fontId="22" fillId="9" borderId="85" xfId="9" applyFont="1" applyFill="1" applyBorder="1" applyAlignment="1">
      <alignment horizontal="center" vertical="top" wrapText="1"/>
    </xf>
    <xf numFmtId="0" fontId="24" fillId="10" borderId="85" xfId="9" applyFont="1" applyFill="1" applyBorder="1" applyAlignment="1">
      <alignment horizontal="center" vertical="top" wrapText="1"/>
    </xf>
    <xf numFmtId="4" fontId="24" fillId="10" borderId="85" xfId="9" applyNumberFormat="1" applyFont="1" applyFill="1" applyBorder="1" applyAlignment="1">
      <alignment horizontal="right" vertical="top" wrapText="1"/>
    </xf>
    <xf numFmtId="181" fontId="24" fillId="10" borderId="85" xfId="9" applyNumberFormat="1" applyFont="1" applyFill="1" applyBorder="1" applyAlignment="1">
      <alignment horizontal="right" vertical="top" wrapText="1"/>
    </xf>
    <xf numFmtId="0" fontId="26" fillId="11" borderId="85" xfId="9" applyFont="1" applyFill="1" applyBorder="1" applyAlignment="1">
      <alignment horizontal="left" vertical="top" wrapText="1"/>
    </xf>
    <xf numFmtId="0" fontId="26" fillId="11" borderId="85" xfId="9" applyFont="1" applyFill="1" applyBorder="1" applyAlignment="1">
      <alignment horizontal="right" vertical="top" wrapText="1"/>
    </xf>
    <xf numFmtId="4" fontId="26" fillId="11" borderId="85" xfId="9" applyNumberFormat="1" applyFont="1" applyFill="1" applyBorder="1" applyAlignment="1">
      <alignment horizontal="right" vertical="top" wrapText="1"/>
    </xf>
    <xf numFmtId="181" fontId="26" fillId="11" borderId="85" xfId="9" applyNumberFormat="1" applyFont="1" applyFill="1" applyBorder="1" applyAlignment="1">
      <alignment horizontal="right" vertical="top" wrapText="1"/>
    </xf>
    <xf numFmtId="182" fontId="27" fillId="9" borderId="0" xfId="9" applyNumberFormat="1" applyFont="1" applyFill="1" applyAlignment="1">
      <alignment horizontal="right" vertical="top" wrapText="1"/>
    </xf>
    <xf numFmtId="4" fontId="26" fillId="9" borderId="0" xfId="9" applyNumberFormat="1" applyFont="1" applyFill="1" applyAlignment="1">
      <alignment horizontal="right" vertical="top" wrapText="1"/>
    </xf>
    <xf numFmtId="0" fontId="24" fillId="10" borderId="85" xfId="9" applyFont="1" applyFill="1" applyBorder="1" applyAlignment="1">
      <alignment horizontal="right" vertical="top" wrapText="1"/>
    </xf>
    <xf numFmtId="0" fontId="2" fillId="0" borderId="0" xfId="0" applyFont="1" applyAlignment="1">
      <alignment vertical="top" wrapText="1"/>
    </xf>
    <xf numFmtId="10" fontId="1" fillId="0" borderId="0" xfId="8" applyNumberFormat="1" applyFont="1"/>
    <xf numFmtId="44" fontId="1" fillId="0" borderId="0" xfId="1" applyNumberFormat="1" applyAlignment="1">
      <alignment vertical="center"/>
    </xf>
    <xf numFmtId="0" fontId="1" fillId="0" borderId="0" xfId="0" applyFont="1" applyAlignment="1">
      <alignment vertical="center"/>
    </xf>
    <xf numFmtId="10" fontId="1" fillId="0" borderId="0" xfId="8" applyNumberFormat="1" applyFont="1" applyAlignment="1">
      <alignment vertical="center"/>
    </xf>
    <xf numFmtId="0" fontId="0" fillId="17" borderId="90" xfId="0" applyFill="1" applyBorder="1" applyAlignment="1">
      <alignment horizontal="center" vertical="top" wrapText="1"/>
    </xf>
    <xf numFmtId="0" fontId="54" fillId="17" borderId="90" xfId="0" applyFont="1" applyFill="1" applyBorder="1" applyAlignment="1">
      <alignment horizontal="center" vertical="top" wrapText="1"/>
    </xf>
    <xf numFmtId="0" fontId="0" fillId="17" borderId="99" xfId="0" applyFill="1" applyBorder="1" applyAlignment="1">
      <alignment horizontal="center" vertical="top" wrapText="1"/>
    </xf>
    <xf numFmtId="1" fontId="55" fillId="0" borderId="100" xfId="0" applyNumberFormat="1" applyFont="1" applyBorder="1" applyAlignment="1">
      <alignment horizontal="left" vertical="top" shrinkToFit="1"/>
    </xf>
    <xf numFmtId="0" fontId="37" fillId="0" borderId="100" xfId="0" applyFont="1" applyBorder="1" applyAlignment="1">
      <alignment horizontal="left" vertical="top" wrapText="1"/>
    </xf>
    <xf numFmtId="1" fontId="55" fillId="0" borderId="100" xfId="0" applyNumberFormat="1" applyFont="1" applyBorder="1" applyAlignment="1">
      <alignment horizontal="center" vertical="top" shrinkToFit="1"/>
    </xf>
    <xf numFmtId="2" fontId="55" fillId="0" borderId="100" xfId="0" applyNumberFormat="1" applyFont="1" applyBorder="1" applyAlignment="1">
      <alignment horizontal="center" vertical="top" shrinkToFit="1"/>
    </xf>
    <xf numFmtId="1" fontId="56" fillId="0" borderId="100" xfId="0" applyNumberFormat="1" applyFont="1" applyBorder="1" applyAlignment="1">
      <alignment horizontal="center" vertical="top" shrinkToFit="1"/>
    </xf>
    <xf numFmtId="2" fontId="55" fillId="0" borderId="100" xfId="0" applyNumberFormat="1" applyFont="1" applyBorder="1" applyAlignment="1">
      <alignment horizontal="right" vertical="top" indent="3" shrinkToFit="1"/>
    </xf>
    <xf numFmtId="0" fontId="0" fillId="0" borderId="100" xfId="0" applyBorder="1" applyAlignment="1">
      <alignment horizontal="left" wrapText="1"/>
    </xf>
    <xf numFmtId="4" fontId="55" fillId="0" borderId="100" xfId="0" applyNumberFormat="1" applyFont="1" applyBorder="1" applyAlignment="1">
      <alignment horizontal="right" vertical="top" shrinkToFit="1"/>
    </xf>
    <xf numFmtId="1" fontId="57" fillId="0" borderId="100" xfId="0" applyNumberFormat="1" applyFont="1" applyBorder="1" applyAlignment="1">
      <alignment horizontal="center" vertical="top" shrinkToFit="1"/>
    </xf>
    <xf numFmtId="1" fontId="58" fillId="0" borderId="100" xfId="0" applyNumberFormat="1" applyFont="1" applyBorder="1" applyAlignment="1">
      <alignment horizontal="center" vertical="top" shrinkToFit="1"/>
    </xf>
    <xf numFmtId="1" fontId="59" fillId="0" borderId="100" xfId="0" applyNumberFormat="1" applyFont="1" applyBorder="1" applyAlignment="1">
      <alignment horizontal="center" vertical="top" shrinkToFit="1"/>
    </xf>
    <xf numFmtId="1" fontId="60" fillId="0" borderId="100" xfId="0" applyNumberFormat="1" applyFont="1" applyBorder="1" applyAlignment="1">
      <alignment horizontal="center" vertical="top" shrinkToFit="1"/>
    </xf>
    <xf numFmtId="1" fontId="61" fillId="0" borderId="100" xfId="0" applyNumberFormat="1" applyFont="1" applyBorder="1" applyAlignment="1">
      <alignment horizontal="center" vertical="top" shrinkToFit="1"/>
    </xf>
    <xf numFmtId="1" fontId="62" fillId="0" borderId="100" xfId="0" applyNumberFormat="1" applyFont="1" applyBorder="1" applyAlignment="1">
      <alignment horizontal="center" vertical="top" shrinkToFit="1"/>
    </xf>
    <xf numFmtId="1" fontId="63" fillId="0" borderId="100" xfId="0" applyNumberFormat="1" applyFont="1" applyBorder="1" applyAlignment="1">
      <alignment horizontal="center" vertical="top" shrinkToFit="1"/>
    </xf>
    <xf numFmtId="1" fontId="64" fillId="0" borderId="100" xfId="0" applyNumberFormat="1" applyFont="1" applyBorder="1" applyAlignment="1">
      <alignment horizontal="center" vertical="top" shrinkToFit="1"/>
    </xf>
    <xf numFmtId="1" fontId="65" fillId="0" borderId="100" xfId="0" applyNumberFormat="1" applyFont="1" applyBorder="1" applyAlignment="1">
      <alignment horizontal="center" vertical="top" shrinkToFit="1"/>
    </xf>
    <xf numFmtId="1" fontId="66" fillId="0" borderId="100" xfId="0" applyNumberFormat="1" applyFont="1" applyBorder="1" applyAlignment="1">
      <alignment horizontal="center" vertical="top" shrinkToFit="1"/>
    </xf>
    <xf numFmtId="1" fontId="67" fillId="0" borderId="100" xfId="0" applyNumberFormat="1" applyFont="1" applyBorder="1" applyAlignment="1">
      <alignment horizontal="center" vertical="top" shrinkToFit="1"/>
    </xf>
    <xf numFmtId="1" fontId="68" fillId="0" borderId="100" xfId="0" applyNumberFormat="1" applyFont="1" applyBorder="1" applyAlignment="1">
      <alignment horizontal="center" vertical="top" shrinkToFit="1"/>
    </xf>
    <xf numFmtId="1" fontId="69" fillId="0" borderId="100" xfId="0" applyNumberFormat="1" applyFont="1" applyBorder="1" applyAlignment="1">
      <alignment horizontal="center" vertical="top" shrinkToFit="1"/>
    </xf>
    <xf numFmtId="1" fontId="70" fillId="0" borderId="100" xfId="0" applyNumberFormat="1" applyFont="1" applyBorder="1" applyAlignment="1">
      <alignment horizontal="center" vertical="top" shrinkToFit="1"/>
    </xf>
    <xf numFmtId="1" fontId="71" fillId="0" borderId="100" xfId="0" applyNumberFormat="1" applyFont="1" applyBorder="1" applyAlignment="1">
      <alignment horizontal="center" vertical="top" shrinkToFit="1"/>
    </xf>
    <xf numFmtId="1" fontId="72" fillId="0" borderId="100" xfId="0" applyNumberFormat="1" applyFont="1" applyBorder="1" applyAlignment="1">
      <alignment horizontal="center" vertical="top" shrinkToFit="1"/>
    </xf>
    <xf numFmtId="1" fontId="73" fillId="0" borderId="100" xfId="0" applyNumberFormat="1" applyFont="1" applyBorder="1" applyAlignment="1">
      <alignment horizontal="center" vertical="top" shrinkToFit="1"/>
    </xf>
    <xf numFmtId="0" fontId="37" fillId="0" borderId="98" xfId="0" applyFont="1" applyBorder="1" applyAlignment="1">
      <alignment horizontal="right" vertical="top" wrapText="1"/>
    </xf>
    <xf numFmtId="0" fontId="0" fillId="17" borderId="101" xfId="0" applyFill="1" applyBorder="1" applyAlignment="1">
      <alignment horizontal="left" wrapText="1"/>
    </xf>
    <xf numFmtId="0" fontId="37" fillId="17" borderId="91" xfId="0" applyFont="1" applyFill="1" applyBorder="1" applyAlignment="1">
      <alignment horizontal="center" vertical="top" wrapText="1"/>
    </xf>
    <xf numFmtId="0" fontId="0" fillId="17" borderId="91" xfId="0" applyFill="1" applyBorder="1" applyAlignment="1">
      <alignment horizontal="left" wrapText="1"/>
    </xf>
    <xf numFmtId="0" fontId="37" fillId="17" borderId="91" xfId="0" applyFont="1" applyFill="1" applyBorder="1" applyAlignment="1">
      <alignment horizontal="right" vertical="top" wrapText="1" indent="2"/>
    </xf>
    <xf numFmtId="0" fontId="37" fillId="17" borderId="102" xfId="0" applyFont="1" applyFill="1" applyBorder="1" applyAlignment="1">
      <alignment horizontal="center" vertical="top" wrapText="1"/>
    </xf>
    <xf numFmtId="0" fontId="37" fillId="17" borderId="103" xfId="0" applyFont="1" applyFill="1" applyBorder="1" applyAlignment="1">
      <alignment horizontal="center" vertical="top" wrapText="1"/>
    </xf>
    <xf numFmtId="0" fontId="0" fillId="17" borderId="104" xfId="0" applyFill="1" applyBorder="1" applyAlignment="1">
      <alignment horizontal="left" wrapText="1"/>
    </xf>
    <xf numFmtId="0" fontId="0" fillId="17" borderId="89" xfId="0" applyFill="1" applyBorder="1" applyAlignment="1">
      <alignment horizontal="left" wrapText="1"/>
    </xf>
    <xf numFmtId="0" fontId="37" fillId="17" borderId="89" xfId="0" applyFont="1" applyFill="1" applyBorder="1" applyAlignment="1">
      <alignment horizontal="center" vertical="top" wrapText="1"/>
    </xf>
    <xf numFmtId="0" fontId="37" fillId="17" borderId="105" xfId="0" applyFont="1" applyFill="1" applyBorder="1" applyAlignment="1">
      <alignment horizontal="center" vertical="top" wrapText="1"/>
    </xf>
    <xf numFmtId="0" fontId="4" fillId="17" borderId="106" xfId="0" applyFont="1" applyFill="1" applyBorder="1" applyAlignment="1">
      <alignment horizontal="left" vertical="top" wrapText="1" indent="2"/>
    </xf>
    <xf numFmtId="0" fontId="37" fillId="0" borderId="90" xfId="0" applyFont="1" applyBorder="1" applyAlignment="1">
      <alignment horizontal="left" vertical="top" wrapText="1"/>
    </xf>
    <xf numFmtId="9" fontId="74" fillId="0" borderId="90" xfId="0" applyNumberFormat="1" applyFont="1" applyBorder="1" applyAlignment="1">
      <alignment horizontal="center" vertical="top" shrinkToFit="1"/>
    </xf>
    <xf numFmtId="2" fontId="55" fillId="0" borderId="90" xfId="0" applyNumberFormat="1" applyFont="1" applyBorder="1" applyAlignment="1">
      <alignment horizontal="right" vertical="top" indent="2" shrinkToFit="1"/>
    </xf>
    <xf numFmtId="1" fontId="74" fillId="0" borderId="99" xfId="0" applyNumberFormat="1" applyFont="1" applyBorder="1" applyAlignment="1">
      <alignment horizontal="center" vertical="top" shrinkToFit="1"/>
    </xf>
    <xf numFmtId="2" fontId="55" fillId="0" borderId="100" xfId="0" applyNumberFormat="1" applyFont="1" applyBorder="1" applyAlignment="1">
      <alignment horizontal="right" vertical="top" shrinkToFit="1"/>
    </xf>
    <xf numFmtId="4" fontId="55" fillId="18" borderId="100" xfId="0" applyNumberFormat="1" applyFont="1" applyFill="1" applyBorder="1" applyAlignment="1">
      <alignment horizontal="right" vertical="top" shrinkToFit="1"/>
    </xf>
    <xf numFmtId="2" fontId="55" fillId="0" borderId="98" xfId="0" applyNumberFormat="1" applyFont="1" applyBorder="1" applyAlignment="1">
      <alignment horizontal="left" vertical="top" indent="2" shrinkToFit="1"/>
    </xf>
    <xf numFmtId="0" fontId="37" fillId="17" borderId="11" xfId="0" applyFont="1" applyFill="1" applyBorder="1" applyAlignment="1">
      <alignment horizontal="left" vertical="center" wrapText="1"/>
    </xf>
    <xf numFmtId="0" fontId="54" fillId="17" borderId="11" xfId="0" applyFont="1" applyFill="1" applyBorder="1" applyAlignment="1">
      <alignment vertical="top" wrapText="1"/>
    </xf>
    <xf numFmtId="0" fontId="37" fillId="17" borderId="11" xfId="0" applyFont="1" applyFill="1" applyBorder="1" applyAlignment="1">
      <alignment horizontal="center" vertical="top" wrapText="1"/>
    </xf>
    <xf numFmtId="0" fontId="35" fillId="0" borderId="79" xfId="15" applyFont="1" applyBorder="1" applyAlignment="1">
      <alignment horizontal="center" vertical="center" wrapText="1"/>
    </xf>
    <xf numFmtId="0" fontId="35" fillId="0" borderId="11" xfId="15" applyFont="1" applyBorder="1" applyAlignment="1">
      <alignment horizontal="center" vertical="center" wrapText="1"/>
    </xf>
    <xf numFmtId="0" fontId="35" fillId="20" borderId="11" xfId="15" applyFont="1" applyFill="1" applyBorder="1" applyAlignment="1">
      <alignment horizontal="center" vertical="center" wrapText="1"/>
    </xf>
    <xf numFmtId="10" fontId="36" fillId="0" borderId="11" xfId="15" applyNumberFormat="1" applyFont="1" applyBorder="1" applyAlignment="1">
      <alignment horizontal="right"/>
    </xf>
    <xf numFmtId="10" fontId="36" fillId="20" borderId="11" xfId="15" applyNumberFormat="1" applyFont="1" applyFill="1" applyBorder="1" applyAlignment="1">
      <alignment horizontal="right"/>
    </xf>
    <xf numFmtId="10" fontId="13" fillId="0" borderId="11" xfId="16" applyNumberFormat="1" applyFont="1" applyBorder="1" applyAlignment="1">
      <alignment horizontal="right"/>
    </xf>
    <xf numFmtId="0" fontId="0" fillId="0" borderId="0" xfId="0" applyAlignment="1">
      <alignment wrapText="1"/>
    </xf>
    <xf numFmtId="10" fontId="36" fillId="20" borderId="0" xfId="15" applyNumberFormat="1" applyFont="1" applyFill="1" applyAlignment="1">
      <alignment horizontal="right"/>
    </xf>
    <xf numFmtId="10" fontId="13" fillId="0" borderId="0" xfId="16" applyNumberFormat="1" applyFont="1" applyBorder="1" applyAlignment="1">
      <alignment horizontal="right"/>
    </xf>
    <xf numFmtId="0" fontId="32" fillId="7" borderId="0" xfId="15" applyFont="1" applyFill="1" applyAlignment="1">
      <alignment vertical="center"/>
    </xf>
    <xf numFmtId="4" fontId="1" fillId="0" borderId="0" xfId="0" applyNumberFormat="1" applyFont="1"/>
    <xf numFmtId="44" fontId="1" fillId="0" borderId="0" xfId="17" applyFont="1"/>
    <xf numFmtId="0" fontId="52" fillId="0" borderId="0" xfId="9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10" fontId="12" fillId="0" borderId="0" xfId="0" applyNumberFormat="1" applyFont="1"/>
    <xf numFmtId="44" fontId="10" fillId="2" borderId="111" xfId="0" applyNumberFormat="1" applyFont="1" applyFill="1" applyBorder="1"/>
    <xf numFmtId="10" fontId="12" fillId="0" borderId="112" xfId="0" applyNumberFormat="1" applyFont="1" applyBorder="1"/>
    <xf numFmtId="0" fontId="76" fillId="0" borderId="8" xfId="1" applyFont="1" applyBorder="1" applyAlignment="1">
      <alignment vertical="center"/>
    </xf>
    <xf numFmtId="0" fontId="76" fillId="0" borderId="0" xfId="1" applyFont="1" applyAlignment="1">
      <alignment vertical="center"/>
    </xf>
    <xf numFmtId="0" fontId="76" fillId="0" borderId="9" xfId="1" applyFont="1" applyBorder="1" applyAlignment="1">
      <alignment vertical="center"/>
    </xf>
    <xf numFmtId="0" fontId="76" fillId="0" borderId="28" xfId="1" applyFont="1" applyBorder="1" applyAlignment="1">
      <alignment vertical="center"/>
    </xf>
    <xf numFmtId="0" fontId="76" fillId="0" borderId="25" xfId="1" applyFont="1" applyBorder="1" applyAlignment="1">
      <alignment vertical="center"/>
    </xf>
    <xf numFmtId="0" fontId="76" fillId="0" borderId="30" xfId="1" applyFont="1" applyBorder="1" applyAlignment="1">
      <alignment vertical="center"/>
    </xf>
    <xf numFmtId="0" fontId="78" fillId="0" borderId="39" xfId="1" applyFont="1" applyBorder="1" applyAlignment="1">
      <alignment horizontal="centerContinuous" vertical="center"/>
    </xf>
    <xf numFmtId="0" fontId="78" fillId="0" borderId="40" xfId="1" applyFont="1" applyBorder="1" applyAlignment="1">
      <alignment horizontal="centerContinuous" vertical="center"/>
    </xf>
    <xf numFmtId="0" fontId="78" fillId="0" borderId="41" xfId="1" applyFont="1" applyBorder="1" applyAlignment="1">
      <alignment horizontal="centerContinuous" vertical="center"/>
    </xf>
    <xf numFmtId="0" fontId="78" fillId="0" borderId="45" xfId="1" applyFont="1" applyBorder="1" applyAlignment="1">
      <alignment horizontal="center" vertical="center"/>
    </xf>
    <xf numFmtId="0" fontId="78" fillId="0" borderId="46" xfId="1" applyFont="1" applyBorder="1" applyAlignment="1">
      <alignment horizontal="center" vertical="center"/>
    </xf>
    <xf numFmtId="0" fontId="78" fillId="0" borderId="60" xfId="1" applyFont="1" applyBorder="1" applyAlignment="1">
      <alignment horizontal="center" vertical="center"/>
    </xf>
    <xf numFmtId="0" fontId="78" fillId="0" borderId="50" xfId="1" applyFont="1" applyBorder="1" applyAlignment="1">
      <alignment horizontal="center" vertical="center" wrapText="1"/>
    </xf>
    <xf numFmtId="0" fontId="78" fillId="0" borderId="66" xfId="1" applyFont="1" applyBorder="1" applyAlignment="1">
      <alignment horizontal="center" vertical="center" wrapText="1"/>
    </xf>
    <xf numFmtId="10" fontId="78" fillId="0" borderId="51" xfId="1" applyNumberFormat="1" applyFont="1" applyBorder="1" applyAlignment="1">
      <alignment horizontal="center" vertical="center"/>
    </xf>
    <xf numFmtId="10" fontId="78" fillId="5" borderId="49" xfId="1" applyNumberFormat="1" applyFont="1" applyFill="1" applyBorder="1" applyAlignment="1" applyProtection="1">
      <alignment horizontal="center" vertical="center"/>
      <protection locked="0"/>
    </xf>
    <xf numFmtId="10" fontId="78" fillId="5" borderId="50" xfId="1" applyNumberFormat="1" applyFont="1" applyFill="1" applyBorder="1" applyAlignment="1" applyProtection="1">
      <alignment horizontal="center" vertical="center"/>
      <protection locked="0"/>
    </xf>
    <xf numFmtId="10" fontId="78" fillId="0" borderId="50" xfId="1" applyNumberFormat="1" applyFont="1" applyBorder="1" applyAlignment="1" applyProtection="1">
      <alignment horizontal="center" vertical="center"/>
      <protection locked="0"/>
    </xf>
    <xf numFmtId="10" fontId="78" fillId="0" borderId="51" xfId="1" applyNumberFormat="1" applyFont="1" applyBorder="1" applyAlignment="1" applyProtection="1">
      <alignment horizontal="center" vertical="center"/>
      <protection locked="0"/>
    </xf>
    <xf numFmtId="0" fontId="79" fillId="0" borderId="54" xfId="1" applyFont="1" applyBorder="1" applyAlignment="1">
      <alignment vertical="center" wrapText="1"/>
    </xf>
    <xf numFmtId="0" fontId="79" fillId="0" borderId="55" xfId="1" applyFont="1" applyBorder="1" applyAlignment="1">
      <alignment horizontal="center" vertical="center"/>
    </xf>
    <xf numFmtId="10" fontId="79" fillId="6" borderId="56" xfId="4" applyNumberFormat="1" applyFont="1" applyFill="1" applyBorder="1" applyAlignment="1" applyProtection="1">
      <alignment horizontal="right" vertical="center"/>
    </xf>
    <xf numFmtId="10" fontId="79" fillId="6" borderId="53" xfId="4" applyNumberFormat="1" applyFont="1" applyFill="1" applyBorder="1" applyAlignment="1" applyProtection="1">
      <alignment horizontal="right" vertical="center"/>
    </xf>
    <xf numFmtId="10" fontId="79" fillId="0" borderId="53" xfId="4" applyNumberFormat="1" applyFont="1" applyBorder="1" applyAlignment="1" applyProtection="1">
      <alignment horizontal="right" vertical="center"/>
    </xf>
    <xf numFmtId="10" fontId="79" fillId="0" borderId="57" xfId="4" applyNumberFormat="1" applyFont="1" applyBorder="1" applyAlignment="1" applyProtection="1">
      <alignment horizontal="right" vertical="center"/>
    </xf>
    <xf numFmtId="10" fontId="79" fillId="0" borderId="56" xfId="4" applyNumberFormat="1" applyFont="1" applyBorder="1" applyAlignment="1" applyProtection="1">
      <alignment horizontal="right" vertical="center"/>
    </xf>
    <xf numFmtId="0" fontId="78" fillId="0" borderId="62" xfId="1" applyFont="1" applyBorder="1" applyAlignment="1">
      <alignment horizontal="center" vertical="center" wrapText="1"/>
    </xf>
    <xf numFmtId="0" fontId="78" fillId="0" borderId="67" xfId="1" applyFont="1" applyBorder="1" applyAlignment="1">
      <alignment vertical="center" wrapText="1"/>
    </xf>
    <xf numFmtId="175" fontId="78" fillId="0" borderId="63" xfId="5" applyFont="1" applyBorder="1" applyAlignment="1" applyProtection="1">
      <alignment horizontal="center" vertical="center"/>
    </xf>
    <xf numFmtId="175" fontId="78" fillId="2" borderId="61" xfId="5" applyFont="1" applyFill="1" applyBorder="1" applyAlignment="1" applyProtection="1">
      <alignment horizontal="center" vertical="center"/>
    </xf>
    <xf numFmtId="175" fontId="78" fillId="2" borderId="62" xfId="5" applyFont="1" applyFill="1" applyBorder="1" applyAlignment="1" applyProtection="1">
      <alignment horizontal="center" vertical="center"/>
    </xf>
    <xf numFmtId="175" fontId="78" fillId="0" borderId="62" xfId="5" applyFont="1" applyBorder="1" applyAlignment="1" applyProtection="1">
      <alignment horizontal="center" vertical="center"/>
    </xf>
    <xf numFmtId="0" fontId="78" fillId="0" borderId="40" xfId="1" applyFont="1" applyBorder="1" applyAlignment="1">
      <alignment horizontal="center" vertical="center" wrapText="1"/>
    </xf>
    <xf numFmtId="10" fontId="78" fillId="0" borderId="41" xfId="1" applyNumberFormat="1" applyFont="1" applyBorder="1" applyAlignment="1">
      <alignment horizontal="center" vertical="center"/>
    </xf>
    <xf numFmtId="10" fontId="78" fillId="0" borderId="49" xfId="1" applyNumberFormat="1" applyFont="1" applyBorder="1" applyAlignment="1" applyProtection="1">
      <alignment horizontal="center" vertical="center"/>
      <protection locked="0"/>
    </xf>
    <xf numFmtId="0" fontId="79" fillId="0" borderId="60" xfId="1" applyFont="1" applyBorder="1" applyAlignment="1">
      <alignment horizontal="center" vertical="center"/>
    </xf>
    <xf numFmtId="0" fontId="79" fillId="0" borderId="41" xfId="1" applyFont="1" applyBorder="1" applyAlignment="1">
      <alignment horizontal="center" vertical="center"/>
    </xf>
    <xf numFmtId="0" fontId="78" fillId="0" borderId="46" xfId="1" applyFont="1" applyBorder="1" applyAlignment="1">
      <alignment horizontal="center" vertical="center" wrapText="1"/>
    </xf>
    <xf numFmtId="175" fontId="78" fillId="0" borderId="61" xfId="5" applyFont="1" applyBorder="1" applyAlignment="1" applyProtection="1">
      <alignment horizontal="center" vertical="center"/>
    </xf>
    <xf numFmtId="10" fontId="78" fillId="0" borderId="50" xfId="1" quotePrefix="1" applyNumberFormat="1" applyFont="1" applyBorder="1" applyAlignment="1" applyProtection="1">
      <alignment horizontal="center" vertical="center"/>
      <protection locked="0"/>
    </xf>
    <xf numFmtId="10" fontId="78" fillId="5" borderId="51" xfId="1" applyNumberFormat="1" applyFont="1" applyFill="1" applyBorder="1" applyAlignment="1" applyProtection="1">
      <alignment horizontal="center" vertical="center"/>
      <protection locked="0"/>
    </xf>
    <xf numFmtId="10" fontId="79" fillId="6" borderId="57" xfId="4" applyNumberFormat="1" applyFont="1" applyFill="1" applyBorder="1" applyAlignment="1" applyProtection="1">
      <alignment horizontal="right" vertical="center"/>
    </xf>
    <xf numFmtId="175" fontId="78" fillId="2" borderId="63" xfId="5" applyFont="1" applyFill="1" applyBorder="1" applyAlignment="1" applyProtection="1">
      <alignment horizontal="center" vertical="center"/>
    </xf>
    <xf numFmtId="0" fontId="80" fillId="5" borderId="28" xfId="1" applyFont="1" applyFill="1" applyBorder="1" applyAlignment="1">
      <alignment vertical="center"/>
    </xf>
    <xf numFmtId="0" fontId="80" fillId="5" borderId="25" xfId="1" applyFont="1" applyFill="1" applyBorder="1" applyAlignment="1">
      <alignment vertical="center"/>
    </xf>
    <xf numFmtId="0" fontId="80" fillId="5" borderId="30" xfId="1" applyFont="1" applyFill="1" applyBorder="1" applyAlignment="1">
      <alignment vertical="center"/>
    </xf>
    <xf numFmtId="0" fontId="80" fillId="5" borderId="34" xfId="1" applyFont="1" applyFill="1" applyBorder="1" applyAlignment="1">
      <alignment vertical="center"/>
    </xf>
    <xf numFmtId="0" fontId="80" fillId="5" borderId="35" xfId="1" applyFont="1" applyFill="1" applyBorder="1" applyAlignment="1">
      <alignment vertical="center"/>
    </xf>
    <xf numFmtId="10" fontId="78" fillId="0" borderId="39" xfId="1" applyNumberFormat="1" applyFont="1" applyBorder="1" applyAlignment="1">
      <alignment horizontal="center" vertical="center"/>
    </xf>
    <xf numFmtId="10" fontId="78" fillId="0" borderId="74" xfId="1" applyNumberFormat="1" applyFont="1" applyBorder="1" applyAlignment="1">
      <alignment horizontal="center" vertical="center"/>
    </xf>
    <xf numFmtId="10" fontId="78" fillId="0" borderId="57" xfId="4" applyNumberFormat="1" applyFont="1" applyBorder="1" applyAlignment="1" applyProtection="1">
      <alignment horizontal="center" vertical="center"/>
    </xf>
    <xf numFmtId="10" fontId="78" fillId="0" borderId="56" xfId="1" applyNumberFormat="1" applyFont="1" applyBorder="1" applyAlignment="1">
      <alignment horizontal="center" vertical="center"/>
    </xf>
    <xf numFmtId="10" fontId="78" fillId="0" borderId="53" xfId="1" applyNumberFormat="1" applyFont="1" applyBorder="1" applyAlignment="1">
      <alignment horizontal="center" vertical="center"/>
    </xf>
    <xf numFmtId="10" fontId="78" fillId="0" borderId="57" xfId="1" applyNumberFormat="1" applyFont="1" applyBorder="1" applyAlignment="1">
      <alignment horizontal="center" vertical="center"/>
    </xf>
    <xf numFmtId="176" fontId="78" fillId="0" borderId="57" xfId="1" applyNumberFormat="1" applyFont="1" applyBorder="1" applyAlignment="1">
      <alignment horizontal="center" vertical="center"/>
    </xf>
    <xf numFmtId="175" fontId="78" fillId="0" borderId="56" xfId="5" applyFont="1" applyBorder="1" applyAlignment="1" applyProtection="1">
      <alignment vertical="center"/>
    </xf>
    <xf numFmtId="175" fontId="78" fillId="0" borderId="75" xfId="5" applyFont="1" applyBorder="1" applyAlignment="1" applyProtection="1">
      <alignment vertical="center"/>
    </xf>
    <xf numFmtId="0" fontId="0" fillId="0" borderId="77" xfId="0" applyBorder="1" applyAlignment="1">
      <alignment horizontal="left" vertical="center"/>
    </xf>
    <xf numFmtId="0" fontId="0" fillId="0" borderId="79" xfId="0" applyBorder="1" applyAlignment="1">
      <alignment horizontal="left" vertical="center"/>
    </xf>
    <xf numFmtId="0" fontId="0" fillId="0" borderId="81" xfId="0" applyBorder="1" applyAlignment="1">
      <alignment horizontal="left" vertical="center"/>
    </xf>
    <xf numFmtId="0" fontId="21" fillId="0" borderId="0" xfId="9" applyFont="1" applyAlignment="1">
      <alignment horizontal="center" vertical="center" wrapText="1"/>
    </xf>
    <xf numFmtId="0" fontId="52" fillId="0" borderId="0" xfId="9" applyFont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8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1" fillId="0" borderId="27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8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5" xfId="0" applyFont="1" applyBorder="1" applyAlignment="1">
      <alignment horizontal="center"/>
    </xf>
    <xf numFmtId="4" fontId="4" fillId="0" borderId="2" xfId="0" applyNumberFormat="1" applyFont="1" applyBorder="1" applyAlignment="1">
      <alignment horizontal="center" vertical="top" wrapText="1"/>
    </xf>
    <xf numFmtId="4" fontId="4" fillId="0" borderId="4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4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10" fontId="3" fillId="0" borderId="2" xfId="8" applyNumberFormat="1" applyFont="1" applyBorder="1" applyAlignment="1">
      <alignment horizontal="right" vertical="top" wrapText="1"/>
    </xf>
    <xf numFmtId="10" fontId="3" fillId="0" borderId="4" xfId="8" applyNumberFormat="1" applyFont="1" applyBorder="1" applyAlignment="1">
      <alignment horizontal="righ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165" fontId="3" fillId="0" borderId="2" xfId="0" applyNumberFormat="1" applyFont="1" applyBorder="1" applyAlignment="1">
      <alignment horizontal="right" vertical="top" wrapText="1"/>
    </xf>
    <xf numFmtId="165" fontId="3" fillId="0" borderId="3" xfId="0" applyNumberFormat="1" applyFont="1" applyBorder="1" applyAlignment="1">
      <alignment horizontal="right" vertical="top" wrapText="1"/>
    </xf>
    <xf numFmtId="165" fontId="3" fillId="0" borderId="4" xfId="0" applyNumberFormat="1" applyFont="1" applyBorder="1" applyAlignment="1">
      <alignment horizontal="right" vertical="top" wrapText="1"/>
    </xf>
    <xf numFmtId="2" fontId="3" fillId="0" borderId="2" xfId="0" applyNumberFormat="1" applyFont="1" applyBorder="1" applyAlignment="1">
      <alignment horizontal="right" vertical="top" wrapText="1"/>
    </xf>
    <xf numFmtId="2" fontId="3" fillId="0" borderId="3" xfId="0" applyNumberFormat="1" applyFont="1" applyBorder="1" applyAlignment="1">
      <alignment horizontal="right" vertical="top" wrapText="1"/>
    </xf>
    <xf numFmtId="2" fontId="3" fillId="0" borderId="4" xfId="0" applyNumberFormat="1" applyFont="1" applyBorder="1" applyAlignment="1">
      <alignment horizontal="right" vertical="top" wrapText="1"/>
    </xf>
    <xf numFmtId="4" fontId="3" fillId="0" borderId="2" xfId="0" applyNumberFormat="1" applyFont="1" applyBorder="1" applyAlignment="1">
      <alignment horizontal="right" vertical="top" wrapText="1"/>
    </xf>
    <xf numFmtId="4" fontId="3" fillId="0" borderId="4" xfId="0" applyNumberFormat="1" applyFont="1" applyBorder="1" applyAlignment="1">
      <alignment horizontal="right" vertical="top" wrapText="1"/>
    </xf>
    <xf numFmtId="164" fontId="3" fillId="0" borderId="2" xfId="0" applyNumberFormat="1" applyFont="1" applyBorder="1" applyAlignment="1">
      <alignment horizontal="left" vertical="top" wrapText="1"/>
    </xf>
    <xf numFmtId="164" fontId="3" fillId="0" borderId="3" xfId="0" applyNumberFormat="1" applyFont="1" applyBorder="1" applyAlignment="1">
      <alignment horizontal="left" vertical="top" wrapText="1"/>
    </xf>
    <xf numFmtId="164" fontId="3" fillId="0" borderId="4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0" fillId="7" borderId="0" xfId="0" applyFont="1" applyFill="1" applyAlignment="1">
      <alignment horizontal="center" vertical="center" wrapText="1"/>
    </xf>
    <xf numFmtId="0" fontId="50" fillId="7" borderId="1" xfId="0" applyFont="1" applyFill="1" applyBorder="1" applyAlignment="1">
      <alignment horizontal="center" vertical="center" wrapText="1"/>
    </xf>
    <xf numFmtId="171" fontId="3" fillId="0" borderId="2" xfId="0" applyNumberFormat="1" applyFont="1" applyBorder="1" applyAlignment="1">
      <alignment horizontal="right" vertical="top" wrapText="1"/>
    </xf>
    <xf numFmtId="171" fontId="3" fillId="0" borderId="3" xfId="0" applyNumberFormat="1" applyFont="1" applyBorder="1" applyAlignment="1">
      <alignment horizontal="right" vertical="top" wrapText="1"/>
    </xf>
    <xf numFmtId="171" fontId="3" fillId="0" borderId="4" xfId="0" applyNumberFormat="1" applyFont="1" applyBorder="1" applyAlignment="1">
      <alignment horizontal="right" vertical="top" wrapText="1"/>
    </xf>
    <xf numFmtId="169" fontId="3" fillId="0" borderId="2" xfId="0" applyNumberFormat="1" applyFont="1" applyBorder="1" applyAlignment="1">
      <alignment horizontal="right" vertical="top" wrapText="1"/>
    </xf>
    <xf numFmtId="169" fontId="3" fillId="0" borderId="3" xfId="0" applyNumberFormat="1" applyFont="1" applyBorder="1" applyAlignment="1">
      <alignment horizontal="right" vertical="top" wrapText="1"/>
    </xf>
    <xf numFmtId="169" fontId="3" fillId="0" borderId="4" xfId="0" applyNumberFormat="1" applyFont="1" applyBorder="1" applyAlignment="1">
      <alignment horizontal="right" vertical="top" wrapText="1"/>
    </xf>
    <xf numFmtId="173" fontId="3" fillId="0" borderId="2" xfId="0" applyNumberFormat="1" applyFont="1" applyBorder="1" applyAlignment="1">
      <alignment horizontal="right" vertical="top" wrapText="1"/>
    </xf>
    <xf numFmtId="173" fontId="3" fillId="0" borderId="3" xfId="0" applyNumberFormat="1" applyFont="1" applyBorder="1" applyAlignment="1">
      <alignment horizontal="right" vertical="top" wrapText="1"/>
    </xf>
    <xf numFmtId="173" fontId="3" fillId="0" borderId="4" xfId="0" applyNumberFormat="1" applyFont="1" applyBorder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right" vertical="top" wrapText="1"/>
    </xf>
    <xf numFmtId="172" fontId="4" fillId="0" borderId="2" xfId="0" applyNumberFormat="1" applyFont="1" applyBorder="1" applyAlignment="1">
      <alignment horizontal="right" vertical="top" wrapText="1"/>
    </xf>
    <xf numFmtId="172" fontId="4" fillId="0" borderId="3" xfId="0" applyNumberFormat="1" applyFont="1" applyBorder="1" applyAlignment="1">
      <alignment horizontal="right" vertical="top" wrapText="1"/>
    </xf>
    <xf numFmtId="172" fontId="4" fillId="0" borderId="4" xfId="0" applyNumberFormat="1" applyFont="1" applyBorder="1" applyAlignment="1">
      <alignment horizontal="right" vertical="top" wrapText="1"/>
    </xf>
    <xf numFmtId="166" fontId="3" fillId="0" borderId="2" xfId="0" applyNumberFormat="1" applyFont="1" applyBorder="1" applyAlignment="1">
      <alignment horizontal="right" vertical="top" wrapText="1"/>
    </xf>
    <xf numFmtId="166" fontId="3" fillId="0" borderId="3" xfId="0" applyNumberFormat="1" applyFont="1" applyBorder="1" applyAlignment="1">
      <alignment horizontal="right" vertical="top" wrapText="1"/>
    </xf>
    <xf numFmtId="166" fontId="3" fillId="0" borderId="4" xfId="0" applyNumberFormat="1" applyFont="1" applyBorder="1" applyAlignment="1">
      <alignment horizontal="right" vertical="top" wrapText="1"/>
    </xf>
    <xf numFmtId="170" fontId="3" fillId="0" borderId="2" xfId="0" applyNumberFormat="1" applyFont="1" applyBorder="1" applyAlignment="1">
      <alignment horizontal="right" vertical="top" wrapText="1"/>
    </xf>
    <xf numFmtId="170" fontId="3" fillId="0" borderId="4" xfId="0" applyNumberFormat="1" applyFont="1" applyBorder="1" applyAlignment="1">
      <alignment horizontal="right" vertical="top" wrapText="1"/>
    </xf>
    <xf numFmtId="168" fontId="3" fillId="0" borderId="2" xfId="0" applyNumberFormat="1" applyFont="1" applyBorder="1" applyAlignment="1">
      <alignment horizontal="right" vertical="top" wrapText="1"/>
    </xf>
    <xf numFmtId="168" fontId="3" fillId="0" borderId="3" xfId="0" applyNumberFormat="1" applyFont="1" applyBorder="1" applyAlignment="1">
      <alignment horizontal="right" vertical="top" wrapText="1"/>
    </xf>
    <xf numFmtId="168" fontId="3" fillId="0" borderId="4" xfId="0" applyNumberFormat="1" applyFont="1" applyBorder="1" applyAlignment="1">
      <alignment horizontal="right" vertical="top" wrapText="1"/>
    </xf>
    <xf numFmtId="170" fontId="4" fillId="0" borderId="2" xfId="0" applyNumberFormat="1" applyFont="1" applyBorder="1" applyAlignment="1">
      <alignment horizontal="right" vertical="top" wrapText="1"/>
    </xf>
    <xf numFmtId="170" fontId="4" fillId="0" borderId="3" xfId="0" applyNumberFormat="1" applyFont="1" applyBorder="1" applyAlignment="1">
      <alignment horizontal="right" vertical="top" wrapText="1"/>
    </xf>
    <xf numFmtId="170" fontId="4" fillId="0" borderId="4" xfId="0" applyNumberFormat="1" applyFont="1" applyBorder="1" applyAlignment="1">
      <alignment horizontal="right" vertical="top" wrapText="1"/>
    </xf>
    <xf numFmtId="10" fontId="3" fillId="0" borderId="3" xfId="8" applyNumberFormat="1" applyFont="1" applyBorder="1" applyAlignment="1">
      <alignment horizontal="right" vertical="top" wrapText="1"/>
    </xf>
    <xf numFmtId="174" fontId="3" fillId="0" borderId="2" xfId="0" applyNumberFormat="1" applyFont="1" applyBorder="1" applyAlignment="1">
      <alignment horizontal="right" vertical="top" wrapText="1"/>
    </xf>
    <xf numFmtId="174" fontId="3" fillId="0" borderId="3" xfId="0" applyNumberFormat="1" applyFont="1" applyBorder="1" applyAlignment="1">
      <alignment horizontal="right" vertical="top" wrapText="1"/>
    </xf>
    <xf numFmtId="174" fontId="3" fillId="0" borderId="4" xfId="0" applyNumberFormat="1" applyFont="1" applyBorder="1" applyAlignment="1">
      <alignment horizontal="right" vertical="top" wrapText="1"/>
    </xf>
    <xf numFmtId="170" fontId="3" fillId="0" borderId="3" xfId="0" applyNumberFormat="1" applyFont="1" applyBorder="1" applyAlignment="1">
      <alignment horizontal="right" vertical="top" wrapText="1"/>
    </xf>
    <xf numFmtId="172" fontId="3" fillId="0" borderId="2" xfId="0" applyNumberFormat="1" applyFont="1" applyBorder="1" applyAlignment="1">
      <alignment horizontal="right" vertical="top" wrapText="1"/>
    </xf>
    <xf numFmtId="172" fontId="3" fillId="0" borderId="3" xfId="0" applyNumberFormat="1" applyFont="1" applyBorder="1" applyAlignment="1">
      <alignment horizontal="right" vertical="top" wrapText="1"/>
    </xf>
    <xf numFmtId="172" fontId="3" fillId="0" borderId="4" xfId="0" applyNumberFormat="1" applyFont="1" applyBorder="1" applyAlignment="1">
      <alignment horizontal="right" vertical="top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174" fontId="4" fillId="0" borderId="2" xfId="0" applyNumberFormat="1" applyFont="1" applyBorder="1" applyAlignment="1">
      <alignment horizontal="right" vertical="top" wrapText="1"/>
    </xf>
    <xf numFmtId="174" fontId="4" fillId="0" borderId="3" xfId="0" applyNumberFormat="1" applyFont="1" applyBorder="1" applyAlignment="1">
      <alignment horizontal="right" vertical="top" wrapText="1"/>
    </xf>
    <xf numFmtId="174" fontId="4" fillId="0" borderId="4" xfId="0" applyNumberFormat="1" applyFont="1" applyBorder="1" applyAlignment="1">
      <alignment horizontal="righ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right" vertical="top" wrapText="1"/>
    </xf>
    <xf numFmtId="10" fontId="3" fillId="0" borderId="5" xfId="8" applyNumberFormat="1" applyFont="1" applyBorder="1" applyAlignment="1">
      <alignment horizontal="right" vertical="center" wrapText="1"/>
    </xf>
    <xf numFmtId="10" fontId="3" fillId="0" borderId="0" xfId="8" applyNumberFormat="1" applyFont="1" applyAlignment="1">
      <alignment horizontal="right" vertical="center" wrapText="1"/>
    </xf>
    <xf numFmtId="10" fontId="3" fillId="0" borderId="6" xfId="8" applyNumberFormat="1" applyFont="1" applyBorder="1" applyAlignment="1">
      <alignment horizontal="right" vertical="center" wrapText="1"/>
    </xf>
    <xf numFmtId="172" fontId="3" fillId="0" borderId="5" xfId="0" applyNumberFormat="1" applyFont="1" applyBorder="1" applyAlignment="1">
      <alignment horizontal="right" vertical="center" wrapText="1"/>
    </xf>
    <xf numFmtId="172" fontId="3" fillId="0" borderId="0" xfId="0" applyNumberFormat="1" applyFont="1" applyAlignment="1">
      <alignment horizontal="right" vertical="center" wrapText="1"/>
    </xf>
    <xf numFmtId="172" fontId="3" fillId="0" borderId="6" xfId="0" applyNumberFormat="1" applyFont="1" applyBorder="1" applyAlignment="1">
      <alignment horizontal="right" vertical="center" wrapText="1"/>
    </xf>
    <xf numFmtId="166" fontId="3" fillId="0" borderId="5" xfId="0" applyNumberFormat="1" applyFont="1" applyBorder="1" applyAlignment="1">
      <alignment horizontal="right" vertical="center" wrapText="1"/>
    </xf>
    <xf numFmtId="166" fontId="3" fillId="0" borderId="0" xfId="0" applyNumberFormat="1" applyFont="1" applyAlignment="1">
      <alignment horizontal="right" vertical="center" wrapText="1"/>
    </xf>
    <xf numFmtId="166" fontId="3" fillId="0" borderId="6" xfId="0" applyNumberFormat="1" applyFont="1" applyBorder="1" applyAlignment="1">
      <alignment horizontal="right" vertical="center" wrapText="1"/>
    </xf>
    <xf numFmtId="170" fontId="3" fillId="0" borderId="5" xfId="0" applyNumberFormat="1" applyFont="1" applyBorder="1" applyAlignment="1">
      <alignment horizontal="right" vertical="center" wrapText="1"/>
    </xf>
    <xf numFmtId="170" fontId="3" fillId="0" borderId="0" xfId="0" applyNumberFormat="1" applyFont="1" applyAlignment="1">
      <alignment horizontal="right" vertical="center" wrapText="1"/>
    </xf>
    <xf numFmtId="170" fontId="3" fillId="0" borderId="6" xfId="0" applyNumberFormat="1" applyFont="1" applyBorder="1" applyAlignment="1">
      <alignment horizontal="right" vertical="center" wrapText="1"/>
    </xf>
    <xf numFmtId="0" fontId="3" fillId="0" borderId="26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9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25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left" vertical="top" wrapText="1"/>
    </xf>
    <xf numFmtId="0" fontId="50" fillId="7" borderId="0" xfId="0" applyFont="1" applyFill="1" applyAlignment="1">
      <alignment horizontal="center" vertical="center"/>
    </xf>
    <xf numFmtId="167" fontId="3" fillId="0" borderId="2" xfId="0" applyNumberFormat="1" applyFont="1" applyBorder="1" applyAlignment="1">
      <alignment horizontal="right" vertical="top" wrapText="1"/>
    </xf>
    <xf numFmtId="167" fontId="3" fillId="0" borderId="3" xfId="0" applyNumberFormat="1" applyFont="1" applyBorder="1" applyAlignment="1">
      <alignment horizontal="right" vertical="top" wrapText="1"/>
    </xf>
    <xf numFmtId="167" fontId="3" fillId="0" borderId="4" xfId="0" applyNumberFormat="1" applyFont="1" applyBorder="1" applyAlignment="1">
      <alignment horizontal="right" vertical="top" wrapText="1"/>
    </xf>
    <xf numFmtId="4" fontId="3" fillId="0" borderId="3" xfId="0" applyNumberFormat="1" applyFont="1" applyBorder="1" applyAlignment="1">
      <alignment horizontal="right" vertical="top" wrapText="1"/>
    </xf>
    <xf numFmtId="0" fontId="45" fillId="15" borderId="84" xfId="0" applyFont="1" applyFill="1" applyBorder="1" applyAlignment="1">
      <alignment horizontal="center" vertical="center" wrapText="1"/>
    </xf>
    <xf numFmtId="0" fontId="45" fillId="15" borderId="80" xfId="0" applyFont="1" applyFill="1" applyBorder="1" applyAlignment="1">
      <alignment horizontal="center" vertical="center" wrapText="1"/>
    </xf>
    <xf numFmtId="0" fontId="45" fillId="15" borderId="79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37" fillId="18" borderId="98" xfId="0" applyFont="1" applyFill="1" applyBorder="1" applyAlignment="1">
      <alignment horizontal="left" vertical="top" wrapText="1"/>
    </xf>
    <xf numFmtId="0" fontId="37" fillId="18" borderId="90" xfId="0" applyFont="1" applyFill="1" applyBorder="1" applyAlignment="1">
      <alignment horizontal="left" vertical="top" wrapText="1"/>
    </xf>
    <xf numFmtId="0" fontId="37" fillId="18" borderId="99" xfId="0" applyFont="1" applyFill="1" applyBorder="1" applyAlignment="1">
      <alignment horizontal="left" vertical="top" wrapText="1"/>
    </xf>
    <xf numFmtId="0" fontId="53" fillId="7" borderId="0" xfId="0" applyFont="1" applyFill="1" applyAlignment="1">
      <alignment horizontal="center" vertical="top"/>
    </xf>
    <xf numFmtId="0" fontId="37" fillId="17" borderId="98" xfId="0" applyFont="1" applyFill="1" applyBorder="1" applyAlignment="1">
      <alignment horizontal="center" vertical="top" wrapText="1"/>
    </xf>
    <xf numFmtId="0" fontId="37" fillId="17" borderId="90" xfId="0" applyFont="1" applyFill="1" applyBorder="1" applyAlignment="1">
      <alignment horizontal="center" vertical="top" wrapText="1"/>
    </xf>
    <xf numFmtId="0" fontId="37" fillId="18" borderId="89" xfId="0" applyFont="1" applyFill="1" applyBorder="1" applyAlignment="1">
      <alignment horizontal="left" vertical="top" wrapText="1"/>
    </xf>
    <xf numFmtId="0" fontId="54" fillId="19" borderId="98" xfId="0" applyFont="1" applyFill="1" applyBorder="1" applyAlignment="1">
      <alignment horizontal="right" vertical="top" wrapText="1"/>
    </xf>
    <xf numFmtId="0" fontId="37" fillId="19" borderId="90" xfId="0" applyFont="1" applyFill="1" applyBorder="1" applyAlignment="1">
      <alignment horizontal="right" vertical="top" wrapText="1"/>
    </xf>
    <xf numFmtId="0" fontId="37" fillId="19" borderId="99" xfId="0" applyFont="1" applyFill="1" applyBorder="1" applyAlignment="1">
      <alignment horizontal="right" vertical="top" wrapText="1"/>
    </xf>
    <xf numFmtId="0" fontId="37" fillId="18" borderId="98" xfId="0" applyFont="1" applyFill="1" applyBorder="1" applyAlignment="1">
      <alignment horizontal="right" vertical="top" wrapText="1"/>
    </xf>
    <xf numFmtId="0" fontId="37" fillId="18" borderId="90" xfId="0" applyFont="1" applyFill="1" applyBorder="1" applyAlignment="1">
      <alignment horizontal="right" vertical="top" wrapText="1"/>
    </xf>
    <xf numFmtId="0" fontId="37" fillId="18" borderId="99" xfId="0" applyFont="1" applyFill="1" applyBorder="1" applyAlignment="1">
      <alignment horizontal="right" vertical="top" wrapText="1"/>
    </xf>
    <xf numFmtId="0" fontId="37" fillId="0" borderId="98" xfId="0" applyFont="1" applyBorder="1" applyAlignment="1">
      <alignment horizontal="right" vertical="top" wrapText="1"/>
    </xf>
    <xf numFmtId="0" fontId="37" fillId="0" borderId="90" xfId="0" applyFont="1" applyBorder="1" applyAlignment="1">
      <alignment horizontal="right" vertical="top" wrapText="1"/>
    </xf>
    <xf numFmtId="0" fontId="37" fillId="0" borderId="99" xfId="0" applyFont="1" applyBorder="1" applyAlignment="1">
      <alignment horizontal="right" vertical="top" wrapText="1"/>
    </xf>
    <xf numFmtId="10" fontId="3" fillId="0" borderId="0" xfId="8" applyNumberFormat="1" applyFont="1" applyBorder="1" applyAlignment="1">
      <alignment horizontal="right" vertical="center" wrapText="1"/>
    </xf>
    <xf numFmtId="10" fontId="3" fillId="0" borderId="96" xfId="8" applyNumberFormat="1" applyFont="1" applyBorder="1" applyAlignment="1">
      <alignment horizontal="right" vertical="center" wrapText="1"/>
    </xf>
    <xf numFmtId="10" fontId="3" fillId="0" borderId="1" xfId="8" applyNumberFormat="1" applyFont="1" applyBorder="1" applyAlignment="1">
      <alignment horizontal="right" vertical="center" wrapText="1"/>
    </xf>
    <xf numFmtId="10" fontId="3" fillId="0" borderId="97" xfId="8" applyNumberFormat="1" applyFont="1" applyBorder="1" applyAlignment="1">
      <alignment horizontal="right" vertical="center" wrapText="1"/>
    </xf>
    <xf numFmtId="0" fontId="22" fillId="9" borderId="85" xfId="9" applyFont="1" applyFill="1" applyBorder="1" applyAlignment="1">
      <alignment horizontal="right" vertical="top" wrapText="1"/>
    </xf>
    <xf numFmtId="0" fontId="22" fillId="9" borderId="85" xfId="9" applyFont="1" applyFill="1" applyBorder="1" applyAlignment="1">
      <alignment horizontal="left" vertical="top" wrapText="1"/>
    </xf>
    <xf numFmtId="0" fontId="24" fillId="10" borderId="85" xfId="9" applyFont="1" applyFill="1" applyBorder="1" applyAlignment="1">
      <alignment horizontal="left" vertical="top" wrapText="1"/>
    </xf>
    <xf numFmtId="0" fontId="22" fillId="9" borderId="85" xfId="9" applyFont="1" applyFill="1" applyBorder="1" applyAlignment="1">
      <alignment horizontal="center" vertical="top" wrapText="1"/>
    </xf>
    <xf numFmtId="0" fontId="22" fillId="9" borderId="85" xfId="0" applyFont="1" applyFill="1" applyBorder="1" applyAlignment="1">
      <alignment horizontal="right" vertical="top" wrapText="1"/>
    </xf>
    <xf numFmtId="0" fontId="27" fillId="9" borderId="0" xfId="0" applyFont="1" applyFill="1" applyAlignment="1">
      <alignment horizontal="right" vertical="top" wrapText="1"/>
    </xf>
    <xf numFmtId="182" fontId="26" fillId="11" borderId="85" xfId="0" applyNumberFormat="1" applyFont="1" applyFill="1" applyBorder="1" applyAlignment="1">
      <alignment horizontal="right" vertical="top" wrapText="1"/>
    </xf>
    <xf numFmtId="0" fontId="26" fillId="11" borderId="85" xfId="0" applyFont="1" applyFill="1" applyBorder="1" applyAlignment="1">
      <alignment horizontal="left" vertical="top" wrapText="1"/>
    </xf>
    <xf numFmtId="0" fontId="26" fillId="8" borderId="0" xfId="0" applyFont="1" applyFill="1" applyAlignment="1">
      <alignment horizontal="right" vertical="top" wrapText="1"/>
    </xf>
    <xf numFmtId="0" fontId="24" fillId="10" borderId="85" xfId="0" applyFont="1" applyFill="1" applyBorder="1" applyAlignment="1">
      <alignment horizontal="left" vertical="top" wrapText="1"/>
    </xf>
    <xf numFmtId="0" fontId="22" fillId="9" borderId="85" xfId="0" applyFont="1" applyFill="1" applyBorder="1" applyAlignment="1">
      <alignment horizontal="left" vertical="top" wrapText="1"/>
    </xf>
    <xf numFmtId="0" fontId="22" fillId="9" borderId="85" xfId="0" applyFont="1" applyFill="1" applyBorder="1" applyAlignment="1">
      <alignment horizontal="center" vertical="top" wrapText="1"/>
    </xf>
    <xf numFmtId="0" fontId="26" fillId="8" borderId="87" xfId="0" applyFont="1" applyFill="1" applyBorder="1" applyAlignment="1">
      <alignment horizontal="right" vertical="top" wrapText="1"/>
    </xf>
    <xf numFmtId="0" fontId="22" fillId="9" borderId="0" xfId="0" applyFont="1" applyFill="1" applyAlignment="1">
      <alignment horizontal="center" wrapText="1"/>
    </xf>
    <xf numFmtId="0" fontId="0" fillId="0" borderId="0" xfId="0"/>
    <xf numFmtId="0" fontId="27" fillId="9" borderId="0" xfId="9" applyFont="1" applyFill="1" applyAlignment="1">
      <alignment horizontal="right" vertical="top" wrapText="1"/>
    </xf>
    <xf numFmtId="0" fontId="51" fillId="12" borderId="0" xfId="0" applyFont="1" applyFill="1" applyAlignment="1">
      <alignment horizontal="center" vertical="center" wrapText="1"/>
    </xf>
    <xf numFmtId="0" fontId="51" fillId="12" borderId="83" xfId="0" applyFont="1" applyFill="1" applyBorder="1" applyAlignment="1">
      <alignment horizontal="center" vertical="center" wrapText="1"/>
    </xf>
    <xf numFmtId="0" fontId="26" fillId="9" borderId="0" xfId="9" applyFont="1" applyFill="1" applyAlignment="1">
      <alignment horizontal="right" vertical="top" wrapText="1"/>
    </xf>
    <xf numFmtId="0" fontId="78" fillId="0" borderId="72" xfId="1" applyFont="1" applyBorder="1" applyAlignment="1">
      <alignment vertical="center"/>
    </xf>
    <xf numFmtId="0" fontId="78" fillId="0" borderId="73" xfId="1" applyFont="1" applyBorder="1" applyAlignment="1">
      <alignment vertical="center"/>
    </xf>
    <xf numFmtId="0" fontId="78" fillId="0" borderId="61" xfId="1" applyFont="1" applyBorder="1" applyAlignment="1">
      <alignment vertical="center"/>
    </xf>
    <xf numFmtId="0" fontId="78" fillId="0" borderId="68" xfId="1" applyFont="1" applyBorder="1" applyAlignment="1">
      <alignment vertical="center"/>
    </xf>
    <xf numFmtId="0" fontId="78" fillId="0" borderId="69" xfId="1" applyFont="1" applyBorder="1" applyAlignment="1">
      <alignment vertical="center"/>
    </xf>
    <xf numFmtId="0" fontId="78" fillId="0" borderId="39" xfId="1" applyFont="1" applyBorder="1" applyAlignment="1">
      <alignment vertical="center"/>
    </xf>
    <xf numFmtId="0" fontId="78" fillId="0" borderId="70" xfId="1" applyFont="1" applyBorder="1" applyAlignment="1">
      <alignment vertical="center"/>
    </xf>
    <xf numFmtId="0" fontId="78" fillId="0" borderId="71" xfId="1" applyFont="1" applyBorder="1" applyAlignment="1">
      <alignment vertical="center"/>
    </xf>
    <xf numFmtId="0" fontId="78" fillId="0" borderId="56" xfId="1" applyFont="1" applyBorder="1" applyAlignment="1">
      <alignment vertical="center"/>
    </xf>
    <xf numFmtId="0" fontId="78" fillId="0" borderId="64" xfId="1" applyFont="1" applyBorder="1" applyAlignment="1">
      <alignment horizontal="center" vertical="center"/>
    </xf>
    <xf numFmtId="0" fontId="78" fillId="0" borderId="52" xfId="1" applyFont="1" applyBorder="1" applyAlignment="1">
      <alignment horizontal="center" vertical="center"/>
    </xf>
    <xf numFmtId="0" fontId="78" fillId="0" borderId="65" xfId="1" applyFont="1" applyBorder="1" applyAlignment="1">
      <alignment horizontal="center" vertical="center"/>
    </xf>
    <xf numFmtId="0" fontId="78" fillId="0" borderId="50" xfId="1" applyFont="1" applyBorder="1" applyAlignment="1">
      <alignment horizontal="center" vertical="center" wrapText="1"/>
    </xf>
    <xf numFmtId="0" fontId="78" fillId="0" borderId="53" xfId="1" applyFont="1" applyBorder="1" applyAlignment="1">
      <alignment horizontal="center" vertical="center" wrapText="1"/>
    </xf>
    <xf numFmtId="0" fontId="78" fillId="0" borderId="62" xfId="1" applyFont="1" applyBorder="1" applyAlignment="1">
      <alignment horizontal="center" vertical="center" wrapText="1"/>
    </xf>
    <xf numFmtId="0" fontId="78" fillId="0" borderId="47" xfId="1" applyFont="1" applyBorder="1" applyAlignment="1">
      <alignment horizontal="center" vertical="center"/>
    </xf>
    <xf numFmtId="0" fontId="78" fillId="0" borderId="58" xfId="1" applyFont="1" applyBorder="1" applyAlignment="1">
      <alignment horizontal="center" vertical="center"/>
    </xf>
    <xf numFmtId="0" fontId="78" fillId="0" borderId="40" xfId="1" applyFont="1" applyBorder="1" applyAlignment="1">
      <alignment horizontal="center" vertical="center" wrapText="1"/>
    </xf>
    <xf numFmtId="0" fontId="78" fillId="0" borderId="46" xfId="1" applyFont="1" applyBorder="1" applyAlignment="1">
      <alignment horizontal="center" vertical="center" wrapText="1"/>
    </xf>
    <xf numFmtId="0" fontId="75" fillId="3" borderId="26" xfId="1" applyFont="1" applyFill="1" applyBorder="1" applyAlignment="1">
      <alignment horizontal="center" vertical="center"/>
    </xf>
    <xf numFmtId="0" fontId="75" fillId="3" borderId="27" xfId="1" applyFont="1" applyFill="1" applyBorder="1" applyAlignment="1">
      <alignment horizontal="center" vertical="center"/>
    </xf>
    <xf numFmtId="0" fontId="75" fillId="3" borderId="29" xfId="1" applyFont="1" applyFill="1" applyBorder="1" applyAlignment="1">
      <alignment horizontal="center" vertical="center"/>
    </xf>
    <xf numFmtId="0" fontId="77" fillId="4" borderId="33" xfId="1" applyFont="1" applyFill="1" applyBorder="1" applyAlignment="1">
      <alignment horizontal="center" vertical="center"/>
    </xf>
    <xf numFmtId="0" fontId="77" fillId="4" borderId="34" xfId="1" applyFont="1" applyFill="1" applyBorder="1" applyAlignment="1">
      <alignment horizontal="center" vertical="center"/>
    </xf>
    <xf numFmtId="0" fontId="77" fillId="4" borderId="35" xfId="1" applyFont="1" applyFill="1" applyBorder="1" applyAlignment="1">
      <alignment horizontal="center" vertical="center"/>
    </xf>
    <xf numFmtId="0" fontId="78" fillId="0" borderId="36" xfId="1" applyFont="1" applyBorder="1" applyAlignment="1">
      <alignment horizontal="center" vertical="center"/>
    </xf>
    <xf numFmtId="0" fontId="78" fillId="0" borderId="42" xfId="1" applyFont="1" applyBorder="1" applyAlignment="1">
      <alignment horizontal="center" vertical="center"/>
    </xf>
    <xf numFmtId="0" fontId="78" fillId="0" borderId="37" xfId="1" applyFont="1" applyBorder="1" applyAlignment="1">
      <alignment horizontal="center" vertical="center"/>
    </xf>
    <xf numFmtId="0" fontId="78" fillId="0" borderId="43" xfId="1" applyFont="1" applyBorder="1" applyAlignment="1">
      <alignment horizontal="center" vertical="center"/>
    </xf>
    <xf numFmtId="0" fontId="78" fillId="0" borderId="38" xfId="1" applyFont="1" applyBorder="1" applyAlignment="1">
      <alignment horizontal="center" vertical="center"/>
    </xf>
    <xf numFmtId="0" fontId="78" fillId="0" borderId="44" xfId="1" applyFont="1" applyBorder="1" applyAlignment="1">
      <alignment horizontal="center" vertical="center"/>
    </xf>
    <xf numFmtId="0" fontId="37" fillId="0" borderId="11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165" fontId="28" fillId="14" borderId="0" xfId="14" applyNumberFormat="1" applyFont="1" applyFill="1" applyBorder="1" applyAlignment="1">
      <alignment horizontal="left" vertical="center" wrapText="1"/>
    </xf>
    <xf numFmtId="0" fontId="38" fillId="0" borderId="0" xfId="0" applyFont="1" applyAlignment="1">
      <alignment horizontal="center" vertical="center"/>
    </xf>
    <xf numFmtId="0" fontId="19" fillId="0" borderId="0" xfId="15" applyFont="1" applyAlignment="1">
      <alignment horizontal="center"/>
    </xf>
    <xf numFmtId="0" fontId="33" fillId="0" borderId="80" xfId="15" applyFont="1" applyBorder="1" applyAlignment="1">
      <alignment horizontal="left"/>
    </xf>
    <xf numFmtId="0" fontId="33" fillId="0" borderId="79" xfId="15" applyFont="1" applyBorder="1" applyAlignment="1">
      <alignment horizontal="left"/>
    </xf>
    <xf numFmtId="0" fontId="34" fillId="20" borderId="84" xfId="15" applyFont="1" applyFill="1" applyBorder="1" applyAlignment="1">
      <alignment horizontal="center" vertical="center"/>
    </xf>
    <xf numFmtId="0" fontId="34" fillId="20" borderId="80" xfId="15" applyFont="1" applyFill="1" applyBorder="1" applyAlignment="1">
      <alignment horizontal="center" vertical="center"/>
    </xf>
    <xf numFmtId="0" fontId="34" fillId="20" borderId="79" xfId="15" applyFont="1" applyFill="1" applyBorder="1" applyAlignment="1">
      <alignment horizontal="center" vertical="center"/>
    </xf>
    <xf numFmtId="0" fontId="13" fillId="0" borderId="107" xfId="15" applyFont="1" applyBorder="1" applyAlignment="1">
      <alignment horizontal="center" vertical="center"/>
    </xf>
    <xf numFmtId="0" fontId="13" fillId="0" borderId="108" xfId="15" applyFont="1" applyBorder="1" applyAlignment="1">
      <alignment horizontal="center" vertical="center"/>
    </xf>
    <xf numFmtId="0" fontId="13" fillId="0" borderId="109" xfId="15" applyFont="1" applyBorder="1" applyAlignment="1">
      <alignment horizontal="center" vertical="center"/>
    </xf>
    <xf numFmtId="0" fontId="13" fillId="0" borderId="110" xfId="15" applyFont="1" applyBorder="1" applyAlignment="1">
      <alignment horizontal="center" vertical="center"/>
    </xf>
    <xf numFmtId="0" fontId="32" fillId="7" borderId="0" xfId="15" applyFont="1" applyFill="1" applyAlignment="1">
      <alignment horizontal="center" vertical="center"/>
    </xf>
    <xf numFmtId="0" fontId="19" fillId="0" borderId="0" xfId="15" applyFont="1" applyAlignment="1">
      <alignment horizontal="right"/>
    </xf>
    <xf numFmtId="10" fontId="42" fillId="0" borderId="90" xfId="0" applyNumberFormat="1" applyFont="1" applyBorder="1" applyAlignment="1">
      <alignment horizontal="right" vertical="top" shrinkToFit="1"/>
    </xf>
    <xf numFmtId="0" fontId="39" fillId="0" borderId="91" xfId="0" applyFont="1" applyBorder="1" applyAlignment="1">
      <alignment horizontal="right" vertical="top" wrapText="1"/>
    </xf>
    <xf numFmtId="0" fontId="39" fillId="0" borderId="0" xfId="0" applyFont="1" applyAlignment="1">
      <alignment horizontal="center" vertical="top" wrapText="1"/>
    </xf>
    <xf numFmtId="0" fontId="40" fillId="0" borderId="90" xfId="0" applyFont="1" applyBorder="1" applyAlignment="1">
      <alignment horizontal="left" vertical="top" wrapText="1"/>
    </xf>
    <xf numFmtId="0" fontId="39" fillId="0" borderId="91" xfId="0" applyFont="1" applyBorder="1" applyAlignment="1">
      <alignment horizontal="right" vertical="top" wrapText="1" indent="2"/>
    </xf>
    <xf numFmtId="0" fontId="0" fillId="0" borderId="89" xfId="0" applyBorder="1" applyAlignment="1">
      <alignment horizontal="left" vertical="center" wrapText="1"/>
    </xf>
    <xf numFmtId="0" fontId="39" fillId="0" borderId="89" xfId="0" applyFont="1" applyBorder="1" applyAlignment="1">
      <alignment horizontal="center" vertical="center" wrapText="1"/>
    </xf>
    <xf numFmtId="0" fontId="0" fillId="0" borderId="89" xfId="0" applyBorder="1" applyAlignment="1">
      <alignment horizontal="left" wrapText="1"/>
    </xf>
    <xf numFmtId="0" fontId="39" fillId="0" borderId="89" xfId="0" applyFont="1" applyBorder="1" applyAlignment="1">
      <alignment horizontal="left" vertical="center" wrapText="1"/>
    </xf>
    <xf numFmtId="0" fontId="6" fillId="0" borderId="68" xfId="1" applyFont="1" applyBorder="1" applyAlignment="1">
      <alignment vertical="center"/>
    </xf>
    <xf numFmtId="0" fontId="6" fillId="0" borderId="69" xfId="1" applyFont="1" applyBorder="1" applyAlignment="1">
      <alignment vertical="center"/>
    </xf>
    <xf numFmtId="0" fontId="6" fillId="0" borderId="39" xfId="1" applyFont="1" applyBorder="1" applyAlignment="1">
      <alignment vertical="center"/>
    </xf>
    <xf numFmtId="0" fontId="6" fillId="0" borderId="70" xfId="1" applyFont="1" applyBorder="1" applyAlignment="1">
      <alignment vertical="center"/>
    </xf>
    <xf numFmtId="0" fontId="6" fillId="0" borderId="71" xfId="1" applyFont="1" applyBorder="1" applyAlignment="1">
      <alignment vertical="center"/>
    </xf>
    <xf numFmtId="0" fontId="6" fillId="0" borderId="56" xfId="1" applyFont="1" applyBorder="1" applyAlignment="1">
      <alignment vertical="center"/>
    </xf>
    <xf numFmtId="0" fontId="6" fillId="0" borderId="72" xfId="1" applyFont="1" applyBorder="1" applyAlignment="1">
      <alignment vertical="center"/>
    </xf>
    <xf numFmtId="0" fontId="6" fillId="0" borderId="73" xfId="1" applyFont="1" applyBorder="1" applyAlignment="1">
      <alignment vertical="center"/>
    </xf>
    <xf numFmtId="0" fontId="6" fillId="0" borderId="61" xfId="1" applyFont="1" applyBorder="1" applyAlignment="1">
      <alignment vertical="center"/>
    </xf>
    <xf numFmtId="0" fontId="6" fillId="0" borderId="64" xfId="1" applyFont="1" applyBorder="1" applyAlignment="1">
      <alignment horizontal="center" vertical="center"/>
    </xf>
    <xf numFmtId="0" fontId="6" fillId="0" borderId="52" xfId="1" applyFont="1" applyBorder="1" applyAlignment="1">
      <alignment horizontal="center" vertical="center"/>
    </xf>
    <xf numFmtId="0" fontId="6" fillId="0" borderId="65" xfId="1" applyFont="1" applyBorder="1" applyAlignment="1">
      <alignment horizontal="center" vertical="center"/>
    </xf>
    <xf numFmtId="0" fontId="6" fillId="0" borderId="50" xfId="1" applyFont="1" applyBorder="1" applyAlignment="1">
      <alignment horizontal="center" vertical="center" wrapText="1"/>
    </xf>
    <xf numFmtId="0" fontId="6" fillId="0" borderId="53" xfId="1" applyFont="1" applyBorder="1" applyAlignment="1">
      <alignment horizontal="center" vertical="center" wrapText="1"/>
    </xf>
    <xf numFmtId="0" fontId="6" fillId="0" borderId="62" xfId="1" applyFont="1" applyBorder="1" applyAlignment="1">
      <alignment horizontal="center" vertical="center" wrapText="1"/>
    </xf>
    <xf numFmtId="0" fontId="6" fillId="0" borderId="47" xfId="1" applyFont="1" applyBorder="1" applyAlignment="1">
      <alignment horizontal="center" vertical="center"/>
    </xf>
    <xf numFmtId="0" fontId="6" fillId="0" borderId="58" xfId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 wrapText="1"/>
    </xf>
    <xf numFmtId="0" fontId="6" fillId="0" borderId="46" xfId="1" applyFont="1" applyBorder="1" applyAlignment="1">
      <alignment horizontal="center" vertical="center" wrapText="1"/>
    </xf>
    <xf numFmtId="0" fontId="15" fillId="3" borderId="26" xfId="1" applyFont="1" applyFill="1" applyBorder="1" applyAlignment="1">
      <alignment horizontal="center" vertical="center"/>
    </xf>
    <xf numFmtId="0" fontId="15" fillId="3" borderId="27" xfId="1" applyFont="1" applyFill="1" applyBorder="1" applyAlignment="1">
      <alignment horizontal="center" vertical="center"/>
    </xf>
    <xf numFmtId="0" fontId="15" fillId="3" borderId="29" xfId="1" applyFont="1" applyFill="1" applyBorder="1" applyAlignment="1">
      <alignment horizontal="center" vertical="center"/>
    </xf>
    <xf numFmtId="0" fontId="16" fillId="4" borderId="33" xfId="1" applyFont="1" applyFill="1" applyBorder="1" applyAlignment="1">
      <alignment horizontal="center" vertical="center"/>
    </xf>
    <xf numFmtId="0" fontId="16" fillId="4" borderId="34" xfId="1" applyFont="1" applyFill="1" applyBorder="1" applyAlignment="1">
      <alignment horizontal="center" vertical="center"/>
    </xf>
    <xf numFmtId="0" fontId="16" fillId="4" borderId="35" xfId="1" applyFont="1" applyFill="1" applyBorder="1" applyAlignment="1">
      <alignment horizontal="center" vertical="center"/>
    </xf>
    <xf numFmtId="0" fontId="5" fillId="0" borderId="36" xfId="1" applyFont="1" applyBorder="1" applyAlignment="1">
      <alignment horizontal="center" vertical="center"/>
    </xf>
    <xf numFmtId="0" fontId="5" fillId="0" borderId="42" xfId="1" applyFont="1" applyBorder="1" applyAlignment="1">
      <alignment horizontal="center" vertical="center"/>
    </xf>
    <xf numFmtId="0" fontId="5" fillId="0" borderId="37" xfId="1" applyFont="1" applyBorder="1" applyAlignment="1">
      <alignment horizontal="center" vertical="center"/>
    </xf>
    <xf numFmtId="0" fontId="5" fillId="0" borderId="43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44" xfId="1" applyFont="1" applyBorder="1" applyAlignment="1">
      <alignment horizontal="center" vertical="center"/>
    </xf>
  </cellXfs>
  <cellStyles count="18">
    <cellStyle name="Moeda" xfId="17" builtinId="4"/>
    <cellStyle name="Moeda 2" xfId="3" xr:uid="{5E56721A-C3D5-44FD-9E17-EA2AA51AC204}"/>
    <cellStyle name="Moeda 3" xfId="5" xr:uid="{45764087-07EA-4EF8-83EE-DA230B5A1BE7}"/>
    <cellStyle name="Moeda 4" xfId="11" xr:uid="{B9722DCD-C40A-475C-9F8A-6614FF64DD73}"/>
    <cellStyle name="Moeda 5" xfId="12" xr:uid="{BF54BEC1-CBBB-4C67-A406-090F8FF2D35A}"/>
    <cellStyle name="Normal" xfId="0" builtinId="0"/>
    <cellStyle name="Normal 11" xfId="14" xr:uid="{A430AC86-302A-420A-8930-B2485E191111}"/>
    <cellStyle name="Normal 2" xfId="1" xr:uid="{B23819C9-3A6F-4A80-9B7E-EFE1957AFBEB}"/>
    <cellStyle name="Normal 2 2" xfId="7" xr:uid="{66ABFAF2-E9CC-423E-924E-E912F7204334}"/>
    <cellStyle name="Normal 2 3 2" xfId="15" xr:uid="{6FA47BC2-744B-4785-B602-FD70A940F152}"/>
    <cellStyle name="Normal 3" xfId="6" xr:uid="{2AD44229-9B04-42EC-8B0F-2949DF847ABF}"/>
    <cellStyle name="Normal 5" xfId="2" xr:uid="{1D44D92C-3CD9-4DE3-A2F6-E6F760E9B9B9}"/>
    <cellStyle name="Normal 8" xfId="9" xr:uid="{E63A4140-C189-455B-9C19-42CF5B572D0E}"/>
    <cellStyle name="Porcentagem" xfId="8" builtinId="5"/>
    <cellStyle name="Porcentagem 2" xfId="4" xr:uid="{E1560E61-9E20-41F5-87C5-3822400513FC}"/>
    <cellStyle name="Porcentagem 3" xfId="10" xr:uid="{E2426AAC-40BE-4F42-BAA3-5326A5B93523}"/>
    <cellStyle name="Porcentagem 4 2" xfId="16" xr:uid="{4317D5AC-DC02-440E-81DF-214FE5CE34EB}"/>
    <cellStyle name="Vírgula 4" xfId="13" xr:uid="{8A96927B-DAB7-4F3C-AA41-9D7F888261DD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724201</xdr:colOff>
      <xdr:row>1</xdr:row>
      <xdr:rowOff>1818</xdr:rowOff>
    </xdr:from>
    <xdr:ext cx="9144" cy="225506"/>
    <xdr:pic>
      <xdr:nvPicPr>
        <xdr:cNvPr id="6" name="image12.png">
          <a:extLst>
            <a:ext uri="{FF2B5EF4-FFF2-40B4-BE49-F238E27FC236}">
              <a16:creationId xmlns:a16="http://schemas.microsoft.com/office/drawing/2014/main" id="{A2901EF4-B3D5-4D88-8FE9-28BF9A2DEA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2601" y="325668"/>
          <a:ext cx="9144" cy="225506"/>
        </a:xfrm>
        <a:prstGeom prst="rect">
          <a:avLst/>
        </a:prstGeom>
      </xdr:spPr>
    </xdr:pic>
    <xdr:clientData/>
  </xdr:oneCellAnchor>
  <xdr:oneCellAnchor>
    <xdr:from>
      <xdr:col>7</xdr:col>
      <xdr:colOff>722550</xdr:colOff>
      <xdr:row>1</xdr:row>
      <xdr:rowOff>1818</xdr:rowOff>
    </xdr:from>
    <xdr:ext cx="12191" cy="225506"/>
    <xdr:pic>
      <xdr:nvPicPr>
        <xdr:cNvPr id="7" name="image13.png">
          <a:extLst>
            <a:ext uri="{FF2B5EF4-FFF2-40B4-BE49-F238E27FC236}">
              <a16:creationId xmlns:a16="http://schemas.microsoft.com/office/drawing/2014/main" id="{4622245F-86BC-43C2-BCFF-5CF5BD86CD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5900" y="325668"/>
          <a:ext cx="12191" cy="22550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724201</xdr:colOff>
      <xdr:row>1</xdr:row>
      <xdr:rowOff>1818</xdr:rowOff>
    </xdr:from>
    <xdr:ext cx="9144" cy="225506"/>
    <xdr:pic>
      <xdr:nvPicPr>
        <xdr:cNvPr id="2" name="image12.png">
          <a:extLst>
            <a:ext uri="{FF2B5EF4-FFF2-40B4-BE49-F238E27FC236}">
              <a16:creationId xmlns:a16="http://schemas.microsoft.com/office/drawing/2014/main" id="{5CFE9F5B-9B1F-4F89-921F-DFE2152DA8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1826" y="363768"/>
          <a:ext cx="9144" cy="225506"/>
        </a:xfrm>
        <a:prstGeom prst="rect">
          <a:avLst/>
        </a:prstGeom>
      </xdr:spPr>
    </xdr:pic>
    <xdr:clientData/>
  </xdr:oneCellAnchor>
  <xdr:oneCellAnchor>
    <xdr:from>
      <xdr:col>7</xdr:col>
      <xdr:colOff>722550</xdr:colOff>
      <xdr:row>1</xdr:row>
      <xdr:rowOff>1818</xdr:rowOff>
    </xdr:from>
    <xdr:ext cx="12191" cy="225506"/>
    <xdr:pic>
      <xdr:nvPicPr>
        <xdr:cNvPr id="3" name="image13.png">
          <a:extLst>
            <a:ext uri="{FF2B5EF4-FFF2-40B4-BE49-F238E27FC236}">
              <a16:creationId xmlns:a16="http://schemas.microsoft.com/office/drawing/2014/main" id="{5FA96A10-BD13-4601-83E5-18B7B1136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56500" y="363768"/>
          <a:ext cx="12191" cy="22550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724201</xdr:colOff>
      <xdr:row>1</xdr:row>
      <xdr:rowOff>1818</xdr:rowOff>
    </xdr:from>
    <xdr:ext cx="9144" cy="225506"/>
    <xdr:pic>
      <xdr:nvPicPr>
        <xdr:cNvPr id="2" name="image12.png">
          <a:extLst>
            <a:ext uri="{FF2B5EF4-FFF2-40B4-BE49-F238E27FC236}">
              <a16:creationId xmlns:a16="http://schemas.microsoft.com/office/drawing/2014/main" id="{4D0BC96B-25F1-4237-B4BC-8B75904EA0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1826" y="363768"/>
          <a:ext cx="9144" cy="225506"/>
        </a:xfrm>
        <a:prstGeom prst="rect">
          <a:avLst/>
        </a:prstGeom>
      </xdr:spPr>
    </xdr:pic>
    <xdr:clientData/>
  </xdr:oneCellAnchor>
  <xdr:oneCellAnchor>
    <xdr:from>
      <xdr:col>7</xdr:col>
      <xdr:colOff>722550</xdr:colOff>
      <xdr:row>1</xdr:row>
      <xdr:rowOff>1818</xdr:rowOff>
    </xdr:from>
    <xdr:ext cx="12191" cy="225506"/>
    <xdr:pic>
      <xdr:nvPicPr>
        <xdr:cNvPr id="3" name="image13.png">
          <a:extLst>
            <a:ext uri="{FF2B5EF4-FFF2-40B4-BE49-F238E27FC236}">
              <a16:creationId xmlns:a16="http://schemas.microsoft.com/office/drawing/2014/main" id="{B3466582-3610-437C-986E-11CBFD45D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56500" y="363768"/>
          <a:ext cx="12191" cy="225506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724201</xdr:colOff>
      <xdr:row>1</xdr:row>
      <xdr:rowOff>1818</xdr:rowOff>
    </xdr:from>
    <xdr:ext cx="9144" cy="225506"/>
    <xdr:pic>
      <xdr:nvPicPr>
        <xdr:cNvPr id="2" name="image12.png">
          <a:extLst>
            <a:ext uri="{FF2B5EF4-FFF2-40B4-BE49-F238E27FC236}">
              <a16:creationId xmlns:a16="http://schemas.microsoft.com/office/drawing/2014/main" id="{4A7D52EB-A10A-4C9F-9FD7-806038C78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1826" y="363768"/>
          <a:ext cx="9144" cy="225506"/>
        </a:xfrm>
        <a:prstGeom prst="rect">
          <a:avLst/>
        </a:prstGeom>
      </xdr:spPr>
    </xdr:pic>
    <xdr:clientData/>
  </xdr:oneCellAnchor>
  <xdr:oneCellAnchor>
    <xdr:from>
      <xdr:col>7</xdr:col>
      <xdr:colOff>722550</xdr:colOff>
      <xdr:row>1</xdr:row>
      <xdr:rowOff>1818</xdr:rowOff>
    </xdr:from>
    <xdr:ext cx="12191" cy="225506"/>
    <xdr:pic>
      <xdr:nvPicPr>
        <xdr:cNvPr id="3" name="image13.png">
          <a:extLst>
            <a:ext uri="{FF2B5EF4-FFF2-40B4-BE49-F238E27FC236}">
              <a16:creationId xmlns:a16="http://schemas.microsoft.com/office/drawing/2014/main" id="{E8F06371-EB93-4579-9A30-854152B71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56500" y="363768"/>
          <a:ext cx="12191" cy="225506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65691</xdr:colOff>
      <xdr:row>30</xdr:row>
      <xdr:rowOff>98533</xdr:rowOff>
    </xdr:from>
    <xdr:to>
      <xdr:col>11</xdr:col>
      <xdr:colOff>645949</xdr:colOff>
      <xdr:row>33</xdr:row>
      <xdr:rowOff>119250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EC8E946-C7A7-4408-BD42-C04B026192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75691" y="7477671"/>
          <a:ext cx="4379310" cy="59002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64516</xdr:colOff>
      <xdr:row>40</xdr:row>
      <xdr:rowOff>0</xdr:rowOff>
    </xdr:from>
    <xdr:ext cx="5660390" cy="190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FB9B46F2-E83A-43FF-BF5C-04E5E389DCCB}"/>
            </a:ext>
          </a:extLst>
        </xdr:cNvPr>
        <xdr:cNvSpPr/>
      </xdr:nvSpPr>
      <xdr:spPr>
        <a:xfrm>
          <a:off x="64516" y="8439150"/>
          <a:ext cx="5660390" cy="1905"/>
        </a:xfrm>
        <a:custGeom>
          <a:avLst/>
          <a:gdLst/>
          <a:ahLst/>
          <a:cxnLst/>
          <a:rect l="0" t="0" r="0" b="0"/>
          <a:pathLst>
            <a:path w="5660390" h="1905">
              <a:moveTo>
                <a:pt x="5660136" y="1524"/>
              </a:moveTo>
              <a:lnTo>
                <a:pt x="0" y="1524"/>
              </a:lnTo>
              <a:lnTo>
                <a:pt x="0" y="0"/>
              </a:lnTo>
              <a:lnTo>
                <a:pt x="5660136" y="0"/>
              </a:lnTo>
              <a:lnTo>
                <a:pt x="5660136" y="1524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64516</xdr:colOff>
      <xdr:row>40</xdr:row>
      <xdr:rowOff>156210</xdr:rowOff>
    </xdr:from>
    <xdr:ext cx="5660390" cy="1905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E368D6B9-C4B1-4878-9EEE-B2E4917712C8}"/>
            </a:ext>
          </a:extLst>
        </xdr:cNvPr>
        <xdr:cNvSpPr/>
      </xdr:nvSpPr>
      <xdr:spPr>
        <a:xfrm>
          <a:off x="64516" y="8595360"/>
          <a:ext cx="5660390" cy="1905"/>
        </a:xfrm>
        <a:custGeom>
          <a:avLst/>
          <a:gdLst/>
          <a:ahLst/>
          <a:cxnLst/>
          <a:rect l="0" t="0" r="0" b="0"/>
          <a:pathLst>
            <a:path w="5660390" h="1905">
              <a:moveTo>
                <a:pt x="5660136" y="1523"/>
              </a:moveTo>
              <a:lnTo>
                <a:pt x="0" y="1523"/>
              </a:lnTo>
              <a:lnTo>
                <a:pt x="0" y="0"/>
              </a:lnTo>
              <a:lnTo>
                <a:pt x="5660136" y="0"/>
              </a:lnTo>
              <a:lnTo>
                <a:pt x="5660136" y="1523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u%20Drive/01_MUNIC&#205;PIOS%20-%20GMM/001_GMM%202024/02_DOC%20LICITA&#199;&#195;O%20SISLOG/OR&#199;AMENTO%20CONSOLIDADO%20LOTE%204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 GECOB ARAGUAPAZ"/>
      <sheetName val="ORÇAMENTO GECOB GOIANÉSIA"/>
      <sheetName val="ORÇAMENTO GECOB GUARAÍTA"/>
      <sheetName val="ORÇAMENTO GECOB JARAGUÁ"/>
      <sheetName val="ORÇAMENTO GECOB SANTA ISABEL"/>
      <sheetName val="ORÇAMENTO GECOB STA RITA"/>
      <sheetName val="ORÇAMENTO GECOB SÃO PATRICIO"/>
      <sheetName val="ORÇAMENTO CONSOLIDADO"/>
      <sheetName val="CRONOGRAMA CONSOLIDADO"/>
      <sheetName val="CAP. TÉC. OPERACIO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4">
          <cell r="B44">
            <v>1</v>
          </cell>
          <cell r="C44" t="str">
            <v>MUNICÍPIO 1</v>
          </cell>
          <cell r="D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</row>
        <row r="46">
          <cell r="B46">
            <v>2</v>
          </cell>
          <cell r="C46" t="str">
            <v>MUNICÍPIO 2</v>
          </cell>
          <cell r="D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</row>
        <row r="48">
          <cell r="B48">
            <v>3</v>
          </cell>
          <cell r="C48" t="str">
            <v>MUNICÍPIO 3</v>
          </cell>
          <cell r="D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</row>
        <row r="50">
          <cell r="B50">
            <v>4</v>
          </cell>
          <cell r="C50" t="str">
            <v>MUNICÍPIO 4</v>
          </cell>
          <cell r="D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</row>
        <row r="52">
          <cell r="B52">
            <v>5</v>
          </cell>
          <cell r="C52" t="str">
            <v>MUNICÍPIO 5</v>
          </cell>
          <cell r="D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</row>
        <row r="54">
          <cell r="B54">
            <v>6</v>
          </cell>
          <cell r="C54" t="str">
            <v>MUNICÍPIO 6</v>
          </cell>
          <cell r="D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680F5-8ACB-40FD-9035-DDAFFB838469}">
  <dimension ref="A1:L5"/>
  <sheetViews>
    <sheetView zoomScale="55" zoomScaleNormal="55" workbookViewId="0">
      <selection activeCell="E9" sqref="E9"/>
    </sheetView>
  </sheetViews>
  <sheetFormatPr defaultColWidth="10" defaultRowHeight="31.5" customHeight="1"/>
  <cols>
    <col min="1" max="1" width="17" style="104" bestFit="1" customWidth="1"/>
    <col min="2" max="2" width="21.5703125" style="104" bestFit="1" customWidth="1"/>
    <col min="3" max="3" width="52.28515625" style="105" customWidth="1"/>
    <col min="4" max="4" width="21" style="104" bestFit="1" customWidth="1"/>
    <col min="5" max="5" width="9" style="106" customWidth="1"/>
    <col min="6" max="6" width="16" style="107" bestFit="1" customWidth="1"/>
    <col min="7" max="8" width="10" style="108"/>
    <col min="9" max="9" width="21" style="108" bestFit="1" customWidth="1"/>
    <col min="10" max="16384" width="10" style="108"/>
  </cols>
  <sheetData>
    <row r="1" spans="1:6" ht="31.5" customHeight="1">
      <c r="A1" s="103"/>
    </row>
    <row r="2" spans="1:6" ht="31.5" customHeight="1">
      <c r="A2" s="109"/>
      <c r="B2" s="109"/>
      <c r="C2" s="110" t="s">
        <v>125</v>
      </c>
      <c r="D2" s="111" t="s">
        <v>126</v>
      </c>
      <c r="E2" s="110" t="s">
        <v>127</v>
      </c>
      <c r="F2" s="110" t="s">
        <v>127</v>
      </c>
    </row>
    <row r="3" spans="1:6" ht="31.5" customHeight="1">
      <c r="A3" s="109"/>
      <c r="B3" s="109"/>
      <c r="C3" s="110" t="s">
        <v>245</v>
      </c>
      <c r="D3" s="110" t="s">
        <v>519</v>
      </c>
      <c r="E3" s="110">
        <v>1.1109</v>
      </c>
      <c r="F3" s="110">
        <v>1.0752999999999999</v>
      </c>
    </row>
    <row r="4" spans="1:6" ht="15.75">
      <c r="C4" s="110" t="str">
        <f>C3</f>
        <v>COE 028/2024 - GOINFRA</v>
      </c>
      <c r="D4" s="110" t="s">
        <v>519</v>
      </c>
      <c r="E4" s="110">
        <v>0.1109</v>
      </c>
      <c r="F4" s="110">
        <v>7.5300000000000006E-2</v>
      </c>
    </row>
    <row r="5" spans="1:6" ht="31.5" customHeight="1">
      <c r="A5" s="112"/>
    </row>
  </sheetData>
  <conditionalFormatting sqref="A1:A1048576">
    <cfRule type="duplicateValues" dxfId="0" priority="11"/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  <pageSetUpPr fitToPage="1"/>
  </sheetPr>
  <dimension ref="A1:AD52"/>
  <sheetViews>
    <sheetView tabSelected="1" view="pageBreakPreview" zoomScaleNormal="100" zoomScaleSheetLayoutView="100" workbookViewId="0">
      <selection activeCell="C36" sqref="C36:C37"/>
    </sheetView>
  </sheetViews>
  <sheetFormatPr defaultRowHeight="15"/>
  <cols>
    <col min="1" max="1" width="25.85546875" customWidth="1"/>
    <col min="2" max="2" width="38.5703125" bestFit="1" customWidth="1"/>
    <col min="3" max="3" width="24.140625" bestFit="1" customWidth="1"/>
    <col min="4" max="4" width="24.28515625" customWidth="1"/>
  </cols>
  <sheetData>
    <row r="1" spans="1:5" ht="14.45" customHeight="1">
      <c r="A1" s="32"/>
      <c r="B1" s="376" t="s">
        <v>108</v>
      </c>
      <c r="C1" s="376"/>
      <c r="D1" s="33"/>
    </row>
    <row r="2" spans="1:5" ht="14.45" customHeight="1">
      <c r="A2" s="34"/>
      <c r="B2" s="377"/>
      <c r="C2" s="377"/>
      <c r="D2" s="35"/>
    </row>
    <row r="3" spans="1:5" ht="14.45" customHeight="1">
      <c r="A3" s="34"/>
      <c r="B3" s="377"/>
      <c r="C3" s="377"/>
      <c r="D3" s="35"/>
    </row>
    <row r="4" spans="1:5" ht="14.45" customHeight="1">
      <c r="A4" s="34"/>
      <c r="B4" s="377"/>
      <c r="C4" s="377"/>
      <c r="D4" s="35"/>
    </row>
    <row r="5" spans="1:5" ht="14.45" customHeight="1">
      <c r="A5" s="34"/>
      <c r="B5" s="377"/>
      <c r="C5" s="377"/>
      <c r="D5" s="35"/>
    </row>
    <row r="6" spans="1:5" ht="14.45" customHeight="1">
      <c r="A6" s="34"/>
      <c r="B6" s="377"/>
      <c r="C6" s="377"/>
      <c r="D6" s="35"/>
    </row>
    <row r="7" spans="1:5" ht="15" customHeight="1" thickBot="1">
      <c r="A7" s="36"/>
      <c r="B7" s="378"/>
      <c r="C7" s="378"/>
      <c r="D7" s="37"/>
    </row>
    <row r="8" spans="1:5" ht="16.5" thickBot="1">
      <c r="A8" s="22" t="s">
        <v>59</v>
      </c>
      <c r="B8" s="23" t="s">
        <v>56</v>
      </c>
      <c r="C8" s="23" t="s">
        <v>57</v>
      </c>
      <c r="D8" s="24" t="s">
        <v>58</v>
      </c>
    </row>
    <row r="9" spans="1:5">
      <c r="A9" s="370" t="s">
        <v>103</v>
      </c>
      <c r="B9" s="19" t="str">
        <f>'ORÇ CACHOEIRA'!A67</f>
        <v>PAVIMENTAÇÃO</v>
      </c>
      <c r="C9" s="20">
        <f>'ORÇ CACHOEIRA'!S67</f>
        <v>502414.47</v>
      </c>
      <c r="D9" s="21">
        <f>'ORÇ CACHOEIRA'!Y67</f>
        <v>20.65</v>
      </c>
    </row>
    <row r="10" spans="1:5">
      <c r="A10" s="371"/>
      <c r="B10" s="8" t="str">
        <f>'ORÇ CACHOEIRA'!A69</f>
        <v>SERVIÇOS COMPLEMENTARES</v>
      </c>
      <c r="C10" s="5">
        <f>'ORÇ CACHOEIRA'!S69</f>
        <v>25578.390000000003</v>
      </c>
      <c r="D10" s="6">
        <f>'ORÇ CACHOEIRA'!Y69</f>
        <v>1.05</v>
      </c>
    </row>
    <row r="11" spans="1:5">
      <c r="A11" s="371"/>
      <c r="B11" s="8" t="str">
        <f>'ORÇ CACHOEIRA'!A71</f>
        <v>MOBILIZAÇÃO E INSTALAÇÃO DE CANTEIRO</v>
      </c>
      <c r="C11" s="5">
        <f>'ORÇ CACHOEIRA'!S71</f>
        <v>127902.87000000001</v>
      </c>
      <c r="D11" s="6">
        <f>'ORÇ CACHOEIRA'!Y71</f>
        <v>5.25</v>
      </c>
    </row>
    <row r="12" spans="1:5" ht="15.75" thickBot="1">
      <c r="A12" s="372"/>
      <c r="B12" s="9" t="s">
        <v>60</v>
      </c>
      <c r="C12" s="10">
        <f>'ORÇ CACHOEIRA'!S73</f>
        <v>655895.73</v>
      </c>
      <c r="D12" s="11">
        <f>'ORÇ CACHOEIRA'!Y73</f>
        <v>26.95</v>
      </c>
      <c r="E12" s="102"/>
    </row>
    <row r="13" spans="1:5" ht="15.75" thickBot="1">
      <c r="A13" s="373"/>
      <c r="B13" s="374"/>
      <c r="C13" s="374"/>
      <c r="D13" s="375"/>
    </row>
    <row r="14" spans="1:5">
      <c r="A14" s="370" t="s">
        <v>104</v>
      </c>
      <c r="B14" s="19" t="str">
        <f>'ORÇ PARANAIGUARA'!A58</f>
        <v>PAVIMENTAÇÃO</v>
      </c>
      <c r="C14" s="20">
        <f>'ORÇ PARANAIGUARA'!S58</f>
        <v>509403.63999999996</v>
      </c>
      <c r="D14" s="21">
        <f>'ORÇ PARANAIGUARA'!Y58</f>
        <v>20.96</v>
      </c>
    </row>
    <row r="15" spans="1:5">
      <c r="A15" s="371"/>
      <c r="B15" s="8" t="str">
        <f>'ORÇ PARANAIGUARA'!A60</f>
        <v>MOBILIZAÇÃO E INSTALAÇÃO DE CANTEIRO</v>
      </c>
      <c r="C15" s="5">
        <f>'ORÇ PARANAIGUARA'!S60</f>
        <v>123667.64</v>
      </c>
      <c r="D15" s="6">
        <f>'ORÇ PARANAIGUARA'!Y60</f>
        <v>5.08</v>
      </c>
    </row>
    <row r="16" spans="1:5" ht="15.75" thickBot="1">
      <c r="A16" s="372"/>
      <c r="B16" s="9" t="s">
        <v>60</v>
      </c>
      <c r="C16" s="10">
        <f>'ORÇ PARANAIGUARA'!S62</f>
        <v>633071.27999999991</v>
      </c>
      <c r="D16" s="11">
        <f>'ORÇ PARANAIGUARA'!Y62</f>
        <v>26.04</v>
      </c>
    </row>
    <row r="17" spans="1:4" ht="16.5" thickBot="1">
      <c r="A17" s="16"/>
      <c r="B17" s="17"/>
      <c r="C17" s="18"/>
      <c r="D17" s="26"/>
    </row>
    <row r="18" spans="1:4">
      <c r="A18" s="370" t="s">
        <v>105</v>
      </c>
      <c r="B18" s="19" t="str">
        <f>'ORÇ PEROLANDIA'!A59</f>
        <v>PAVIMENTAÇÃO</v>
      </c>
      <c r="C18" s="20">
        <f>'ORÇ PEROLANDIA'!S59</f>
        <v>525186.95000000007</v>
      </c>
      <c r="D18" s="21">
        <f>'ORÇ PEROLANDIA'!Y59</f>
        <v>20.43</v>
      </c>
    </row>
    <row r="19" spans="1:4">
      <c r="A19" s="371"/>
      <c r="B19" s="8" t="str">
        <f>'ORÇ PEROLANDIA'!A61</f>
        <v>MOBILIZAÇÃO E INSTALAÇÃO DE CANTEIRO</v>
      </c>
      <c r="C19" s="5">
        <f>'ORÇ PEROLANDIA'!S61</f>
        <v>127165.95999999999</v>
      </c>
      <c r="D19" s="6">
        <f>'ORÇ PEROLANDIA'!Y61</f>
        <v>4.9400000000000004</v>
      </c>
    </row>
    <row r="20" spans="1:4" ht="15.75" thickBot="1">
      <c r="A20" s="372"/>
      <c r="B20" s="9" t="s">
        <v>60</v>
      </c>
      <c r="C20" s="10">
        <f>'ORÇ PEROLANDIA'!S63</f>
        <v>652352.91</v>
      </c>
      <c r="D20" s="11">
        <f>'ORÇ PEROLANDIA'!Y63</f>
        <v>25.37</v>
      </c>
    </row>
    <row r="21" spans="1:4" ht="16.5" thickBot="1">
      <c r="A21" s="16"/>
      <c r="B21" s="17"/>
      <c r="C21" s="18"/>
      <c r="D21" s="26"/>
    </row>
    <row r="22" spans="1:4">
      <c r="A22" s="379" t="s">
        <v>106</v>
      </c>
      <c r="B22" s="359" t="str">
        <f>'ORÇ STA R ARAGUAIA'!A67</f>
        <v>PAVIMENTAÇÃO</v>
      </c>
      <c r="C22" s="20">
        <f>VLOOKUP(B22,'ORÇ STA R ARAGUAIA'!$A$63:$AA$80,19,FALSE)</f>
        <v>504066.16000000003</v>
      </c>
      <c r="D22" s="21">
        <f>VLOOKUP(B22,'ORÇ STA R ARAGUAIA'!$A$63:$AA$80,25,FALSE)</f>
        <v>21.09</v>
      </c>
    </row>
    <row r="23" spans="1:4">
      <c r="A23" s="380"/>
      <c r="B23" s="360" t="str">
        <f>'ORÇ STA R ARAGUAIA'!A69</f>
        <v>SERVIÇOS COMPLEMENTARES</v>
      </c>
      <c r="C23" s="5">
        <f>VLOOKUP(B23,'ORÇ STA R ARAGUAIA'!$A$63:$AA$80,19,FALSE)</f>
        <v>33731.82</v>
      </c>
      <c r="D23" s="6">
        <f>VLOOKUP(B23,'ORÇ STA R ARAGUAIA'!$A$63:$AA$80,25,FALSE)</f>
        <v>1.41</v>
      </c>
    </row>
    <row r="24" spans="1:4">
      <c r="A24" s="380"/>
      <c r="B24" s="360" t="str">
        <f>'ORÇ STA R ARAGUAIA'!A71</f>
        <v>MOBILIZAÇÃO E INSTALAÇÃO DE CANTEIRO</v>
      </c>
      <c r="C24" s="5">
        <f>VLOOKUP(B24,'ORÇ STA R ARAGUAIA'!$A$63:$AA$80,19,FALSE)</f>
        <v>153872.03</v>
      </c>
      <c r="D24" s="6">
        <f>VLOOKUP(B24,'ORÇ STA R ARAGUAIA'!$A$63:$AA$80,25,FALSE)</f>
        <v>6.44</v>
      </c>
    </row>
    <row r="25" spans="1:4" ht="15.75" thickBot="1">
      <c r="A25" s="381"/>
      <c r="B25" s="361" t="s">
        <v>60</v>
      </c>
      <c r="C25" s="10">
        <f>VLOOKUP(B25,'ORÇ STA R ARAGUAIA'!$A$63:$AA$80,19,FALSE)</f>
        <v>691670.01</v>
      </c>
      <c r="D25" s="11">
        <f>VLOOKUP(B25,'ORÇ STA R ARAGUAIA'!$A$63:$AA$80,25,FALSE)</f>
        <v>28.94</v>
      </c>
    </row>
    <row r="26" spans="1:4" ht="15.75">
      <c r="A26" s="298"/>
      <c r="B26" s="17"/>
      <c r="C26" s="18"/>
      <c r="D26" s="26"/>
    </row>
    <row r="27" spans="1:4" ht="16.5" thickBot="1">
      <c r="A27" s="298"/>
      <c r="B27" s="17"/>
      <c r="C27" s="18"/>
      <c r="D27" s="26"/>
    </row>
    <row r="28" spans="1:4" ht="16.5" thickBot="1">
      <c r="C28" s="12" t="s">
        <v>60</v>
      </c>
      <c r="D28" s="13">
        <f>C12+C16+C20+C25</f>
        <v>2632989.9299999997</v>
      </c>
    </row>
    <row r="29" spans="1:4" ht="15.75" thickBot="1">
      <c r="C29" s="14"/>
      <c r="D29" s="15"/>
    </row>
    <row r="30" spans="1:4" ht="19.5" thickBot="1">
      <c r="B30" s="382" t="s">
        <v>107</v>
      </c>
      <c r="C30" s="383"/>
      <c r="D30" s="384"/>
    </row>
    <row r="31" spans="1:4" ht="16.5" thickBot="1">
      <c r="B31" s="38" t="s">
        <v>49</v>
      </c>
      <c r="C31" s="39" t="s">
        <v>50</v>
      </c>
      <c r="D31" s="40" t="s">
        <v>61</v>
      </c>
    </row>
    <row r="32" spans="1:4" ht="15.75">
      <c r="B32" s="364">
        <v>1</v>
      </c>
      <c r="C32" s="366" t="str">
        <f>A9</f>
        <v>CACHOEIRA ALTA</v>
      </c>
      <c r="D32" s="25">
        <f>C12</f>
        <v>655895.73</v>
      </c>
    </row>
    <row r="33" spans="1:30" ht="15.75" thickBot="1">
      <c r="B33" s="365"/>
      <c r="C33" s="367"/>
      <c r="D33" s="7">
        <f>D32/D28</f>
        <v>0.24910681295313578</v>
      </c>
    </row>
    <row r="34" spans="1:30" ht="15.75">
      <c r="B34" s="364">
        <v>2</v>
      </c>
      <c r="C34" s="366" t="str">
        <f>A14</f>
        <v>PARANAIGUARA</v>
      </c>
      <c r="D34" s="25">
        <f>C16</f>
        <v>633071.27999999991</v>
      </c>
    </row>
    <row r="35" spans="1:30" ht="15.75" thickBot="1">
      <c r="B35" s="365"/>
      <c r="C35" s="367"/>
      <c r="D35" s="7">
        <f>D34/D28</f>
        <v>0.24043816984898228</v>
      </c>
    </row>
    <row r="36" spans="1:30" ht="15.75">
      <c r="B36" s="364">
        <v>3</v>
      </c>
      <c r="C36" s="366" t="str">
        <f>A18</f>
        <v>PEROLÂNDIA</v>
      </c>
      <c r="D36" s="25">
        <f>C20</f>
        <v>652352.91</v>
      </c>
    </row>
    <row r="37" spans="1:30" ht="15.75" thickBot="1">
      <c r="B37" s="365"/>
      <c r="C37" s="367"/>
      <c r="D37" s="7">
        <f>D36/D28</f>
        <v>0.24776126280133556</v>
      </c>
    </row>
    <row r="38" spans="1:30" ht="15.75">
      <c r="B38" s="364">
        <v>4</v>
      </c>
      <c r="C38" s="366" t="str">
        <f>A22</f>
        <v>SANTA RITA DO ARAGUAIA</v>
      </c>
      <c r="D38" s="25">
        <f>C25</f>
        <v>691670.01</v>
      </c>
    </row>
    <row r="39" spans="1:30" ht="15.75" thickBot="1">
      <c r="B39" s="365"/>
      <c r="C39" s="367"/>
      <c r="D39" s="7">
        <f>D38/D28</f>
        <v>0.26269375439654646</v>
      </c>
    </row>
    <row r="40" spans="1:30" ht="15.75" thickBot="1"/>
    <row r="41" spans="1:30" ht="15.75">
      <c r="C41" s="368" t="s">
        <v>60</v>
      </c>
      <c r="D41" s="300">
        <f>D32+D34+D36+D38</f>
        <v>2632989.9299999997</v>
      </c>
    </row>
    <row r="42" spans="1:30" ht="15.75" thickBot="1">
      <c r="C42" s="369"/>
      <c r="D42" s="301">
        <f>D41/D28</f>
        <v>1</v>
      </c>
    </row>
    <row r="43" spans="1:30" ht="15.75">
      <c r="C43" s="298"/>
      <c r="D43" s="299"/>
    </row>
    <row r="44" spans="1:30" ht="15.75">
      <c r="C44" s="298"/>
      <c r="D44" s="299"/>
    </row>
    <row r="45" spans="1:30" ht="15.75">
      <c r="C45" s="298"/>
      <c r="D45" s="299"/>
    </row>
    <row r="47" spans="1:30" ht="15" customHeight="1">
      <c r="A47" s="363" t="s">
        <v>398</v>
      </c>
      <c r="B47" s="363"/>
      <c r="C47" s="363"/>
      <c r="D47" s="363"/>
      <c r="E47" s="297"/>
      <c r="F47" s="297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S47" s="297"/>
      <c r="T47" s="297"/>
      <c r="U47" s="297"/>
      <c r="V47" s="297"/>
      <c r="W47" s="297"/>
      <c r="X47" s="297"/>
      <c r="Y47" s="297"/>
      <c r="Z47" s="297"/>
      <c r="AA47" s="297"/>
      <c r="AB47" s="297"/>
      <c r="AC47" s="297"/>
      <c r="AD47" s="297"/>
    </row>
    <row r="48" spans="1:30">
      <c r="A48" s="363"/>
      <c r="B48" s="363"/>
      <c r="C48" s="363"/>
      <c r="D48" s="363"/>
      <c r="E48" s="297"/>
      <c r="F48" s="297"/>
      <c r="G48" s="297"/>
      <c r="H48" s="297"/>
      <c r="I48" s="297"/>
      <c r="J48" s="297"/>
      <c r="K48" s="297"/>
      <c r="L48" s="297"/>
      <c r="M48" s="297"/>
      <c r="N48" s="297"/>
      <c r="O48" s="297"/>
      <c r="P48" s="297"/>
      <c r="Q48" s="297"/>
      <c r="R48" s="297"/>
      <c r="S48" s="297"/>
      <c r="T48" s="297"/>
      <c r="U48" s="297"/>
      <c r="V48" s="297"/>
      <c r="W48" s="297"/>
      <c r="X48" s="297"/>
      <c r="Y48" s="297"/>
      <c r="Z48" s="297"/>
      <c r="AA48" s="297"/>
      <c r="AB48" s="297"/>
      <c r="AC48" s="297"/>
      <c r="AD48" s="297"/>
    </row>
    <row r="49" spans="1:30">
      <c r="A49" s="363"/>
      <c r="B49" s="363"/>
      <c r="C49" s="363"/>
      <c r="D49" s="363"/>
      <c r="E49" s="297"/>
      <c r="F49" s="297"/>
      <c r="G49" s="297"/>
      <c r="H49" s="297"/>
      <c r="I49" s="297"/>
      <c r="J49" s="297"/>
      <c r="K49" s="297"/>
      <c r="L49" s="297"/>
      <c r="M49" s="297"/>
      <c r="N49" s="297"/>
      <c r="O49" s="297"/>
      <c r="P49" s="297"/>
      <c r="Q49" s="297"/>
      <c r="R49" s="297"/>
      <c r="S49" s="297"/>
      <c r="T49" s="297"/>
      <c r="U49" s="297"/>
      <c r="V49" s="297"/>
      <c r="W49" s="297"/>
      <c r="X49" s="297"/>
      <c r="Y49" s="297"/>
      <c r="Z49" s="297"/>
      <c r="AA49" s="297"/>
      <c r="AB49" s="297"/>
      <c r="AC49" s="297"/>
      <c r="AD49" s="297"/>
    </row>
    <row r="50" spans="1:30">
      <c r="A50" s="363"/>
      <c r="B50" s="363"/>
      <c r="C50" s="363"/>
      <c r="D50" s="363"/>
      <c r="E50" s="297"/>
      <c r="F50" s="297"/>
      <c r="G50" s="297"/>
      <c r="H50" s="297"/>
      <c r="I50" s="297"/>
      <c r="J50" s="297"/>
      <c r="K50" s="297"/>
      <c r="L50" s="297"/>
      <c r="M50" s="297"/>
      <c r="N50" s="297"/>
      <c r="O50" s="297"/>
      <c r="P50" s="297"/>
      <c r="Q50" s="297"/>
      <c r="R50" s="297"/>
      <c r="S50" s="297"/>
      <c r="T50" s="297"/>
      <c r="U50" s="297"/>
      <c r="V50" s="297"/>
      <c r="W50" s="297"/>
      <c r="X50" s="297"/>
      <c r="Y50" s="297"/>
      <c r="Z50" s="297"/>
      <c r="AA50" s="297"/>
      <c r="AB50" s="297"/>
      <c r="AC50" s="297"/>
      <c r="AD50" s="297"/>
    </row>
    <row r="51" spans="1:30">
      <c r="A51" s="363"/>
      <c r="B51" s="363"/>
      <c r="C51" s="363"/>
      <c r="D51" s="363"/>
      <c r="E51" s="297"/>
      <c r="F51" s="297"/>
      <c r="G51" s="297"/>
      <c r="H51" s="297"/>
      <c r="I51" s="297"/>
      <c r="J51" s="297"/>
      <c r="K51" s="297"/>
      <c r="L51" s="297"/>
      <c r="M51" s="297"/>
      <c r="N51" s="297"/>
      <c r="O51" s="297"/>
      <c r="P51" s="297"/>
      <c r="Q51" s="297"/>
      <c r="R51" s="297"/>
      <c r="S51" s="297"/>
      <c r="T51" s="297"/>
      <c r="U51" s="297"/>
      <c r="V51" s="297"/>
      <c r="W51" s="297"/>
      <c r="X51" s="297"/>
      <c r="Y51" s="297"/>
      <c r="Z51" s="297"/>
      <c r="AA51" s="297"/>
      <c r="AB51" s="297"/>
      <c r="AC51" s="297"/>
      <c r="AD51" s="297"/>
    </row>
    <row r="52" spans="1:30">
      <c r="A52" s="297"/>
      <c r="B52" s="297"/>
      <c r="C52" s="297"/>
      <c r="D52" s="297"/>
      <c r="E52" s="297"/>
      <c r="F52" s="297"/>
      <c r="G52" s="297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7"/>
    </row>
  </sheetData>
  <mergeCells count="17">
    <mergeCell ref="A9:A12"/>
    <mergeCell ref="A14:A16"/>
    <mergeCell ref="A13:D13"/>
    <mergeCell ref="B36:B37"/>
    <mergeCell ref="B1:C7"/>
    <mergeCell ref="C36:C37"/>
    <mergeCell ref="A18:A20"/>
    <mergeCell ref="A22:A25"/>
    <mergeCell ref="B30:D30"/>
    <mergeCell ref="A47:D51"/>
    <mergeCell ref="B38:B39"/>
    <mergeCell ref="C38:C39"/>
    <mergeCell ref="C41:C42"/>
    <mergeCell ref="B32:B33"/>
    <mergeCell ref="C32:C33"/>
    <mergeCell ref="B34:B35"/>
    <mergeCell ref="C34:C35"/>
  </mergeCells>
  <pageMargins left="0.7" right="0.7" top="1.34" bottom="0.75" header="0.3" footer="0.3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8A7C8-4F4D-4DFA-8412-4CA0E6F31735}">
  <sheetPr>
    <tabColor rgb="FF7030A0"/>
    <pageSetUpPr fitToPage="1"/>
  </sheetPr>
  <dimension ref="A1:AG81"/>
  <sheetViews>
    <sheetView view="pageBreakPreview" topLeftCell="A43" zoomScale="110" zoomScaleNormal="130" zoomScaleSheetLayoutView="110" workbookViewId="0">
      <selection activeCell="AC57" sqref="AC57"/>
    </sheetView>
  </sheetViews>
  <sheetFormatPr defaultColWidth="8.85546875" defaultRowHeight="12.75"/>
  <cols>
    <col min="1" max="2" width="4.7109375" style="31" bestFit="1" customWidth="1"/>
    <col min="3" max="3" width="1.85546875" style="31" bestFit="1" customWidth="1"/>
    <col min="4" max="5" width="2.85546875" style="31" bestFit="1" customWidth="1"/>
    <col min="6" max="6" width="1.85546875" style="31" bestFit="1" customWidth="1"/>
    <col min="7" max="7" width="4.7109375" style="31" bestFit="1" customWidth="1"/>
    <col min="8" max="8" width="5.5703125" style="31" bestFit="1" customWidth="1"/>
    <col min="9" max="9" width="9.28515625" style="31" bestFit="1" customWidth="1"/>
    <col min="10" max="10" width="8.42578125" style="31" bestFit="1" customWidth="1"/>
    <col min="11" max="11" width="4.7109375" style="31" bestFit="1" customWidth="1"/>
    <col min="12" max="12" width="1" style="31" bestFit="1" customWidth="1"/>
    <col min="13" max="13" width="3.7109375" style="31" bestFit="1" customWidth="1"/>
    <col min="14" max="14" width="1" style="31" bestFit="1" customWidth="1"/>
    <col min="15" max="15" width="2.85546875" style="31" bestFit="1" customWidth="1"/>
    <col min="16" max="16" width="1" style="31" bestFit="1" customWidth="1"/>
    <col min="17" max="17" width="3.7109375" style="31" bestFit="1" customWidth="1"/>
    <col min="18" max="18" width="1" style="31" bestFit="1" customWidth="1"/>
    <col min="19" max="19" width="2.85546875" style="31" bestFit="1" customWidth="1"/>
    <col min="20" max="20" width="1.85546875" style="31" bestFit="1" customWidth="1"/>
    <col min="21" max="22" width="1" style="31" bestFit="1" customWidth="1"/>
    <col min="23" max="23" width="5.5703125" style="31" bestFit="1" customWidth="1"/>
    <col min="24" max="24" width="1.85546875" style="31" bestFit="1" customWidth="1"/>
    <col min="25" max="25" width="2.85546875" style="31" bestFit="1" customWidth="1"/>
    <col min="26" max="26" width="1.85546875" style="31" bestFit="1" customWidth="1"/>
    <col min="27" max="27" width="11.42578125" style="31" customWidth="1"/>
    <col min="28" max="28" width="1.7109375" style="31" customWidth="1"/>
    <col min="29" max="29" width="15.7109375" style="31" customWidth="1"/>
    <col min="30" max="30" width="13.5703125" style="31" customWidth="1"/>
    <col min="31" max="31" width="8.85546875" style="233"/>
    <col min="32" max="33" width="10.28515625" style="31" bestFit="1" customWidth="1"/>
    <col min="34" max="254" width="8.85546875" style="31"/>
    <col min="255" max="256" width="4.7109375" style="31" bestFit="1" customWidth="1"/>
    <col min="257" max="257" width="1.85546875" style="31" bestFit="1" customWidth="1"/>
    <col min="258" max="259" width="2.85546875" style="31" bestFit="1" customWidth="1"/>
    <col min="260" max="260" width="1.85546875" style="31" bestFit="1" customWidth="1"/>
    <col min="261" max="261" width="4.7109375" style="31" bestFit="1" customWidth="1"/>
    <col min="262" max="262" width="5.5703125" style="31" bestFit="1" customWidth="1"/>
    <col min="263" max="263" width="9.28515625" style="31" bestFit="1" customWidth="1"/>
    <col min="264" max="264" width="8.42578125" style="31" bestFit="1" customWidth="1"/>
    <col min="265" max="265" width="4.7109375" style="31" bestFit="1" customWidth="1"/>
    <col min="266" max="266" width="1" style="31" bestFit="1" customWidth="1"/>
    <col min="267" max="267" width="3.7109375" style="31" bestFit="1" customWidth="1"/>
    <col min="268" max="268" width="1" style="31" bestFit="1" customWidth="1"/>
    <col min="269" max="269" width="2.85546875" style="31" bestFit="1" customWidth="1"/>
    <col min="270" max="270" width="1" style="31" bestFit="1" customWidth="1"/>
    <col min="271" max="271" width="3.7109375" style="31" bestFit="1" customWidth="1"/>
    <col min="272" max="272" width="1" style="31" bestFit="1" customWidth="1"/>
    <col min="273" max="273" width="2.85546875" style="31" bestFit="1" customWidth="1"/>
    <col min="274" max="274" width="1.85546875" style="31" bestFit="1" customWidth="1"/>
    <col min="275" max="276" width="1" style="31" bestFit="1" customWidth="1"/>
    <col min="277" max="277" width="5.5703125" style="31" bestFit="1" customWidth="1"/>
    <col min="278" max="278" width="1.85546875" style="31" bestFit="1" customWidth="1"/>
    <col min="279" max="279" width="2.85546875" style="31" bestFit="1" customWidth="1"/>
    <col min="280" max="280" width="1.85546875" style="31" bestFit="1" customWidth="1"/>
    <col min="281" max="281" width="9.28515625" style="31" bestFit="1" customWidth="1"/>
    <col min="282" max="510" width="8.85546875" style="31"/>
    <col min="511" max="512" width="4.7109375" style="31" bestFit="1" customWidth="1"/>
    <col min="513" max="513" width="1.85546875" style="31" bestFit="1" customWidth="1"/>
    <col min="514" max="515" width="2.85546875" style="31" bestFit="1" customWidth="1"/>
    <col min="516" max="516" width="1.85546875" style="31" bestFit="1" customWidth="1"/>
    <col min="517" max="517" width="4.7109375" style="31" bestFit="1" customWidth="1"/>
    <col min="518" max="518" width="5.5703125" style="31" bestFit="1" customWidth="1"/>
    <col min="519" max="519" width="9.28515625" style="31" bestFit="1" customWidth="1"/>
    <col min="520" max="520" width="8.42578125" style="31" bestFit="1" customWidth="1"/>
    <col min="521" max="521" width="4.7109375" style="31" bestFit="1" customWidth="1"/>
    <col min="522" max="522" width="1" style="31" bestFit="1" customWidth="1"/>
    <col min="523" max="523" width="3.7109375" style="31" bestFit="1" customWidth="1"/>
    <col min="524" max="524" width="1" style="31" bestFit="1" customWidth="1"/>
    <col min="525" max="525" width="2.85546875" style="31" bestFit="1" customWidth="1"/>
    <col min="526" max="526" width="1" style="31" bestFit="1" customWidth="1"/>
    <col min="527" max="527" width="3.7109375" style="31" bestFit="1" customWidth="1"/>
    <col min="528" max="528" width="1" style="31" bestFit="1" customWidth="1"/>
    <col min="529" max="529" width="2.85546875" style="31" bestFit="1" customWidth="1"/>
    <col min="530" max="530" width="1.85546875" style="31" bestFit="1" customWidth="1"/>
    <col min="531" max="532" width="1" style="31" bestFit="1" customWidth="1"/>
    <col min="533" max="533" width="5.5703125" style="31" bestFit="1" customWidth="1"/>
    <col min="534" max="534" width="1.85546875" style="31" bestFit="1" customWidth="1"/>
    <col min="535" max="535" width="2.85546875" style="31" bestFit="1" customWidth="1"/>
    <col min="536" max="536" width="1.85546875" style="31" bestFit="1" customWidth="1"/>
    <col min="537" max="537" width="9.28515625" style="31" bestFit="1" customWidth="1"/>
    <col min="538" max="766" width="8.85546875" style="31"/>
    <col min="767" max="768" width="4.7109375" style="31" bestFit="1" customWidth="1"/>
    <col min="769" max="769" width="1.85546875" style="31" bestFit="1" customWidth="1"/>
    <col min="770" max="771" width="2.85546875" style="31" bestFit="1" customWidth="1"/>
    <col min="772" max="772" width="1.85546875" style="31" bestFit="1" customWidth="1"/>
    <col min="773" max="773" width="4.7109375" style="31" bestFit="1" customWidth="1"/>
    <col min="774" max="774" width="5.5703125" style="31" bestFit="1" customWidth="1"/>
    <col min="775" max="775" width="9.28515625" style="31" bestFit="1" customWidth="1"/>
    <col min="776" max="776" width="8.42578125" style="31" bestFit="1" customWidth="1"/>
    <col min="777" max="777" width="4.7109375" style="31" bestFit="1" customWidth="1"/>
    <col min="778" max="778" width="1" style="31" bestFit="1" customWidth="1"/>
    <col min="779" max="779" width="3.7109375" style="31" bestFit="1" customWidth="1"/>
    <col min="780" max="780" width="1" style="31" bestFit="1" customWidth="1"/>
    <col min="781" max="781" width="2.85546875" style="31" bestFit="1" customWidth="1"/>
    <col min="782" max="782" width="1" style="31" bestFit="1" customWidth="1"/>
    <col min="783" max="783" width="3.7109375" style="31" bestFit="1" customWidth="1"/>
    <col min="784" max="784" width="1" style="31" bestFit="1" customWidth="1"/>
    <col min="785" max="785" width="2.85546875" style="31" bestFit="1" customWidth="1"/>
    <col min="786" max="786" width="1.85546875" style="31" bestFit="1" customWidth="1"/>
    <col min="787" max="788" width="1" style="31" bestFit="1" customWidth="1"/>
    <col min="789" max="789" width="5.5703125" style="31" bestFit="1" customWidth="1"/>
    <col min="790" max="790" width="1.85546875" style="31" bestFit="1" customWidth="1"/>
    <col min="791" max="791" width="2.85546875" style="31" bestFit="1" customWidth="1"/>
    <col min="792" max="792" width="1.85546875" style="31" bestFit="1" customWidth="1"/>
    <col min="793" max="793" width="9.28515625" style="31" bestFit="1" customWidth="1"/>
    <col min="794" max="1022" width="8.85546875" style="31"/>
    <col min="1023" max="1024" width="4.7109375" style="31" bestFit="1" customWidth="1"/>
    <col min="1025" max="1025" width="1.85546875" style="31" bestFit="1" customWidth="1"/>
    <col min="1026" max="1027" width="2.85546875" style="31" bestFit="1" customWidth="1"/>
    <col min="1028" max="1028" width="1.85546875" style="31" bestFit="1" customWidth="1"/>
    <col min="1029" max="1029" width="4.7109375" style="31" bestFit="1" customWidth="1"/>
    <col min="1030" max="1030" width="5.5703125" style="31" bestFit="1" customWidth="1"/>
    <col min="1031" max="1031" width="9.28515625" style="31" bestFit="1" customWidth="1"/>
    <col min="1032" max="1032" width="8.42578125" style="31" bestFit="1" customWidth="1"/>
    <col min="1033" max="1033" width="4.7109375" style="31" bestFit="1" customWidth="1"/>
    <col min="1034" max="1034" width="1" style="31" bestFit="1" customWidth="1"/>
    <col min="1035" max="1035" width="3.7109375" style="31" bestFit="1" customWidth="1"/>
    <col min="1036" max="1036" width="1" style="31" bestFit="1" customWidth="1"/>
    <col min="1037" max="1037" width="2.85546875" style="31" bestFit="1" customWidth="1"/>
    <col min="1038" max="1038" width="1" style="31" bestFit="1" customWidth="1"/>
    <col min="1039" max="1039" width="3.7109375" style="31" bestFit="1" customWidth="1"/>
    <col min="1040" max="1040" width="1" style="31" bestFit="1" customWidth="1"/>
    <col min="1041" max="1041" width="2.85546875" style="31" bestFit="1" customWidth="1"/>
    <col min="1042" max="1042" width="1.85546875" style="31" bestFit="1" customWidth="1"/>
    <col min="1043" max="1044" width="1" style="31" bestFit="1" customWidth="1"/>
    <col min="1045" max="1045" width="5.5703125" style="31" bestFit="1" customWidth="1"/>
    <col min="1046" max="1046" width="1.85546875" style="31" bestFit="1" customWidth="1"/>
    <col min="1047" max="1047" width="2.85546875" style="31" bestFit="1" customWidth="1"/>
    <col min="1048" max="1048" width="1.85546875" style="31" bestFit="1" customWidth="1"/>
    <col min="1049" max="1049" width="9.28515625" style="31" bestFit="1" customWidth="1"/>
    <col min="1050" max="1278" width="8.85546875" style="31"/>
    <col min="1279" max="1280" width="4.7109375" style="31" bestFit="1" customWidth="1"/>
    <col min="1281" max="1281" width="1.85546875" style="31" bestFit="1" customWidth="1"/>
    <col min="1282" max="1283" width="2.85546875" style="31" bestFit="1" customWidth="1"/>
    <col min="1284" max="1284" width="1.85546875" style="31" bestFit="1" customWidth="1"/>
    <col min="1285" max="1285" width="4.7109375" style="31" bestFit="1" customWidth="1"/>
    <col min="1286" max="1286" width="5.5703125" style="31" bestFit="1" customWidth="1"/>
    <col min="1287" max="1287" width="9.28515625" style="31" bestFit="1" customWidth="1"/>
    <col min="1288" max="1288" width="8.42578125" style="31" bestFit="1" customWidth="1"/>
    <col min="1289" max="1289" width="4.7109375" style="31" bestFit="1" customWidth="1"/>
    <col min="1290" max="1290" width="1" style="31" bestFit="1" customWidth="1"/>
    <col min="1291" max="1291" width="3.7109375" style="31" bestFit="1" customWidth="1"/>
    <col min="1292" max="1292" width="1" style="31" bestFit="1" customWidth="1"/>
    <col min="1293" max="1293" width="2.85546875" style="31" bestFit="1" customWidth="1"/>
    <col min="1294" max="1294" width="1" style="31" bestFit="1" customWidth="1"/>
    <col min="1295" max="1295" width="3.7109375" style="31" bestFit="1" customWidth="1"/>
    <col min="1296" max="1296" width="1" style="31" bestFit="1" customWidth="1"/>
    <col min="1297" max="1297" width="2.85546875" style="31" bestFit="1" customWidth="1"/>
    <col min="1298" max="1298" width="1.85546875" style="31" bestFit="1" customWidth="1"/>
    <col min="1299" max="1300" width="1" style="31" bestFit="1" customWidth="1"/>
    <col min="1301" max="1301" width="5.5703125" style="31" bestFit="1" customWidth="1"/>
    <col min="1302" max="1302" width="1.85546875" style="31" bestFit="1" customWidth="1"/>
    <col min="1303" max="1303" width="2.85546875" style="31" bestFit="1" customWidth="1"/>
    <col min="1304" max="1304" width="1.85546875" style="31" bestFit="1" customWidth="1"/>
    <col min="1305" max="1305" width="9.28515625" style="31" bestFit="1" customWidth="1"/>
    <col min="1306" max="1534" width="8.85546875" style="31"/>
    <col min="1535" max="1536" width="4.7109375" style="31" bestFit="1" customWidth="1"/>
    <col min="1537" max="1537" width="1.85546875" style="31" bestFit="1" customWidth="1"/>
    <col min="1538" max="1539" width="2.85546875" style="31" bestFit="1" customWidth="1"/>
    <col min="1540" max="1540" width="1.85546875" style="31" bestFit="1" customWidth="1"/>
    <col min="1541" max="1541" width="4.7109375" style="31" bestFit="1" customWidth="1"/>
    <col min="1542" max="1542" width="5.5703125" style="31" bestFit="1" customWidth="1"/>
    <col min="1543" max="1543" width="9.28515625" style="31" bestFit="1" customWidth="1"/>
    <col min="1544" max="1544" width="8.42578125" style="31" bestFit="1" customWidth="1"/>
    <col min="1545" max="1545" width="4.7109375" style="31" bestFit="1" customWidth="1"/>
    <col min="1546" max="1546" width="1" style="31" bestFit="1" customWidth="1"/>
    <col min="1547" max="1547" width="3.7109375" style="31" bestFit="1" customWidth="1"/>
    <col min="1548" max="1548" width="1" style="31" bestFit="1" customWidth="1"/>
    <col min="1549" max="1549" width="2.85546875" style="31" bestFit="1" customWidth="1"/>
    <col min="1550" max="1550" width="1" style="31" bestFit="1" customWidth="1"/>
    <col min="1551" max="1551" width="3.7109375" style="31" bestFit="1" customWidth="1"/>
    <col min="1552" max="1552" width="1" style="31" bestFit="1" customWidth="1"/>
    <col min="1553" max="1553" width="2.85546875" style="31" bestFit="1" customWidth="1"/>
    <col min="1554" max="1554" width="1.85546875" style="31" bestFit="1" customWidth="1"/>
    <col min="1555" max="1556" width="1" style="31" bestFit="1" customWidth="1"/>
    <col min="1557" max="1557" width="5.5703125" style="31" bestFit="1" customWidth="1"/>
    <col min="1558" max="1558" width="1.85546875" style="31" bestFit="1" customWidth="1"/>
    <col min="1559" max="1559" width="2.85546875" style="31" bestFit="1" customWidth="1"/>
    <col min="1560" max="1560" width="1.85546875" style="31" bestFit="1" customWidth="1"/>
    <col min="1561" max="1561" width="9.28515625" style="31" bestFit="1" customWidth="1"/>
    <col min="1562" max="1790" width="8.85546875" style="31"/>
    <col min="1791" max="1792" width="4.7109375" style="31" bestFit="1" customWidth="1"/>
    <col min="1793" max="1793" width="1.85546875" style="31" bestFit="1" customWidth="1"/>
    <col min="1794" max="1795" width="2.85546875" style="31" bestFit="1" customWidth="1"/>
    <col min="1796" max="1796" width="1.85546875" style="31" bestFit="1" customWidth="1"/>
    <col min="1797" max="1797" width="4.7109375" style="31" bestFit="1" customWidth="1"/>
    <col min="1798" max="1798" width="5.5703125" style="31" bestFit="1" customWidth="1"/>
    <col min="1799" max="1799" width="9.28515625" style="31" bestFit="1" customWidth="1"/>
    <col min="1800" max="1800" width="8.42578125" style="31" bestFit="1" customWidth="1"/>
    <col min="1801" max="1801" width="4.7109375" style="31" bestFit="1" customWidth="1"/>
    <col min="1802" max="1802" width="1" style="31" bestFit="1" customWidth="1"/>
    <col min="1803" max="1803" width="3.7109375" style="31" bestFit="1" customWidth="1"/>
    <col min="1804" max="1804" width="1" style="31" bestFit="1" customWidth="1"/>
    <col min="1805" max="1805" width="2.85546875" style="31" bestFit="1" customWidth="1"/>
    <col min="1806" max="1806" width="1" style="31" bestFit="1" customWidth="1"/>
    <col min="1807" max="1807" width="3.7109375" style="31" bestFit="1" customWidth="1"/>
    <col min="1808" max="1808" width="1" style="31" bestFit="1" customWidth="1"/>
    <col min="1809" max="1809" width="2.85546875" style="31" bestFit="1" customWidth="1"/>
    <col min="1810" max="1810" width="1.85546875" style="31" bestFit="1" customWidth="1"/>
    <col min="1811" max="1812" width="1" style="31" bestFit="1" customWidth="1"/>
    <col min="1813" max="1813" width="5.5703125" style="31" bestFit="1" customWidth="1"/>
    <col min="1814" max="1814" width="1.85546875" style="31" bestFit="1" customWidth="1"/>
    <col min="1815" max="1815" width="2.85546875" style="31" bestFit="1" customWidth="1"/>
    <col min="1816" max="1816" width="1.85546875" style="31" bestFit="1" customWidth="1"/>
    <col min="1817" max="1817" width="9.28515625" style="31" bestFit="1" customWidth="1"/>
    <col min="1818" max="2046" width="8.85546875" style="31"/>
    <col min="2047" max="2048" width="4.7109375" style="31" bestFit="1" customWidth="1"/>
    <col min="2049" max="2049" width="1.85546875" style="31" bestFit="1" customWidth="1"/>
    <col min="2050" max="2051" width="2.85546875" style="31" bestFit="1" customWidth="1"/>
    <col min="2052" max="2052" width="1.85546875" style="31" bestFit="1" customWidth="1"/>
    <col min="2053" max="2053" width="4.7109375" style="31" bestFit="1" customWidth="1"/>
    <col min="2054" max="2054" width="5.5703125" style="31" bestFit="1" customWidth="1"/>
    <col min="2055" max="2055" width="9.28515625" style="31" bestFit="1" customWidth="1"/>
    <col min="2056" max="2056" width="8.42578125" style="31" bestFit="1" customWidth="1"/>
    <col min="2057" max="2057" width="4.7109375" style="31" bestFit="1" customWidth="1"/>
    <col min="2058" max="2058" width="1" style="31" bestFit="1" customWidth="1"/>
    <col min="2059" max="2059" width="3.7109375" style="31" bestFit="1" customWidth="1"/>
    <col min="2060" max="2060" width="1" style="31" bestFit="1" customWidth="1"/>
    <col min="2061" max="2061" width="2.85546875" style="31" bestFit="1" customWidth="1"/>
    <col min="2062" max="2062" width="1" style="31" bestFit="1" customWidth="1"/>
    <col min="2063" max="2063" width="3.7109375" style="31" bestFit="1" customWidth="1"/>
    <col min="2064" max="2064" width="1" style="31" bestFit="1" customWidth="1"/>
    <col min="2065" max="2065" width="2.85546875" style="31" bestFit="1" customWidth="1"/>
    <col min="2066" max="2066" width="1.85546875" style="31" bestFit="1" customWidth="1"/>
    <col min="2067" max="2068" width="1" style="31" bestFit="1" customWidth="1"/>
    <col min="2069" max="2069" width="5.5703125" style="31" bestFit="1" customWidth="1"/>
    <col min="2070" max="2070" width="1.85546875" style="31" bestFit="1" customWidth="1"/>
    <col min="2071" max="2071" width="2.85546875" style="31" bestFit="1" customWidth="1"/>
    <col min="2072" max="2072" width="1.85546875" style="31" bestFit="1" customWidth="1"/>
    <col min="2073" max="2073" width="9.28515625" style="31" bestFit="1" customWidth="1"/>
    <col min="2074" max="2302" width="8.85546875" style="31"/>
    <col min="2303" max="2304" width="4.7109375" style="31" bestFit="1" customWidth="1"/>
    <col min="2305" max="2305" width="1.85546875" style="31" bestFit="1" customWidth="1"/>
    <col min="2306" max="2307" width="2.85546875" style="31" bestFit="1" customWidth="1"/>
    <col min="2308" max="2308" width="1.85546875" style="31" bestFit="1" customWidth="1"/>
    <col min="2309" max="2309" width="4.7109375" style="31" bestFit="1" customWidth="1"/>
    <col min="2310" max="2310" width="5.5703125" style="31" bestFit="1" customWidth="1"/>
    <col min="2311" max="2311" width="9.28515625" style="31" bestFit="1" customWidth="1"/>
    <col min="2312" max="2312" width="8.42578125" style="31" bestFit="1" customWidth="1"/>
    <col min="2313" max="2313" width="4.7109375" style="31" bestFit="1" customWidth="1"/>
    <col min="2314" max="2314" width="1" style="31" bestFit="1" customWidth="1"/>
    <col min="2315" max="2315" width="3.7109375" style="31" bestFit="1" customWidth="1"/>
    <col min="2316" max="2316" width="1" style="31" bestFit="1" customWidth="1"/>
    <col min="2317" max="2317" width="2.85546875" style="31" bestFit="1" customWidth="1"/>
    <col min="2318" max="2318" width="1" style="31" bestFit="1" customWidth="1"/>
    <col min="2319" max="2319" width="3.7109375" style="31" bestFit="1" customWidth="1"/>
    <col min="2320" max="2320" width="1" style="31" bestFit="1" customWidth="1"/>
    <col min="2321" max="2321" width="2.85546875" style="31" bestFit="1" customWidth="1"/>
    <col min="2322" max="2322" width="1.85546875" style="31" bestFit="1" customWidth="1"/>
    <col min="2323" max="2324" width="1" style="31" bestFit="1" customWidth="1"/>
    <col min="2325" max="2325" width="5.5703125" style="31" bestFit="1" customWidth="1"/>
    <col min="2326" max="2326" width="1.85546875" style="31" bestFit="1" customWidth="1"/>
    <col min="2327" max="2327" width="2.85546875" style="31" bestFit="1" customWidth="1"/>
    <col min="2328" max="2328" width="1.85546875" style="31" bestFit="1" customWidth="1"/>
    <col min="2329" max="2329" width="9.28515625" style="31" bestFit="1" customWidth="1"/>
    <col min="2330" max="2558" width="8.85546875" style="31"/>
    <col min="2559" max="2560" width="4.7109375" style="31" bestFit="1" customWidth="1"/>
    <col min="2561" max="2561" width="1.85546875" style="31" bestFit="1" customWidth="1"/>
    <col min="2562" max="2563" width="2.85546875" style="31" bestFit="1" customWidth="1"/>
    <col min="2564" max="2564" width="1.85546875" style="31" bestFit="1" customWidth="1"/>
    <col min="2565" max="2565" width="4.7109375" style="31" bestFit="1" customWidth="1"/>
    <col min="2566" max="2566" width="5.5703125" style="31" bestFit="1" customWidth="1"/>
    <col min="2567" max="2567" width="9.28515625" style="31" bestFit="1" customWidth="1"/>
    <col min="2568" max="2568" width="8.42578125" style="31" bestFit="1" customWidth="1"/>
    <col min="2569" max="2569" width="4.7109375" style="31" bestFit="1" customWidth="1"/>
    <col min="2570" max="2570" width="1" style="31" bestFit="1" customWidth="1"/>
    <col min="2571" max="2571" width="3.7109375" style="31" bestFit="1" customWidth="1"/>
    <col min="2572" max="2572" width="1" style="31" bestFit="1" customWidth="1"/>
    <col min="2573" max="2573" width="2.85546875" style="31" bestFit="1" customWidth="1"/>
    <col min="2574" max="2574" width="1" style="31" bestFit="1" customWidth="1"/>
    <col min="2575" max="2575" width="3.7109375" style="31" bestFit="1" customWidth="1"/>
    <col min="2576" max="2576" width="1" style="31" bestFit="1" customWidth="1"/>
    <col min="2577" max="2577" width="2.85546875" style="31" bestFit="1" customWidth="1"/>
    <col min="2578" max="2578" width="1.85546875" style="31" bestFit="1" customWidth="1"/>
    <col min="2579" max="2580" width="1" style="31" bestFit="1" customWidth="1"/>
    <col min="2581" max="2581" width="5.5703125" style="31" bestFit="1" customWidth="1"/>
    <col min="2582" max="2582" width="1.85546875" style="31" bestFit="1" customWidth="1"/>
    <col min="2583" max="2583" width="2.85546875" style="31" bestFit="1" customWidth="1"/>
    <col min="2584" max="2584" width="1.85546875" style="31" bestFit="1" customWidth="1"/>
    <col min="2585" max="2585" width="9.28515625" style="31" bestFit="1" customWidth="1"/>
    <col min="2586" max="2814" width="8.85546875" style="31"/>
    <col min="2815" max="2816" width="4.7109375" style="31" bestFit="1" customWidth="1"/>
    <col min="2817" max="2817" width="1.85546875" style="31" bestFit="1" customWidth="1"/>
    <col min="2818" max="2819" width="2.85546875" style="31" bestFit="1" customWidth="1"/>
    <col min="2820" max="2820" width="1.85546875" style="31" bestFit="1" customWidth="1"/>
    <col min="2821" max="2821" width="4.7109375" style="31" bestFit="1" customWidth="1"/>
    <col min="2822" max="2822" width="5.5703125" style="31" bestFit="1" customWidth="1"/>
    <col min="2823" max="2823" width="9.28515625" style="31" bestFit="1" customWidth="1"/>
    <col min="2824" max="2824" width="8.42578125" style="31" bestFit="1" customWidth="1"/>
    <col min="2825" max="2825" width="4.7109375" style="31" bestFit="1" customWidth="1"/>
    <col min="2826" max="2826" width="1" style="31" bestFit="1" customWidth="1"/>
    <col min="2827" max="2827" width="3.7109375" style="31" bestFit="1" customWidth="1"/>
    <col min="2828" max="2828" width="1" style="31" bestFit="1" customWidth="1"/>
    <col min="2829" max="2829" width="2.85546875" style="31" bestFit="1" customWidth="1"/>
    <col min="2830" max="2830" width="1" style="31" bestFit="1" customWidth="1"/>
    <col min="2831" max="2831" width="3.7109375" style="31" bestFit="1" customWidth="1"/>
    <col min="2832" max="2832" width="1" style="31" bestFit="1" customWidth="1"/>
    <col min="2833" max="2833" width="2.85546875" style="31" bestFit="1" customWidth="1"/>
    <col min="2834" max="2834" width="1.85546875" style="31" bestFit="1" customWidth="1"/>
    <col min="2835" max="2836" width="1" style="31" bestFit="1" customWidth="1"/>
    <col min="2837" max="2837" width="5.5703125" style="31" bestFit="1" customWidth="1"/>
    <col min="2838" max="2838" width="1.85546875" style="31" bestFit="1" customWidth="1"/>
    <col min="2839" max="2839" width="2.85546875" style="31" bestFit="1" customWidth="1"/>
    <col min="2840" max="2840" width="1.85546875" style="31" bestFit="1" customWidth="1"/>
    <col min="2841" max="2841" width="9.28515625" style="31" bestFit="1" customWidth="1"/>
    <col min="2842" max="3070" width="8.85546875" style="31"/>
    <col min="3071" max="3072" width="4.7109375" style="31" bestFit="1" customWidth="1"/>
    <col min="3073" max="3073" width="1.85546875" style="31" bestFit="1" customWidth="1"/>
    <col min="3074" max="3075" width="2.85546875" style="31" bestFit="1" customWidth="1"/>
    <col min="3076" max="3076" width="1.85546875" style="31" bestFit="1" customWidth="1"/>
    <col min="3077" max="3077" width="4.7109375" style="31" bestFit="1" customWidth="1"/>
    <col min="3078" max="3078" width="5.5703125" style="31" bestFit="1" customWidth="1"/>
    <col min="3079" max="3079" width="9.28515625" style="31" bestFit="1" customWidth="1"/>
    <col min="3080" max="3080" width="8.42578125" style="31" bestFit="1" customWidth="1"/>
    <col min="3081" max="3081" width="4.7109375" style="31" bestFit="1" customWidth="1"/>
    <col min="3082" max="3082" width="1" style="31" bestFit="1" customWidth="1"/>
    <col min="3083" max="3083" width="3.7109375" style="31" bestFit="1" customWidth="1"/>
    <col min="3084" max="3084" width="1" style="31" bestFit="1" customWidth="1"/>
    <col min="3085" max="3085" width="2.85546875" style="31" bestFit="1" customWidth="1"/>
    <col min="3086" max="3086" width="1" style="31" bestFit="1" customWidth="1"/>
    <col min="3087" max="3087" width="3.7109375" style="31" bestFit="1" customWidth="1"/>
    <col min="3088" max="3088" width="1" style="31" bestFit="1" customWidth="1"/>
    <col min="3089" max="3089" width="2.85546875" style="31" bestFit="1" customWidth="1"/>
    <col min="3090" max="3090" width="1.85546875" style="31" bestFit="1" customWidth="1"/>
    <col min="3091" max="3092" width="1" style="31" bestFit="1" customWidth="1"/>
    <col min="3093" max="3093" width="5.5703125" style="31" bestFit="1" customWidth="1"/>
    <col min="3094" max="3094" width="1.85546875" style="31" bestFit="1" customWidth="1"/>
    <col min="3095" max="3095" width="2.85546875" style="31" bestFit="1" customWidth="1"/>
    <col min="3096" max="3096" width="1.85546875" style="31" bestFit="1" customWidth="1"/>
    <col min="3097" max="3097" width="9.28515625" style="31" bestFit="1" customWidth="1"/>
    <col min="3098" max="3326" width="8.85546875" style="31"/>
    <col min="3327" max="3328" width="4.7109375" style="31" bestFit="1" customWidth="1"/>
    <col min="3329" max="3329" width="1.85546875" style="31" bestFit="1" customWidth="1"/>
    <col min="3330" max="3331" width="2.85546875" style="31" bestFit="1" customWidth="1"/>
    <col min="3332" max="3332" width="1.85546875" style="31" bestFit="1" customWidth="1"/>
    <col min="3333" max="3333" width="4.7109375" style="31" bestFit="1" customWidth="1"/>
    <col min="3334" max="3334" width="5.5703125" style="31" bestFit="1" customWidth="1"/>
    <col min="3335" max="3335" width="9.28515625" style="31" bestFit="1" customWidth="1"/>
    <col min="3336" max="3336" width="8.42578125" style="31" bestFit="1" customWidth="1"/>
    <col min="3337" max="3337" width="4.7109375" style="31" bestFit="1" customWidth="1"/>
    <col min="3338" max="3338" width="1" style="31" bestFit="1" customWidth="1"/>
    <col min="3339" max="3339" width="3.7109375" style="31" bestFit="1" customWidth="1"/>
    <col min="3340" max="3340" width="1" style="31" bestFit="1" customWidth="1"/>
    <col min="3341" max="3341" width="2.85546875" style="31" bestFit="1" customWidth="1"/>
    <col min="3342" max="3342" width="1" style="31" bestFit="1" customWidth="1"/>
    <col min="3343" max="3343" width="3.7109375" style="31" bestFit="1" customWidth="1"/>
    <col min="3344" max="3344" width="1" style="31" bestFit="1" customWidth="1"/>
    <col min="3345" max="3345" width="2.85546875" style="31" bestFit="1" customWidth="1"/>
    <col min="3346" max="3346" width="1.85546875" style="31" bestFit="1" customWidth="1"/>
    <col min="3347" max="3348" width="1" style="31" bestFit="1" customWidth="1"/>
    <col min="3349" max="3349" width="5.5703125" style="31" bestFit="1" customWidth="1"/>
    <col min="3350" max="3350" width="1.85546875" style="31" bestFit="1" customWidth="1"/>
    <col min="3351" max="3351" width="2.85546875" style="31" bestFit="1" customWidth="1"/>
    <col min="3352" max="3352" width="1.85546875" style="31" bestFit="1" customWidth="1"/>
    <col min="3353" max="3353" width="9.28515625" style="31" bestFit="1" customWidth="1"/>
    <col min="3354" max="3582" width="8.85546875" style="31"/>
    <col min="3583" max="3584" width="4.7109375" style="31" bestFit="1" customWidth="1"/>
    <col min="3585" max="3585" width="1.85546875" style="31" bestFit="1" customWidth="1"/>
    <col min="3586" max="3587" width="2.85546875" style="31" bestFit="1" customWidth="1"/>
    <col min="3588" max="3588" width="1.85546875" style="31" bestFit="1" customWidth="1"/>
    <col min="3589" max="3589" width="4.7109375" style="31" bestFit="1" customWidth="1"/>
    <col min="3590" max="3590" width="5.5703125" style="31" bestFit="1" customWidth="1"/>
    <col min="3591" max="3591" width="9.28515625" style="31" bestFit="1" customWidth="1"/>
    <col min="3592" max="3592" width="8.42578125" style="31" bestFit="1" customWidth="1"/>
    <col min="3593" max="3593" width="4.7109375" style="31" bestFit="1" customWidth="1"/>
    <col min="3594" max="3594" width="1" style="31" bestFit="1" customWidth="1"/>
    <col min="3595" max="3595" width="3.7109375" style="31" bestFit="1" customWidth="1"/>
    <col min="3596" max="3596" width="1" style="31" bestFit="1" customWidth="1"/>
    <col min="3597" max="3597" width="2.85546875" style="31" bestFit="1" customWidth="1"/>
    <col min="3598" max="3598" width="1" style="31" bestFit="1" customWidth="1"/>
    <col min="3599" max="3599" width="3.7109375" style="31" bestFit="1" customWidth="1"/>
    <col min="3600" max="3600" width="1" style="31" bestFit="1" customWidth="1"/>
    <col min="3601" max="3601" width="2.85546875" style="31" bestFit="1" customWidth="1"/>
    <col min="3602" max="3602" width="1.85546875" style="31" bestFit="1" customWidth="1"/>
    <col min="3603" max="3604" width="1" style="31" bestFit="1" customWidth="1"/>
    <col min="3605" max="3605" width="5.5703125" style="31" bestFit="1" customWidth="1"/>
    <col min="3606" max="3606" width="1.85546875" style="31" bestFit="1" customWidth="1"/>
    <col min="3607" max="3607" width="2.85546875" style="31" bestFit="1" customWidth="1"/>
    <col min="3608" max="3608" width="1.85546875" style="31" bestFit="1" customWidth="1"/>
    <col min="3609" max="3609" width="9.28515625" style="31" bestFit="1" customWidth="1"/>
    <col min="3610" max="3838" width="8.85546875" style="31"/>
    <col min="3839" max="3840" width="4.7109375" style="31" bestFit="1" customWidth="1"/>
    <col min="3841" max="3841" width="1.85546875" style="31" bestFit="1" customWidth="1"/>
    <col min="3842" max="3843" width="2.85546875" style="31" bestFit="1" customWidth="1"/>
    <col min="3844" max="3844" width="1.85546875" style="31" bestFit="1" customWidth="1"/>
    <col min="3845" max="3845" width="4.7109375" style="31" bestFit="1" customWidth="1"/>
    <col min="3846" max="3846" width="5.5703125" style="31" bestFit="1" customWidth="1"/>
    <col min="3847" max="3847" width="9.28515625" style="31" bestFit="1" customWidth="1"/>
    <col min="3848" max="3848" width="8.42578125" style="31" bestFit="1" customWidth="1"/>
    <col min="3849" max="3849" width="4.7109375" style="31" bestFit="1" customWidth="1"/>
    <col min="3850" max="3850" width="1" style="31" bestFit="1" customWidth="1"/>
    <col min="3851" max="3851" width="3.7109375" style="31" bestFit="1" customWidth="1"/>
    <col min="3852" max="3852" width="1" style="31" bestFit="1" customWidth="1"/>
    <col min="3853" max="3853" width="2.85546875" style="31" bestFit="1" customWidth="1"/>
    <col min="3854" max="3854" width="1" style="31" bestFit="1" customWidth="1"/>
    <col min="3855" max="3855" width="3.7109375" style="31" bestFit="1" customWidth="1"/>
    <col min="3856" max="3856" width="1" style="31" bestFit="1" customWidth="1"/>
    <col min="3857" max="3857" width="2.85546875" style="31" bestFit="1" customWidth="1"/>
    <col min="3858" max="3858" width="1.85546875" style="31" bestFit="1" customWidth="1"/>
    <col min="3859" max="3860" width="1" style="31" bestFit="1" customWidth="1"/>
    <col min="3861" max="3861" width="5.5703125" style="31" bestFit="1" customWidth="1"/>
    <col min="3862" max="3862" width="1.85546875" style="31" bestFit="1" customWidth="1"/>
    <col min="3863" max="3863" width="2.85546875" style="31" bestFit="1" customWidth="1"/>
    <col min="3864" max="3864" width="1.85546875" style="31" bestFit="1" customWidth="1"/>
    <col min="3865" max="3865" width="9.28515625" style="31" bestFit="1" customWidth="1"/>
    <col min="3866" max="4094" width="8.85546875" style="31"/>
    <col min="4095" max="4096" width="4.7109375" style="31" bestFit="1" customWidth="1"/>
    <col min="4097" max="4097" width="1.85546875" style="31" bestFit="1" customWidth="1"/>
    <col min="4098" max="4099" width="2.85546875" style="31" bestFit="1" customWidth="1"/>
    <col min="4100" max="4100" width="1.85546875" style="31" bestFit="1" customWidth="1"/>
    <col min="4101" max="4101" width="4.7109375" style="31" bestFit="1" customWidth="1"/>
    <col min="4102" max="4102" width="5.5703125" style="31" bestFit="1" customWidth="1"/>
    <col min="4103" max="4103" width="9.28515625" style="31" bestFit="1" customWidth="1"/>
    <col min="4104" max="4104" width="8.42578125" style="31" bestFit="1" customWidth="1"/>
    <col min="4105" max="4105" width="4.7109375" style="31" bestFit="1" customWidth="1"/>
    <col min="4106" max="4106" width="1" style="31" bestFit="1" customWidth="1"/>
    <col min="4107" max="4107" width="3.7109375" style="31" bestFit="1" customWidth="1"/>
    <col min="4108" max="4108" width="1" style="31" bestFit="1" customWidth="1"/>
    <col min="4109" max="4109" width="2.85546875" style="31" bestFit="1" customWidth="1"/>
    <col min="4110" max="4110" width="1" style="31" bestFit="1" customWidth="1"/>
    <col min="4111" max="4111" width="3.7109375" style="31" bestFit="1" customWidth="1"/>
    <col min="4112" max="4112" width="1" style="31" bestFit="1" customWidth="1"/>
    <col min="4113" max="4113" width="2.85546875" style="31" bestFit="1" customWidth="1"/>
    <col min="4114" max="4114" width="1.85546875" style="31" bestFit="1" customWidth="1"/>
    <col min="4115" max="4116" width="1" style="31" bestFit="1" customWidth="1"/>
    <col min="4117" max="4117" width="5.5703125" style="31" bestFit="1" customWidth="1"/>
    <col min="4118" max="4118" width="1.85546875" style="31" bestFit="1" customWidth="1"/>
    <col min="4119" max="4119" width="2.85546875" style="31" bestFit="1" customWidth="1"/>
    <col min="4120" max="4120" width="1.85546875" style="31" bestFit="1" customWidth="1"/>
    <col min="4121" max="4121" width="9.28515625" style="31" bestFit="1" customWidth="1"/>
    <col min="4122" max="4350" width="8.85546875" style="31"/>
    <col min="4351" max="4352" width="4.7109375" style="31" bestFit="1" customWidth="1"/>
    <col min="4353" max="4353" width="1.85546875" style="31" bestFit="1" customWidth="1"/>
    <col min="4354" max="4355" width="2.85546875" style="31" bestFit="1" customWidth="1"/>
    <col min="4356" max="4356" width="1.85546875" style="31" bestFit="1" customWidth="1"/>
    <col min="4357" max="4357" width="4.7109375" style="31" bestFit="1" customWidth="1"/>
    <col min="4358" max="4358" width="5.5703125" style="31" bestFit="1" customWidth="1"/>
    <col min="4359" max="4359" width="9.28515625" style="31" bestFit="1" customWidth="1"/>
    <col min="4360" max="4360" width="8.42578125" style="31" bestFit="1" customWidth="1"/>
    <col min="4361" max="4361" width="4.7109375" style="31" bestFit="1" customWidth="1"/>
    <col min="4362" max="4362" width="1" style="31" bestFit="1" customWidth="1"/>
    <col min="4363" max="4363" width="3.7109375" style="31" bestFit="1" customWidth="1"/>
    <col min="4364" max="4364" width="1" style="31" bestFit="1" customWidth="1"/>
    <col min="4365" max="4365" width="2.85546875" style="31" bestFit="1" customWidth="1"/>
    <col min="4366" max="4366" width="1" style="31" bestFit="1" customWidth="1"/>
    <col min="4367" max="4367" width="3.7109375" style="31" bestFit="1" customWidth="1"/>
    <col min="4368" max="4368" width="1" style="31" bestFit="1" customWidth="1"/>
    <col min="4369" max="4369" width="2.85546875" style="31" bestFit="1" customWidth="1"/>
    <col min="4370" max="4370" width="1.85546875" style="31" bestFit="1" customWidth="1"/>
    <col min="4371" max="4372" width="1" style="31" bestFit="1" customWidth="1"/>
    <col min="4373" max="4373" width="5.5703125" style="31" bestFit="1" customWidth="1"/>
    <col min="4374" max="4374" width="1.85546875" style="31" bestFit="1" customWidth="1"/>
    <col min="4375" max="4375" width="2.85546875" style="31" bestFit="1" customWidth="1"/>
    <col min="4376" max="4376" width="1.85546875" style="31" bestFit="1" customWidth="1"/>
    <col min="4377" max="4377" width="9.28515625" style="31" bestFit="1" customWidth="1"/>
    <col min="4378" max="4606" width="8.85546875" style="31"/>
    <col min="4607" max="4608" width="4.7109375" style="31" bestFit="1" customWidth="1"/>
    <col min="4609" max="4609" width="1.85546875" style="31" bestFit="1" customWidth="1"/>
    <col min="4610" max="4611" width="2.85546875" style="31" bestFit="1" customWidth="1"/>
    <col min="4612" max="4612" width="1.85546875" style="31" bestFit="1" customWidth="1"/>
    <col min="4613" max="4613" width="4.7109375" style="31" bestFit="1" customWidth="1"/>
    <col min="4614" max="4614" width="5.5703125" style="31" bestFit="1" customWidth="1"/>
    <col min="4615" max="4615" width="9.28515625" style="31" bestFit="1" customWidth="1"/>
    <col min="4616" max="4616" width="8.42578125" style="31" bestFit="1" customWidth="1"/>
    <col min="4617" max="4617" width="4.7109375" style="31" bestFit="1" customWidth="1"/>
    <col min="4618" max="4618" width="1" style="31" bestFit="1" customWidth="1"/>
    <col min="4619" max="4619" width="3.7109375" style="31" bestFit="1" customWidth="1"/>
    <col min="4620" max="4620" width="1" style="31" bestFit="1" customWidth="1"/>
    <col min="4621" max="4621" width="2.85546875" style="31" bestFit="1" customWidth="1"/>
    <col min="4622" max="4622" width="1" style="31" bestFit="1" customWidth="1"/>
    <col min="4623" max="4623" width="3.7109375" style="31" bestFit="1" customWidth="1"/>
    <col min="4624" max="4624" width="1" style="31" bestFit="1" customWidth="1"/>
    <col min="4625" max="4625" width="2.85546875" style="31" bestFit="1" customWidth="1"/>
    <col min="4626" max="4626" width="1.85546875" style="31" bestFit="1" customWidth="1"/>
    <col min="4627" max="4628" width="1" style="31" bestFit="1" customWidth="1"/>
    <col min="4629" max="4629" width="5.5703125" style="31" bestFit="1" customWidth="1"/>
    <col min="4630" max="4630" width="1.85546875" style="31" bestFit="1" customWidth="1"/>
    <col min="4631" max="4631" width="2.85546875" style="31" bestFit="1" customWidth="1"/>
    <col min="4632" max="4632" width="1.85546875" style="31" bestFit="1" customWidth="1"/>
    <col min="4633" max="4633" width="9.28515625" style="31" bestFit="1" customWidth="1"/>
    <col min="4634" max="4862" width="8.85546875" style="31"/>
    <col min="4863" max="4864" width="4.7109375" style="31" bestFit="1" customWidth="1"/>
    <col min="4865" max="4865" width="1.85546875" style="31" bestFit="1" customWidth="1"/>
    <col min="4866" max="4867" width="2.85546875" style="31" bestFit="1" customWidth="1"/>
    <col min="4868" max="4868" width="1.85546875" style="31" bestFit="1" customWidth="1"/>
    <col min="4869" max="4869" width="4.7109375" style="31" bestFit="1" customWidth="1"/>
    <col min="4870" max="4870" width="5.5703125" style="31" bestFit="1" customWidth="1"/>
    <col min="4871" max="4871" width="9.28515625" style="31" bestFit="1" customWidth="1"/>
    <col min="4872" max="4872" width="8.42578125" style="31" bestFit="1" customWidth="1"/>
    <col min="4873" max="4873" width="4.7109375" style="31" bestFit="1" customWidth="1"/>
    <col min="4874" max="4874" width="1" style="31" bestFit="1" customWidth="1"/>
    <col min="4875" max="4875" width="3.7109375" style="31" bestFit="1" customWidth="1"/>
    <col min="4876" max="4876" width="1" style="31" bestFit="1" customWidth="1"/>
    <col min="4877" max="4877" width="2.85546875" style="31" bestFit="1" customWidth="1"/>
    <col min="4878" max="4878" width="1" style="31" bestFit="1" customWidth="1"/>
    <col min="4879" max="4879" width="3.7109375" style="31" bestFit="1" customWidth="1"/>
    <col min="4880" max="4880" width="1" style="31" bestFit="1" customWidth="1"/>
    <col min="4881" max="4881" width="2.85546875" style="31" bestFit="1" customWidth="1"/>
    <col min="4882" max="4882" width="1.85546875" style="31" bestFit="1" customWidth="1"/>
    <col min="4883" max="4884" width="1" style="31" bestFit="1" customWidth="1"/>
    <col min="4885" max="4885" width="5.5703125" style="31" bestFit="1" customWidth="1"/>
    <col min="4886" max="4886" width="1.85546875" style="31" bestFit="1" customWidth="1"/>
    <col min="4887" max="4887" width="2.85546875" style="31" bestFit="1" customWidth="1"/>
    <col min="4888" max="4888" width="1.85546875" style="31" bestFit="1" customWidth="1"/>
    <col min="4889" max="4889" width="9.28515625" style="31" bestFit="1" customWidth="1"/>
    <col min="4890" max="5118" width="8.85546875" style="31"/>
    <col min="5119" max="5120" width="4.7109375" style="31" bestFit="1" customWidth="1"/>
    <col min="5121" max="5121" width="1.85546875" style="31" bestFit="1" customWidth="1"/>
    <col min="5122" max="5123" width="2.85546875" style="31" bestFit="1" customWidth="1"/>
    <col min="5124" max="5124" width="1.85546875" style="31" bestFit="1" customWidth="1"/>
    <col min="5125" max="5125" width="4.7109375" style="31" bestFit="1" customWidth="1"/>
    <col min="5126" max="5126" width="5.5703125" style="31" bestFit="1" customWidth="1"/>
    <col min="5127" max="5127" width="9.28515625" style="31" bestFit="1" customWidth="1"/>
    <col min="5128" max="5128" width="8.42578125" style="31" bestFit="1" customWidth="1"/>
    <col min="5129" max="5129" width="4.7109375" style="31" bestFit="1" customWidth="1"/>
    <col min="5130" max="5130" width="1" style="31" bestFit="1" customWidth="1"/>
    <col min="5131" max="5131" width="3.7109375" style="31" bestFit="1" customWidth="1"/>
    <col min="5132" max="5132" width="1" style="31" bestFit="1" customWidth="1"/>
    <col min="5133" max="5133" width="2.85546875" style="31" bestFit="1" customWidth="1"/>
    <col min="5134" max="5134" width="1" style="31" bestFit="1" customWidth="1"/>
    <col min="5135" max="5135" width="3.7109375" style="31" bestFit="1" customWidth="1"/>
    <col min="5136" max="5136" width="1" style="31" bestFit="1" customWidth="1"/>
    <col min="5137" max="5137" width="2.85546875" style="31" bestFit="1" customWidth="1"/>
    <col min="5138" max="5138" width="1.85546875" style="31" bestFit="1" customWidth="1"/>
    <col min="5139" max="5140" width="1" style="31" bestFit="1" customWidth="1"/>
    <col min="5141" max="5141" width="5.5703125" style="31" bestFit="1" customWidth="1"/>
    <col min="5142" max="5142" width="1.85546875" style="31" bestFit="1" customWidth="1"/>
    <col min="5143" max="5143" width="2.85546875" style="31" bestFit="1" customWidth="1"/>
    <col min="5144" max="5144" width="1.85546875" style="31" bestFit="1" customWidth="1"/>
    <col min="5145" max="5145" width="9.28515625" style="31" bestFit="1" customWidth="1"/>
    <col min="5146" max="5374" width="8.85546875" style="31"/>
    <col min="5375" max="5376" width="4.7109375" style="31" bestFit="1" customWidth="1"/>
    <col min="5377" max="5377" width="1.85546875" style="31" bestFit="1" customWidth="1"/>
    <col min="5378" max="5379" width="2.85546875" style="31" bestFit="1" customWidth="1"/>
    <col min="5380" max="5380" width="1.85546875" style="31" bestFit="1" customWidth="1"/>
    <col min="5381" max="5381" width="4.7109375" style="31" bestFit="1" customWidth="1"/>
    <col min="5382" max="5382" width="5.5703125" style="31" bestFit="1" customWidth="1"/>
    <col min="5383" max="5383" width="9.28515625" style="31" bestFit="1" customWidth="1"/>
    <col min="5384" max="5384" width="8.42578125" style="31" bestFit="1" customWidth="1"/>
    <col min="5385" max="5385" width="4.7109375" style="31" bestFit="1" customWidth="1"/>
    <col min="5386" max="5386" width="1" style="31" bestFit="1" customWidth="1"/>
    <col min="5387" max="5387" width="3.7109375" style="31" bestFit="1" customWidth="1"/>
    <col min="5388" max="5388" width="1" style="31" bestFit="1" customWidth="1"/>
    <col min="5389" max="5389" width="2.85546875" style="31" bestFit="1" customWidth="1"/>
    <col min="5390" max="5390" width="1" style="31" bestFit="1" customWidth="1"/>
    <col min="5391" max="5391" width="3.7109375" style="31" bestFit="1" customWidth="1"/>
    <col min="5392" max="5392" width="1" style="31" bestFit="1" customWidth="1"/>
    <col min="5393" max="5393" width="2.85546875" style="31" bestFit="1" customWidth="1"/>
    <col min="5394" max="5394" width="1.85546875" style="31" bestFit="1" customWidth="1"/>
    <col min="5395" max="5396" width="1" style="31" bestFit="1" customWidth="1"/>
    <col min="5397" max="5397" width="5.5703125" style="31" bestFit="1" customWidth="1"/>
    <col min="5398" max="5398" width="1.85546875" style="31" bestFit="1" customWidth="1"/>
    <col min="5399" max="5399" width="2.85546875" style="31" bestFit="1" customWidth="1"/>
    <col min="5400" max="5400" width="1.85546875" style="31" bestFit="1" customWidth="1"/>
    <col min="5401" max="5401" width="9.28515625" style="31" bestFit="1" customWidth="1"/>
    <col min="5402" max="5630" width="8.85546875" style="31"/>
    <col min="5631" max="5632" width="4.7109375" style="31" bestFit="1" customWidth="1"/>
    <col min="5633" max="5633" width="1.85546875" style="31" bestFit="1" customWidth="1"/>
    <col min="5634" max="5635" width="2.85546875" style="31" bestFit="1" customWidth="1"/>
    <col min="5636" max="5636" width="1.85546875" style="31" bestFit="1" customWidth="1"/>
    <col min="5637" max="5637" width="4.7109375" style="31" bestFit="1" customWidth="1"/>
    <col min="5638" max="5638" width="5.5703125" style="31" bestFit="1" customWidth="1"/>
    <col min="5639" max="5639" width="9.28515625" style="31" bestFit="1" customWidth="1"/>
    <col min="5640" max="5640" width="8.42578125" style="31" bestFit="1" customWidth="1"/>
    <col min="5641" max="5641" width="4.7109375" style="31" bestFit="1" customWidth="1"/>
    <col min="5642" max="5642" width="1" style="31" bestFit="1" customWidth="1"/>
    <col min="5643" max="5643" width="3.7109375" style="31" bestFit="1" customWidth="1"/>
    <col min="5644" max="5644" width="1" style="31" bestFit="1" customWidth="1"/>
    <col min="5645" max="5645" width="2.85546875" style="31" bestFit="1" customWidth="1"/>
    <col min="5646" max="5646" width="1" style="31" bestFit="1" customWidth="1"/>
    <col min="5647" max="5647" width="3.7109375" style="31" bestFit="1" customWidth="1"/>
    <col min="5648" max="5648" width="1" style="31" bestFit="1" customWidth="1"/>
    <col min="5649" max="5649" width="2.85546875" style="31" bestFit="1" customWidth="1"/>
    <col min="5650" max="5650" width="1.85546875" style="31" bestFit="1" customWidth="1"/>
    <col min="5651" max="5652" width="1" style="31" bestFit="1" customWidth="1"/>
    <col min="5653" max="5653" width="5.5703125" style="31" bestFit="1" customWidth="1"/>
    <col min="5654" max="5654" width="1.85546875" style="31" bestFit="1" customWidth="1"/>
    <col min="5655" max="5655" width="2.85546875" style="31" bestFit="1" customWidth="1"/>
    <col min="5656" max="5656" width="1.85546875" style="31" bestFit="1" customWidth="1"/>
    <col min="5657" max="5657" width="9.28515625" style="31" bestFit="1" customWidth="1"/>
    <col min="5658" max="5886" width="8.85546875" style="31"/>
    <col min="5887" max="5888" width="4.7109375" style="31" bestFit="1" customWidth="1"/>
    <col min="5889" max="5889" width="1.85546875" style="31" bestFit="1" customWidth="1"/>
    <col min="5890" max="5891" width="2.85546875" style="31" bestFit="1" customWidth="1"/>
    <col min="5892" max="5892" width="1.85546875" style="31" bestFit="1" customWidth="1"/>
    <col min="5893" max="5893" width="4.7109375" style="31" bestFit="1" customWidth="1"/>
    <col min="5894" max="5894" width="5.5703125" style="31" bestFit="1" customWidth="1"/>
    <col min="5895" max="5895" width="9.28515625" style="31" bestFit="1" customWidth="1"/>
    <col min="5896" max="5896" width="8.42578125" style="31" bestFit="1" customWidth="1"/>
    <col min="5897" max="5897" width="4.7109375" style="31" bestFit="1" customWidth="1"/>
    <col min="5898" max="5898" width="1" style="31" bestFit="1" customWidth="1"/>
    <col min="5899" max="5899" width="3.7109375" style="31" bestFit="1" customWidth="1"/>
    <col min="5900" max="5900" width="1" style="31" bestFit="1" customWidth="1"/>
    <col min="5901" max="5901" width="2.85546875" style="31" bestFit="1" customWidth="1"/>
    <col min="5902" max="5902" width="1" style="31" bestFit="1" customWidth="1"/>
    <col min="5903" max="5903" width="3.7109375" style="31" bestFit="1" customWidth="1"/>
    <col min="5904" max="5904" width="1" style="31" bestFit="1" customWidth="1"/>
    <col min="5905" max="5905" width="2.85546875" style="31" bestFit="1" customWidth="1"/>
    <col min="5906" max="5906" width="1.85546875" style="31" bestFit="1" customWidth="1"/>
    <col min="5907" max="5908" width="1" style="31" bestFit="1" customWidth="1"/>
    <col min="5909" max="5909" width="5.5703125" style="31" bestFit="1" customWidth="1"/>
    <col min="5910" max="5910" width="1.85546875" style="31" bestFit="1" customWidth="1"/>
    <col min="5911" max="5911" width="2.85546875" style="31" bestFit="1" customWidth="1"/>
    <col min="5912" max="5912" width="1.85546875" style="31" bestFit="1" customWidth="1"/>
    <col min="5913" max="5913" width="9.28515625" style="31" bestFit="1" customWidth="1"/>
    <col min="5914" max="6142" width="8.85546875" style="31"/>
    <col min="6143" max="6144" width="4.7109375" style="31" bestFit="1" customWidth="1"/>
    <col min="6145" max="6145" width="1.85546875" style="31" bestFit="1" customWidth="1"/>
    <col min="6146" max="6147" width="2.85546875" style="31" bestFit="1" customWidth="1"/>
    <col min="6148" max="6148" width="1.85546875" style="31" bestFit="1" customWidth="1"/>
    <col min="6149" max="6149" width="4.7109375" style="31" bestFit="1" customWidth="1"/>
    <col min="6150" max="6150" width="5.5703125" style="31" bestFit="1" customWidth="1"/>
    <col min="6151" max="6151" width="9.28515625" style="31" bestFit="1" customWidth="1"/>
    <col min="6152" max="6152" width="8.42578125" style="31" bestFit="1" customWidth="1"/>
    <col min="6153" max="6153" width="4.7109375" style="31" bestFit="1" customWidth="1"/>
    <col min="6154" max="6154" width="1" style="31" bestFit="1" customWidth="1"/>
    <col min="6155" max="6155" width="3.7109375" style="31" bestFit="1" customWidth="1"/>
    <col min="6156" max="6156" width="1" style="31" bestFit="1" customWidth="1"/>
    <col min="6157" max="6157" width="2.85546875" style="31" bestFit="1" customWidth="1"/>
    <col min="6158" max="6158" width="1" style="31" bestFit="1" customWidth="1"/>
    <col min="6159" max="6159" width="3.7109375" style="31" bestFit="1" customWidth="1"/>
    <col min="6160" max="6160" width="1" style="31" bestFit="1" customWidth="1"/>
    <col min="6161" max="6161" width="2.85546875" style="31" bestFit="1" customWidth="1"/>
    <col min="6162" max="6162" width="1.85546875" style="31" bestFit="1" customWidth="1"/>
    <col min="6163" max="6164" width="1" style="31" bestFit="1" customWidth="1"/>
    <col min="6165" max="6165" width="5.5703125" style="31" bestFit="1" customWidth="1"/>
    <col min="6166" max="6166" width="1.85546875" style="31" bestFit="1" customWidth="1"/>
    <col min="6167" max="6167" width="2.85546875" style="31" bestFit="1" customWidth="1"/>
    <col min="6168" max="6168" width="1.85546875" style="31" bestFit="1" customWidth="1"/>
    <col min="6169" max="6169" width="9.28515625" style="31" bestFit="1" customWidth="1"/>
    <col min="6170" max="6398" width="8.85546875" style="31"/>
    <col min="6399" max="6400" width="4.7109375" style="31" bestFit="1" customWidth="1"/>
    <col min="6401" max="6401" width="1.85546875" style="31" bestFit="1" customWidth="1"/>
    <col min="6402" max="6403" width="2.85546875" style="31" bestFit="1" customWidth="1"/>
    <col min="6404" max="6404" width="1.85546875" style="31" bestFit="1" customWidth="1"/>
    <col min="6405" max="6405" width="4.7109375" style="31" bestFit="1" customWidth="1"/>
    <col min="6406" max="6406" width="5.5703125" style="31" bestFit="1" customWidth="1"/>
    <col min="6407" max="6407" width="9.28515625" style="31" bestFit="1" customWidth="1"/>
    <col min="6408" max="6408" width="8.42578125" style="31" bestFit="1" customWidth="1"/>
    <col min="6409" max="6409" width="4.7109375" style="31" bestFit="1" customWidth="1"/>
    <col min="6410" max="6410" width="1" style="31" bestFit="1" customWidth="1"/>
    <col min="6411" max="6411" width="3.7109375" style="31" bestFit="1" customWidth="1"/>
    <col min="6412" max="6412" width="1" style="31" bestFit="1" customWidth="1"/>
    <col min="6413" max="6413" width="2.85546875" style="31" bestFit="1" customWidth="1"/>
    <col min="6414" max="6414" width="1" style="31" bestFit="1" customWidth="1"/>
    <col min="6415" max="6415" width="3.7109375" style="31" bestFit="1" customWidth="1"/>
    <col min="6416" max="6416" width="1" style="31" bestFit="1" customWidth="1"/>
    <col min="6417" max="6417" width="2.85546875" style="31" bestFit="1" customWidth="1"/>
    <col min="6418" max="6418" width="1.85546875" style="31" bestFit="1" customWidth="1"/>
    <col min="6419" max="6420" width="1" style="31" bestFit="1" customWidth="1"/>
    <col min="6421" max="6421" width="5.5703125" style="31" bestFit="1" customWidth="1"/>
    <col min="6422" max="6422" width="1.85546875" style="31" bestFit="1" customWidth="1"/>
    <col min="6423" max="6423" width="2.85546875" style="31" bestFit="1" customWidth="1"/>
    <col min="6424" max="6424" width="1.85546875" style="31" bestFit="1" customWidth="1"/>
    <col min="6425" max="6425" width="9.28515625" style="31" bestFit="1" customWidth="1"/>
    <col min="6426" max="6654" width="8.85546875" style="31"/>
    <col min="6655" max="6656" width="4.7109375" style="31" bestFit="1" customWidth="1"/>
    <col min="6657" max="6657" width="1.85546875" style="31" bestFit="1" customWidth="1"/>
    <col min="6658" max="6659" width="2.85546875" style="31" bestFit="1" customWidth="1"/>
    <col min="6660" max="6660" width="1.85546875" style="31" bestFit="1" customWidth="1"/>
    <col min="6661" max="6661" width="4.7109375" style="31" bestFit="1" customWidth="1"/>
    <col min="6662" max="6662" width="5.5703125" style="31" bestFit="1" customWidth="1"/>
    <col min="6663" max="6663" width="9.28515625" style="31" bestFit="1" customWidth="1"/>
    <col min="6664" max="6664" width="8.42578125" style="31" bestFit="1" customWidth="1"/>
    <col min="6665" max="6665" width="4.7109375" style="31" bestFit="1" customWidth="1"/>
    <col min="6666" max="6666" width="1" style="31" bestFit="1" customWidth="1"/>
    <col min="6667" max="6667" width="3.7109375" style="31" bestFit="1" customWidth="1"/>
    <col min="6668" max="6668" width="1" style="31" bestFit="1" customWidth="1"/>
    <col min="6669" max="6669" width="2.85546875" style="31" bestFit="1" customWidth="1"/>
    <col min="6670" max="6670" width="1" style="31" bestFit="1" customWidth="1"/>
    <col min="6671" max="6671" width="3.7109375" style="31" bestFit="1" customWidth="1"/>
    <col min="6672" max="6672" width="1" style="31" bestFit="1" customWidth="1"/>
    <col min="6673" max="6673" width="2.85546875" style="31" bestFit="1" customWidth="1"/>
    <col min="6674" max="6674" width="1.85546875" style="31" bestFit="1" customWidth="1"/>
    <col min="6675" max="6676" width="1" style="31" bestFit="1" customWidth="1"/>
    <col min="6677" max="6677" width="5.5703125" style="31" bestFit="1" customWidth="1"/>
    <col min="6678" max="6678" width="1.85546875" style="31" bestFit="1" customWidth="1"/>
    <col min="6679" max="6679" width="2.85546875" style="31" bestFit="1" customWidth="1"/>
    <col min="6680" max="6680" width="1.85546875" style="31" bestFit="1" customWidth="1"/>
    <col min="6681" max="6681" width="9.28515625" style="31" bestFit="1" customWidth="1"/>
    <col min="6682" max="6910" width="8.85546875" style="31"/>
    <col min="6911" max="6912" width="4.7109375" style="31" bestFit="1" customWidth="1"/>
    <col min="6913" max="6913" width="1.85546875" style="31" bestFit="1" customWidth="1"/>
    <col min="6914" max="6915" width="2.85546875" style="31" bestFit="1" customWidth="1"/>
    <col min="6916" max="6916" width="1.85546875" style="31" bestFit="1" customWidth="1"/>
    <col min="6917" max="6917" width="4.7109375" style="31" bestFit="1" customWidth="1"/>
    <col min="6918" max="6918" width="5.5703125" style="31" bestFit="1" customWidth="1"/>
    <col min="6919" max="6919" width="9.28515625" style="31" bestFit="1" customWidth="1"/>
    <col min="6920" max="6920" width="8.42578125" style="31" bestFit="1" customWidth="1"/>
    <col min="6921" max="6921" width="4.7109375" style="31" bestFit="1" customWidth="1"/>
    <col min="6922" max="6922" width="1" style="31" bestFit="1" customWidth="1"/>
    <col min="6923" max="6923" width="3.7109375" style="31" bestFit="1" customWidth="1"/>
    <col min="6924" max="6924" width="1" style="31" bestFit="1" customWidth="1"/>
    <col min="6925" max="6925" width="2.85546875" style="31" bestFit="1" customWidth="1"/>
    <col min="6926" max="6926" width="1" style="31" bestFit="1" customWidth="1"/>
    <col min="6927" max="6927" width="3.7109375" style="31" bestFit="1" customWidth="1"/>
    <col min="6928" max="6928" width="1" style="31" bestFit="1" customWidth="1"/>
    <col min="6929" max="6929" width="2.85546875" style="31" bestFit="1" customWidth="1"/>
    <col min="6930" max="6930" width="1.85546875" style="31" bestFit="1" customWidth="1"/>
    <col min="6931" max="6932" width="1" style="31" bestFit="1" customWidth="1"/>
    <col min="6933" max="6933" width="5.5703125" style="31" bestFit="1" customWidth="1"/>
    <col min="6934" max="6934" width="1.85546875" style="31" bestFit="1" customWidth="1"/>
    <col min="6935" max="6935" width="2.85546875" style="31" bestFit="1" customWidth="1"/>
    <col min="6936" max="6936" width="1.85546875" style="31" bestFit="1" customWidth="1"/>
    <col min="6937" max="6937" width="9.28515625" style="31" bestFit="1" customWidth="1"/>
    <col min="6938" max="7166" width="8.85546875" style="31"/>
    <col min="7167" max="7168" width="4.7109375" style="31" bestFit="1" customWidth="1"/>
    <col min="7169" max="7169" width="1.85546875" style="31" bestFit="1" customWidth="1"/>
    <col min="7170" max="7171" width="2.85546875" style="31" bestFit="1" customWidth="1"/>
    <col min="7172" max="7172" width="1.85546875" style="31" bestFit="1" customWidth="1"/>
    <col min="7173" max="7173" width="4.7109375" style="31" bestFit="1" customWidth="1"/>
    <col min="7174" max="7174" width="5.5703125" style="31" bestFit="1" customWidth="1"/>
    <col min="7175" max="7175" width="9.28515625" style="31" bestFit="1" customWidth="1"/>
    <col min="7176" max="7176" width="8.42578125" style="31" bestFit="1" customWidth="1"/>
    <col min="7177" max="7177" width="4.7109375" style="31" bestFit="1" customWidth="1"/>
    <col min="7178" max="7178" width="1" style="31" bestFit="1" customWidth="1"/>
    <col min="7179" max="7179" width="3.7109375" style="31" bestFit="1" customWidth="1"/>
    <col min="7180" max="7180" width="1" style="31" bestFit="1" customWidth="1"/>
    <col min="7181" max="7181" width="2.85546875" style="31" bestFit="1" customWidth="1"/>
    <col min="7182" max="7182" width="1" style="31" bestFit="1" customWidth="1"/>
    <col min="7183" max="7183" width="3.7109375" style="31" bestFit="1" customWidth="1"/>
    <col min="7184" max="7184" width="1" style="31" bestFit="1" customWidth="1"/>
    <col min="7185" max="7185" width="2.85546875" style="31" bestFit="1" customWidth="1"/>
    <col min="7186" max="7186" width="1.85546875" style="31" bestFit="1" customWidth="1"/>
    <col min="7187" max="7188" width="1" style="31" bestFit="1" customWidth="1"/>
    <col min="7189" max="7189" width="5.5703125" style="31" bestFit="1" customWidth="1"/>
    <col min="7190" max="7190" width="1.85546875" style="31" bestFit="1" customWidth="1"/>
    <col min="7191" max="7191" width="2.85546875" style="31" bestFit="1" customWidth="1"/>
    <col min="7192" max="7192" width="1.85546875" style="31" bestFit="1" customWidth="1"/>
    <col min="7193" max="7193" width="9.28515625" style="31" bestFit="1" customWidth="1"/>
    <col min="7194" max="7422" width="8.85546875" style="31"/>
    <col min="7423" max="7424" width="4.7109375" style="31" bestFit="1" customWidth="1"/>
    <col min="7425" max="7425" width="1.85546875" style="31" bestFit="1" customWidth="1"/>
    <col min="7426" max="7427" width="2.85546875" style="31" bestFit="1" customWidth="1"/>
    <col min="7428" max="7428" width="1.85546875" style="31" bestFit="1" customWidth="1"/>
    <col min="7429" max="7429" width="4.7109375" style="31" bestFit="1" customWidth="1"/>
    <col min="7430" max="7430" width="5.5703125" style="31" bestFit="1" customWidth="1"/>
    <col min="7431" max="7431" width="9.28515625" style="31" bestFit="1" customWidth="1"/>
    <col min="7432" max="7432" width="8.42578125" style="31" bestFit="1" customWidth="1"/>
    <col min="7433" max="7433" width="4.7109375" style="31" bestFit="1" customWidth="1"/>
    <col min="7434" max="7434" width="1" style="31" bestFit="1" customWidth="1"/>
    <col min="7435" max="7435" width="3.7109375" style="31" bestFit="1" customWidth="1"/>
    <col min="7436" max="7436" width="1" style="31" bestFit="1" customWidth="1"/>
    <col min="7437" max="7437" width="2.85546875" style="31" bestFit="1" customWidth="1"/>
    <col min="7438" max="7438" width="1" style="31" bestFit="1" customWidth="1"/>
    <col min="7439" max="7439" width="3.7109375" style="31" bestFit="1" customWidth="1"/>
    <col min="7440" max="7440" width="1" style="31" bestFit="1" customWidth="1"/>
    <col min="7441" max="7441" width="2.85546875" style="31" bestFit="1" customWidth="1"/>
    <col min="7442" max="7442" width="1.85546875" style="31" bestFit="1" customWidth="1"/>
    <col min="7443" max="7444" width="1" style="31" bestFit="1" customWidth="1"/>
    <col min="7445" max="7445" width="5.5703125" style="31" bestFit="1" customWidth="1"/>
    <col min="7446" max="7446" width="1.85546875" style="31" bestFit="1" customWidth="1"/>
    <col min="7447" max="7447" width="2.85546875" style="31" bestFit="1" customWidth="1"/>
    <col min="7448" max="7448" width="1.85546875" style="31" bestFit="1" customWidth="1"/>
    <col min="7449" max="7449" width="9.28515625" style="31" bestFit="1" customWidth="1"/>
    <col min="7450" max="7678" width="8.85546875" style="31"/>
    <col min="7679" max="7680" width="4.7109375" style="31" bestFit="1" customWidth="1"/>
    <col min="7681" max="7681" width="1.85546875" style="31" bestFit="1" customWidth="1"/>
    <col min="7682" max="7683" width="2.85546875" style="31" bestFit="1" customWidth="1"/>
    <col min="7684" max="7684" width="1.85546875" style="31" bestFit="1" customWidth="1"/>
    <col min="7685" max="7685" width="4.7109375" style="31" bestFit="1" customWidth="1"/>
    <col min="7686" max="7686" width="5.5703125" style="31" bestFit="1" customWidth="1"/>
    <col min="7687" max="7687" width="9.28515625" style="31" bestFit="1" customWidth="1"/>
    <col min="7688" max="7688" width="8.42578125" style="31" bestFit="1" customWidth="1"/>
    <col min="7689" max="7689" width="4.7109375" style="31" bestFit="1" customWidth="1"/>
    <col min="7690" max="7690" width="1" style="31" bestFit="1" customWidth="1"/>
    <col min="7691" max="7691" width="3.7109375" style="31" bestFit="1" customWidth="1"/>
    <col min="7692" max="7692" width="1" style="31" bestFit="1" customWidth="1"/>
    <col min="7693" max="7693" width="2.85546875" style="31" bestFit="1" customWidth="1"/>
    <col min="7694" max="7694" width="1" style="31" bestFit="1" customWidth="1"/>
    <col min="7695" max="7695" width="3.7109375" style="31" bestFit="1" customWidth="1"/>
    <col min="7696" max="7696" width="1" style="31" bestFit="1" customWidth="1"/>
    <col min="7697" max="7697" width="2.85546875" style="31" bestFit="1" customWidth="1"/>
    <col min="7698" max="7698" width="1.85546875" style="31" bestFit="1" customWidth="1"/>
    <col min="7699" max="7700" width="1" style="31" bestFit="1" customWidth="1"/>
    <col min="7701" max="7701" width="5.5703125" style="31" bestFit="1" customWidth="1"/>
    <col min="7702" max="7702" width="1.85546875" style="31" bestFit="1" customWidth="1"/>
    <col min="7703" max="7703" width="2.85546875" style="31" bestFit="1" customWidth="1"/>
    <col min="7704" max="7704" width="1.85546875" style="31" bestFit="1" customWidth="1"/>
    <col min="7705" max="7705" width="9.28515625" style="31" bestFit="1" customWidth="1"/>
    <col min="7706" max="7934" width="8.85546875" style="31"/>
    <col min="7935" max="7936" width="4.7109375" style="31" bestFit="1" customWidth="1"/>
    <col min="7937" max="7937" width="1.85546875" style="31" bestFit="1" customWidth="1"/>
    <col min="7938" max="7939" width="2.85546875" style="31" bestFit="1" customWidth="1"/>
    <col min="7940" max="7940" width="1.85546875" style="31" bestFit="1" customWidth="1"/>
    <col min="7941" max="7941" width="4.7109375" style="31" bestFit="1" customWidth="1"/>
    <col min="7942" max="7942" width="5.5703125" style="31" bestFit="1" customWidth="1"/>
    <col min="7943" max="7943" width="9.28515625" style="31" bestFit="1" customWidth="1"/>
    <col min="7944" max="7944" width="8.42578125" style="31" bestFit="1" customWidth="1"/>
    <col min="7945" max="7945" width="4.7109375" style="31" bestFit="1" customWidth="1"/>
    <col min="7946" max="7946" width="1" style="31" bestFit="1" customWidth="1"/>
    <col min="7947" max="7947" width="3.7109375" style="31" bestFit="1" customWidth="1"/>
    <col min="7948" max="7948" width="1" style="31" bestFit="1" customWidth="1"/>
    <col min="7949" max="7949" width="2.85546875" style="31" bestFit="1" customWidth="1"/>
    <col min="7950" max="7950" width="1" style="31" bestFit="1" customWidth="1"/>
    <col min="7951" max="7951" width="3.7109375" style="31" bestFit="1" customWidth="1"/>
    <col min="7952" max="7952" width="1" style="31" bestFit="1" customWidth="1"/>
    <col min="7953" max="7953" width="2.85546875" style="31" bestFit="1" customWidth="1"/>
    <col min="7954" max="7954" width="1.85546875" style="31" bestFit="1" customWidth="1"/>
    <col min="7955" max="7956" width="1" style="31" bestFit="1" customWidth="1"/>
    <col min="7957" max="7957" width="5.5703125" style="31" bestFit="1" customWidth="1"/>
    <col min="7958" max="7958" width="1.85546875" style="31" bestFit="1" customWidth="1"/>
    <col min="7959" max="7959" width="2.85546875" style="31" bestFit="1" customWidth="1"/>
    <col min="7960" max="7960" width="1.85546875" style="31" bestFit="1" customWidth="1"/>
    <col min="7961" max="7961" width="9.28515625" style="31" bestFit="1" customWidth="1"/>
    <col min="7962" max="8190" width="8.85546875" style="31"/>
    <col min="8191" max="8192" width="4.7109375" style="31" bestFit="1" customWidth="1"/>
    <col min="8193" max="8193" width="1.85546875" style="31" bestFit="1" customWidth="1"/>
    <col min="8194" max="8195" width="2.85546875" style="31" bestFit="1" customWidth="1"/>
    <col min="8196" max="8196" width="1.85546875" style="31" bestFit="1" customWidth="1"/>
    <col min="8197" max="8197" width="4.7109375" style="31" bestFit="1" customWidth="1"/>
    <col min="8198" max="8198" width="5.5703125" style="31" bestFit="1" customWidth="1"/>
    <col min="8199" max="8199" width="9.28515625" style="31" bestFit="1" customWidth="1"/>
    <col min="8200" max="8200" width="8.42578125" style="31" bestFit="1" customWidth="1"/>
    <col min="8201" max="8201" width="4.7109375" style="31" bestFit="1" customWidth="1"/>
    <col min="8202" max="8202" width="1" style="31" bestFit="1" customWidth="1"/>
    <col min="8203" max="8203" width="3.7109375" style="31" bestFit="1" customWidth="1"/>
    <col min="8204" max="8204" width="1" style="31" bestFit="1" customWidth="1"/>
    <col min="8205" max="8205" width="2.85546875" style="31" bestFit="1" customWidth="1"/>
    <col min="8206" max="8206" width="1" style="31" bestFit="1" customWidth="1"/>
    <col min="8207" max="8207" width="3.7109375" style="31" bestFit="1" customWidth="1"/>
    <col min="8208" max="8208" width="1" style="31" bestFit="1" customWidth="1"/>
    <col min="8209" max="8209" width="2.85546875" style="31" bestFit="1" customWidth="1"/>
    <col min="8210" max="8210" width="1.85546875" style="31" bestFit="1" customWidth="1"/>
    <col min="8211" max="8212" width="1" style="31" bestFit="1" customWidth="1"/>
    <col min="8213" max="8213" width="5.5703125" style="31" bestFit="1" customWidth="1"/>
    <col min="8214" max="8214" width="1.85546875" style="31" bestFit="1" customWidth="1"/>
    <col min="8215" max="8215" width="2.85546875" style="31" bestFit="1" customWidth="1"/>
    <col min="8216" max="8216" width="1.85546875" style="31" bestFit="1" customWidth="1"/>
    <col min="8217" max="8217" width="9.28515625" style="31" bestFit="1" customWidth="1"/>
    <col min="8218" max="8446" width="8.85546875" style="31"/>
    <col min="8447" max="8448" width="4.7109375" style="31" bestFit="1" customWidth="1"/>
    <col min="8449" max="8449" width="1.85546875" style="31" bestFit="1" customWidth="1"/>
    <col min="8450" max="8451" width="2.85546875" style="31" bestFit="1" customWidth="1"/>
    <col min="8452" max="8452" width="1.85546875" style="31" bestFit="1" customWidth="1"/>
    <col min="8453" max="8453" width="4.7109375" style="31" bestFit="1" customWidth="1"/>
    <col min="8454" max="8454" width="5.5703125" style="31" bestFit="1" customWidth="1"/>
    <col min="8455" max="8455" width="9.28515625" style="31" bestFit="1" customWidth="1"/>
    <col min="8456" max="8456" width="8.42578125" style="31" bestFit="1" customWidth="1"/>
    <col min="8457" max="8457" width="4.7109375" style="31" bestFit="1" customWidth="1"/>
    <col min="8458" max="8458" width="1" style="31" bestFit="1" customWidth="1"/>
    <col min="8459" max="8459" width="3.7109375" style="31" bestFit="1" customWidth="1"/>
    <col min="8460" max="8460" width="1" style="31" bestFit="1" customWidth="1"/>
    <col min="8461" max="8461" width="2.85546875" style="31" bestFit="1" customWidth="1"/>
    <col min="8462" max="8462" width="1" style="31" bestFit="1" customWidth="1"/>
    <col min="8463" max="8463" width="3.7109375" style="31" bestFit="1" customWidth="1"/>
    <col min="8464" max="8464" width="1" style="31" bestFit="1" customWidth="1"/>
    <col min="8465" max="8465" width="2.85546875" style="31" bestFit="1" customWidth="1"/>
    <col min="8466" max="8466" width="1.85546875" style="31" bestFit="1" customWidth="1"/>
    <col min="8467" max="8468" width="1" style="31" bestFit="1" customWidth="1"/>
    <col min="8469" max="8469" width="5.5703125" style="31" bestFit="1" customWidth="1"/>
    <col min="8470" max="8470" width="1.85546875" style="31" bestFit="1" customWidth="1"/>
    <col min="8471" max="8471" width="2.85546875" style="31" bestFit="1" customWidth="1"/>
    <col min="8472" max="8472" width="1.85546875" style="31" bestFit="1" customWidth="1"/>
    <col min="8473" max="8473" width="9.28515625" style="31" bestFit="1" customWidth="1"/>
    <col min="8474" max="8702" width="8.85546875" style="31"/>
    <col min="8703" max="8704" width="4.7109375" style="31" bestFit="1" customWidth="1"/>
    <col min="8705" max="8705" width="1.85546875" style="31" bestFit="1" customWidth="1"/>
    <col min="8706" max="8707" width="2.85546875" style="31" bestFit="1" customWidth="1"/>
    <col min="8708" max="8708" width="1.85546875" style="31" bestFit="1" customWidth="1"/>
    <col min="8709" max="8709" width="4.7109375" style="31" bestFit="1" customWidth="1"/>
    <col min="8710" max="8710" width="5.5703125" style="31" bestFit="1" customWidth="1"/>
    <col min="8711" max="8711" width="9.28515625" style="31" bestFit="1" customWidth="1"/>
    <col min="8712" max="8712" width="8.42578125" style="31" bestFit="1" customWidth="1"/>
    <col min="8713" max="8713" width="4.7109375" style="31" bestFit="1" customWidth="1"/>
    <col min="8714" max="8714" width="1" style="31" bestFit="1" customWidth="1"/>
    <col min="8715" max="8715" width="3.7109375" style="31" bestFit="1" customWidth="1"/>
    <col min="8716" max="8716" width="1" style="31" bestFit="1" customWidth="1"/>
    <col min="8717" max="8717" width="2.85546875" style="31" bestFit="1" customWidth="1"/>
    <col min="8718" max="8718" width="1" style="31" bestFit="1" customWidth="1"/>
    <col min="8719" max="8719" width="3.7109375" style="31" bestFit="1" customWidth="1"/>
    <col min="8720" max="8720" width="1" style="31" bestFit="1" customWidth="1"/>
    <col min="8721" max="8721" width="2.85546875" style="31" bestFit="1" customWidth="1"/>
    <col min="8722" max="8722" width="1.85546875" style="31" bestFit="1" customWidth="1"/>
    <col min="8723" max="8724" width="1" style="31" bestFit="1" customWidth="1"/>
    <col min="8725" max="8725" width="5.5703125" style="31" bestFit="1" customWidth="1"/>
    <col min="8726" max="8726" width="1.85546875" style="31" bestFit="1" customWidth="1"/>
    <col min="8727" max="8727" width="2.85546875" style="31" bestFit="1" customWidth="1"/>
    <col min="8728" max="8728" width="1.85546875" style="31" bestFit="1" customWidth="1"/>
    <col min="8729" max="8729" width="9.28515625" style="31" bestFit="1" customWidth="1"/>
    <col min="8730" max="8958" width="8.85546875" style="31"/>
    <col min="8959" max="8960" width="4.7109375" style="31" bestFit="1" customWidth="1"/>
    <col min="8961" max="8961" width="1.85546875" style="31" bestFit="1" customWidth="1"/>
    <col min="8962" max="8963" width="2.85546875" style="31" bestFit="1" customWidth="1"/>
    <col min="8964" max="8964" width="1.85546875" style="31" bestFit="1" customWidth="1"/>
    <col min="8965" max="8965" width="4.7109375" style="31" bestFit="1" customWidth="1"/>
    <col min="8966" max="8966" width="5.5703125" style="31" bestFit="1" customWidth="1"/>
    <col min="8967" max="8967" width="9.28515625" style="31" bestFit="1" customWidth="1"/>
    <col min="8968" max="8968" width="8.42578125" style="31" bestFit="1" customWidth="1"/>
    <col min="8969" max="8969" width="4.7109375" style="31" bestFit="1" customWidth="1"/>
    <col min="8970" max="8970" width="1" style="31" bestFit="1" customWidth="1"/>
    <col min="8971" max="8971" width="3.7109375" style="31" bestFit="1" customWidth="1"/>
    <col min="8972" max="8972" width="1" style="31" bestFit="1" customWidth="1"/>
    <col min="8973" max="8973" width="2.85546875" style="31" bestFit="1" customWidth="1"/>
    <col min="8974" max="8974" width="1" style="31" bestFit="1" customWidth="1"/>
    <col min="8975" max="8975" width="3.7109375" style="31" bestFit="1" customWidth="1"/>
    <col min="8976" max="8976" width="1" style="31" bestFit="1" customWidth="1"/>
    <col min="8977" max="8977" width="2.85546875" style="31" bestFit="1" customWidth="1"/>
    <col min="8978" max="8978" width="1.85546875" style="31" bestFit="1" customWidth="1"/>
    <col min="8979" max="8980" width="1" style="31" bestFit="1" customWidth="1"/>
    <col min="8981" max="8981" width="5.5703125" style="31" bestFit="1" customWidth="1"/>
    <col min="8982" max="8982" width="1.85546875" style="31" bestFit="1" customWidth="1"/>
    <col min="8983" max="8983" width="2.85546875" style="31" bestFit="1" customWidth="1"/>
    <col min="8984" max="8984" width="1.85546875" style="31" bestFit="1" customWidth="1"/>
    <col min="8985" max="8985" width="9.28515625" style="31" bestFit="1" customWidth="1"/>
    <col min="8986" max="9214" width="8.85546875" style="31"/>
    <col min="9215" max="9216" width="4.7109375" style="31" bestFit="1" customWidth="1"/>
    <col min="9217" max="9217" width="1.85546875" style="31" bestFit="1" customWidth="1"/>
    <col min="9218" max="9219" width="2.85546875" style="31" bestFit="1" customWidth="1"/>
    <col min="9220" max="9220" width="1.85546875" style="31" bestFit="1" customWidth="1"/>
    <col min="9221" max="9221" width="4.7109375" style="31" bestFit="1" customWidth="1"/>
    <col min="9222" max="9222" width="5.5703125" style="31" bestFit="1" customWidth="1"/>
    <col min="9223" max="9223" width="9.28515625" style="31" bestFit="1" customWidth="1"/>
    <col min="9224" max="9224" width="8.42578125" style="31" bestFit="1" customWidth="1"/>
    <col min="9225" max="9225" width="4.7109375" style="31" bestFit="1" customWidth="1"/>
    <col min="9226" max="9226" width="1" style="31" bestFit="1" customWidth="1"/>
    <col min="9227" max="9227" width="3.7109375" style="31" bestFit="1" customWidth="1"/>
    <col min="9228" max="9228" width="1" style="31" bestFit="1" customWidth="1"/>
    <col min="9229" max="9229" width="2.85546875" style="31" bestFit="1" customWidth="1"/>
    <col min="9230" max="9230" width="1" style="31" bestFit="1" customWidth="1"/>
    <col min="9231" max="9231" width="3.7109375" style="31" bestFit="1" customWidth="1"/>
    <col min="9232" max="9232" width="1" style="31" bestFit="1" customWidth="1"/>
    <col min="9233" max="9233" width="2.85546875" style="31" bestFit="1" customWidth="1"/>
    <col min="9234" max="9234" width="1.85546875" style="31" bestFit="1" customWidth="1"/>
    <col min="9235" max="9236" width="1" style="31" bestFit="1" customWidth="1"/>
    <col min="9237" max="9237" width="5.5703125" style="31" bestFit="1" customWidth="1"/>
    <col min="9238" max="9238" width="1.85546875" style="31" bestFit="1" customWidth="1"/>
    <col min="9239" max="9239" width="2.85546875" style="31" bestFit="1" customWidth="1"/>
    <col min="9240" max="9240" width="1.85546875" style="31" bestFit="1" customWidth="1"/>
    <col min="9241" max="9241" width="9.28515625" style="31" bestFit="1" customWidth="1"/>
    <col min="9242" max="9470" width="8.85546875" style="31"/>
    <col min="9471" max="9472" width="4.7109375" style="31" bestFit="1" customWidth="1"/>
    <col min="9473" max="9473" width="1.85546875" style="31" bestFit="1" customWidth="1"/>
    <col min="9474" max="9475" width="2.85546875" style="31" bestFit="1" customWidth="1"/>
    <col min="9476" max="9476" width="1.85546875" style="31" bestFit="1" customWidth="1"/>
    <col min="9477" max="9477" width="4.7109375" style="31" bestFit="1" customWidth="1"/>
    <col min="9478" max="9478" width="5.5703125" style="31" bestFit="1" customWidth="1"/>
    <col min="9479" max="9479" width="9.28515625" style="31" bestFit="1" customWidth="1"/>
    <col min="9480" max="9480" width="8.42578125" style="31" bestFit="1" customWidth="1"/>
    <col min="9481" max="9481" width="4.7109375" style="31" bestFit="1" customWidth="1"/>
    <col min="9482" max="9482" width="1" style="31" bestFit="1" customWidth="1"/>
    <col min="9483" max="9483" width="3.7109375" style="31" bestFit="1" customWidth="1"/>
    <col min="9484" max="9484" width="1" style="31" bestFit="1" customWidth="1"/>
    <col min="9485" max="9485" width="2.85546875" style="31" bestFit="1" customWidth="1"/>
    <col min="9486" max="9486" width="1" style="31" bestFit="1" customWidth="1"/>
    <col min="9487" max="9487" width="3.7109375" style="31" bestFit="1" customWidth="1"/>
    <col min="9488" max="9488" width="1" style="31" bestFit="1" customWidth="1"/>
    <col min="9489" max="9489" width="2.85546875" style="31" bestFit="1" customWidth="1"/>
    <col min="9490" max="9490" width="1.85546875" style="31" bestFit="1" customWidth="1"/>
    <col min="9491" max="9492" width="1" style="31" bestFit="1" customWidth="1"/>
    <col min="9493" max="9493" width="5.5703125" style="31" bestFit="1" customWidth="1"/>
    <col min="9494" max="9494" width="1.85546875" style="31" bestFit="1" customWidth="1"/>
    <col min="9495" max="9495" width="2.85546875" style="31" bestFit="1" customWidth="1"/>
    <col min="9496" max="9496" width="1.85546875" style="31" bestFit="1" customWidth="1"/>
    <col min="9497" max="9497" width="9.28515625" style="31" bestFit="1" customWidth="1"/>
    <col min="9498" max="9726" width="8.85546875" style="31"/>
    <col min="9727" max="9728" width="4.7109375" style="31" bestFit="1" customWidth="1"/>
    <col min="9729" max="9729" width="1.85546875" style="31" bestFit="1" customWidth="1"/>
    <col min="9730" max="9731" width="2.85546875" style="31" bestFit="1" customWidth="1"/>
    <col min="9732" max="9732" width="1.85546875" style="31" bestFit="1" customWidth="1"/>
    <col min="9733" max="9733" width="4.7109375" style="31" bestFit="1" customWidth="1"/>
    <col min="9734" max="9734" width="5.5703125" style="31" bestFit="1" customWidth="1"/>
    <col min="9735" max="9735" width="9.28515625" style="31" bestFit="1" customWidth="1"/>
    <col min="9736" max="9736" width="8.42578125" style="31" bestFit="1" customWidth="1"/>
    <col min="9737" max="9737" width="4.7109375" style="31" bestFit="1" customWidth="1"/>
    <col min="9738" max="9738" width="1" style="31" bestFit="1" customWidth="1"/>
    <col min="9739" max="9739" width="3.7109375" style="31" bestFit="1" customWidth="1"/>
    <col min="9740" max="9740" width="1" style="31" bestFit="1" customWidth="1"/>
    <col min="9741" max="9741" width="2.85546875" style="31" bestFit="1" customWidth="1"/>
    <col min="9742" max="9742" width="1" style="31" bestFit="1" customWidth="1"/>
    <col min="9743" max="9743" width="3.7109375" style="31" bestFit="1" customWidth="1"/>
    <col min="9744" max="9744" width="1" style="31" bestFit="1" customWidth="1"/>
    <col min="9745" max="9745" width="2.85546875" style="31" bestFit="1" customWidth="1"/>
    <col min="9746" max="9746" width="1.85546875" style="31" bestFit="1" customWidth="1"/>
    <col min="9747" max="9748" width="1" style="31" bestFit="1" customWidth="1"/>
    <col min="9749" max="9749" width="5.5703125" style="31" bestFit="1" customWidth="1"/>
    <col min="9750" max="9750" width="1.85546875" style="31" bestFit="1" customWidth="1"/>
    <col min="9751" max="9751" width="2.85546875" style="31" bestFit="1" customWidth="1"/>
    <col min="9752" max="9752" width="1.85546875" style="31" bestFit="1" customWidth="1"/>
    <col min="9753" max="9753" width="9.28515625" style="31" bestFit="1" customWidth="1"/>
    <col min="9754" max="9982" width="8.85546875" style="31"/>
    <col min="9983" max="9984" width="4.7109375" style="31" bestFit="1" customWidth="1"/>
    <col min="9985" max="9985" width="1.85546875" style="31" bestFit="1" customWidth="1"/>
    <col min="9986" max="9987" width="2.85546875" style="31" bestFit="1" customWidth="1"/>
    <col min="9988" max="9988" width="1.85546875" style="31" bestFit="1" customWidth="1"/>
    <col min="9989" max="9989" width="4.7109375" style="31" bestFit="1" customWidth="1"/>
    <col min="9990" max="9990" width="5.5703125" style="31" bestFit="1" customWidth="1"/>
    <col min="9991" max="9991" width="9.28515625" style="31" bestFit="1" customWidth="1"/>
    <col min="9992" max="9992" width="8.42578125" style="31" bestFit="1" customWidth="1"/>
    <col min="9993" max="9993" width="4.7109375" style="31" bestFit="1" customWidth="1"/>
    <col min="9994" max="9994" width="1" style="31" bestFit="1" customWidth="1"/>
    <col min="9995" max="9995" width="3.7109375" style="31" bestFit="1" customWidth="1"/>
    <col min="9996" max="9996" width="1" style="31" bestFit="1" customWidth="1"/>
    <col min="9997" max="9997" width="2.85546875" style="31" bestFit="1" customWidth="1"/>
    <col min="9998" max="9998" width="1" style="31" bestFit="1" customWidth="1"/>
    <col min="9999" max="9999" width="3.7109375" style="31" bestFit="1" customWidth="1"/>
    <col min="10000" max="10000" width="1" style="31" bestFit="1" customWidth="1"/>
    <col min="10001" max="10001" width="2.85546875" style="31" bestFit="1" customWidth="1"/>
    <col min="10002" max="10002" width="1.85546875" style="31" bestFit="1" customWidth="1"/>
    <col min="10003" max="10004" width="1" style="31" bestFit="1" customWidth="1"/>
    <col min="10005" max="10005" width="5.5703125" style="31" bestFit="1" customWidth="1"/>
    <col min="10006" max="10006" width="1.85546875" style="31" bestFit="1" customWidth="1"/>
    <col min="10007" max="10007" width="2.85546875" style="31" bestFit="1" customWidth="1"/>
    <col min="10008" max="10008" width="1.85546875" style="31" bestFit="1" customWidth="1"/>
    <col min="10009" max="10009" width="9.28515625" style="31" bestFit="1" customWidth="1"/>
    <col min="10010" max="10238" width="8.85546875" style="31"/>
    <col min="10239" max="10240" width="4.7109375" style="31" bestFit="1" customWidth="1"/>
    <col min="10241" max="10241" width="1.85546875" style="31" bestFit="1" customWidth="1"/>
    <col min="10242" max="10243" width="2.85546875" style="31" bestFit="1" customWidth="1"/>
    <col min="10244" max="10244" width="1.85546875" style="31" bestFit="1" customWidth="1"/>
    <col min="10245" max="10245" width="4.7109375" style="31" bestFit="1" customWidth="1"/>
    <col min="10246" max="10246" width="5.5703125" style="31" bestFit="1" customWidth="1"/>
    <col min="10247" max="10247" width="9.28515625" style="31" bestFit="1" customWidth="1"/>
    <col min="10248" max="10248" width="8.42578125" style="31" bestFit="1" customWidth="1"/>
    <col min="10249" max="10249" width="4.7109375" style="31" bestFit="1" customWidth="1"/>
    <col min="10250" max="10250" width="1" style="31" bestFit="1" customWidth="1"/>
    <col min="10251" max="10251" width="3.7109375" style="31" bestFit="1" customWidth="1"/>
    <col min="10252" max="10252" width="1" style="31" bestFit="1" customWidth="1"/>
    <col min="10253" max="10253" width="2.85546875" style="31" bestFit="1" customWidth="1"/>
    <col min="10254" max="10254" width="1" style="31" bestFit="1" customWidth="1"/>
    <col min="10255" max="10255" width="3.7109375" style="31" bestFit="1" customWidth="1"/>
    <col min="10256" max="10256" width="1" style="31" bestFit="1" customWidth="1"/>
    <col min="10257" max="10257" width="2.85546875" style="31" bestFit="1" customWidth="1"/>
    <col min="10258" max="10258" width="1.85546875" style="31" bestFit="1" customWidth="1"/>
    <col min="10259" max="10260" width="1" style="31" bestFit="1" customWidth="1"/>
    <col min="10261" max="10261" width="5.5703125" style="31" bestFit="1" customWidth="1"/>
    <col min="10262" max="10262" width="1.85546875" style="31" bestFit="1" customWidth="1"/>
    <col min="10263" max="10263" width="2.85546875" style="31" bestFit="1" customWidth="1"/>
    <col min="10264" max="10264" width="1.85546875" style="31" bestFit="1" customWidth="1"/>
    <col min="10265" max="10265" width="9.28515625" style="31" bestFit="1" customWidth="1"/>
    <col min="10266" max="10494" width="8.85546875" style="31"/>
    <col min="10495" max="10496" width="4.7109375" style="31" bestFit="1" customWidth="1"/>
    <col min="10497" max="10497" width="1.85546875" style="31" bestFit="1" customWidth="1"/>
    <col min="10498" max="10499" width="2.85546875" style="31" bestFit="1" customWidth="1"/>
    <col min="10500" max="10500" width="1.85546875" style="31" bestFit="1" customWidth="1"/>
    <col min="10501" max="10501" width="4.7109375" style="31" bestFit="1" customWidth="1"/>
    <col min="10502" max="10502" width="5.5703125" style="31" bestFit="1" customWidth="1"/>
    <col min="10503" max="10503" width="9.28515625" style="31" bestFit="1" customWidth="1"/>
    <col min="10504" max="10504" width="8.42578125" style="31" bestFit="1" customWidth="1"/>
    <col min="10505" max="10505" width="4.7109375" style="31" bestFit="1" customWidth="1"/>
    <col min="10506" max="10506" width="1" style="31" bestFit="1" customWidth="1"/>
    <col min="10507" max="10507" width="3.7109375" style="31" bestFit="1" customWidth="1"/>
    <col min="10508" max="10508" width="1" style="31" bestFit="1" customWidth="1"/>
    <col min="10509" max="10509" width="2.85546875" style="31" bestFit="1" customWidth="1"/>
    <col min="10510" max="10510" width="1" style="31" bestFit="1" customWidth="1"/>
    <col min="10511" max="10511" width="3.7109375" style="31" bestFit="1" customWidth="1"/>
    <col min="10512" max="10512" width="1" style="31" bestFit="1" customWidth="1"/>
    <col min="10513" max="10513" width="2.85546875" style="31" bestFit="1" customWidth="1"/>
    <col min="10514" max="10514" width="1.85546875" style="31" bestFit="1" customWidth="1"/>
    <col min="10515" max="10516" width="1" style="31" bestFit="1" customWidth="1"/>
    <col min="10517" max="10517" width="5.5703125" style="31" bestFit="1" customWidth="1"/>
    <col min="10518" max="10518" width="1.85546875" style="31" bestFit="1" customWidth="1"/>
    <col min="10519" max="10519" width="2.85546875" style="31" bestFit="1" customWidth="1"/>
    <col min="10520" max="10520" width="1.85546875" style="31" bestFit="1" customWidth="1"/>
    <col min="10521" max="10521" width="9.28515625" style="31" bestFit="1" customWidth="1"/>
    <col min="10522" max="10750" width="8.85546875" style="31"/>
    <col min="10751" max="10752" width="4.7109375" style="31" bestFit="1" customWidth="1"/>
    <col min="10753" max="10753" width="1.85546875" style="31" bestFit="1" customWidth="1"/>
    <col min="10754" max="10755" width="2.85546875" style="31" bestFit="1" customWidth="1"/>
    <col min="10756" max="10756" width="1.85546875" style="31" bestFit="1" customWidth="1"/>
    <col min="10757" max="10757" width="4.7109375" style="31" bestFit="1" customWidth="1"/>
    <col min="10758" max="10758" width="5.5703125" style="31" bestFit="1" customWidth="1"/>
    <col min="10759" max="10759" width="9.28515625" style="31" bestFit="1" customWidth="1"/>
    <col min="10760" max="10760" width="8.42578125" style="31" bestFit="1" customWidth="1"/>
    <col min="10761" max="10761" width="4.7109375" style="31" bestFit="1" customWidth="1"/>
    <col min="10762" max="10762" width="1" style="31" bestFit="1" customWidth="1"/>
    <col min="10763" max="10763" width="3.7109375" style="31" bestFit="1" customWidth="1"/>
    <col min="10764" max="10764" width="1" style="31" bestFit="1" customWidth="1"/>
    <col min="10765" max="10765" width="2.85546875" style="31" bestFit="1" customWidth="1"/>
    <col min="10766" max="10766" width="1" style="31" bestFit="1" customWidth="1"/>
    <col min="10767" max="10767" width="3.7109375" style="31" bestFit="1" customWidth="1"/>
    <col min="10768" max="10768" width="1" style="31" bestFit="1" customWidth="1"/>
    <col min="10769" max="10769" width="2.85546875" style="31" bestFit="1" customWidth="1"/>
    <col min="10770" max="10770" width="1.85546875" style="31" bestFit="1" customWidth="1"/>
    <col min="10771" max="10772" width="1" style="31" bestFit="1" customWidth="1"/>
    <col min="10773" max="10773" width="5.5703125" style="31" bestFit="1" customWidth="1"/>
    <col min="10774" max="10774" width="1.85546875" style="31" bestFit="1" customWidth="1"/>
    <col min="10775" max="10775" width="2.85546875" style="31" bestFit="1" customWidth="1"/>
    <col min="10776" max="10776" width="1.85546875" style="31" bestFit="1" customWidth="1"/>
    <col min="10777" max="10777" width="9.28515625" style="31" bestFit="1" customWidth="1"/>
    <col min="10778" max="11006" width="8.85546875" style="31"/>
    <col min="11007" max="11008" width="4.7109375" style="31" bestFit="1" customWidth="1"/>
    <col min="11009" max="11009" width="1.85546875" style="31" bestFit="1" customWidth="1"/>
    <col min="11010" max="11011" width="2.85546875" style="31" bestFit="1" customWidth="1"/>
    <col min="11012" max="11012" width="1.85546875" style="31" bestFit="1" customWidth="1"/>
    <col min="11013" max="11013" width="4.7109375" style="31" bestFit="1" customWidth="1"/>
    <col min="11014" max="11014" width="5.5703125" style="31" bestFit="1" customWidth="1"/>
    <col min="11015" max="11015" width="9.28515625" style="31" bestFit="1" customWidth="1"/>
    <col min="11016" max="11016" width="8.42578125" style="31" bestFit="1" customWidth="1"/>
    <col min="11017" max="11017" width="4.7109375" style="31" bestFit="1" customWidth="1"/>
    <col min="11018" max="11018" width="1" style="31" bestFit="1" customWidth="1"/>
    <col min="11019" max="11019" width="3.7109375" style="31" bestFit="1" customWidth="1"/>
    <col min="11020" max="11020" width="1" style="31" bestFit="1" customWidth="1"/>
    <col min="11021" max="11021" width="2.85546875" style="31" bestFit="1" customWidth="1"/>
    <col min="11022" max="11022" width="1" style="31" bestFit="1" customWidth="1"/>
    <col min="11023" max="11023" width="3.7109375" style="31" bestFit="1" customWidth="1"/>
    <col min="11024" max="11024" width="1" style="31" bestFit="1" customWidth="1"/>
    <col min="11025" max="11025" width="2.85546875" style="31" bestFit="1" customWidth="1"/>
    <col min="11026" max="11026" width="1.85546875" style="31" bestFit="1" customWidth="1"/>
    <col min="11027" max="11028" width="1" style="31" bestFit="1" customWidth="1"/>
    <col min="11029" max="11029" width="5.5703125" style="31" bestFit="1" customWidth="1"/>
    <col min="11030" max="11030" width="1.85546875" style="31" bestFit="1" customWidth="1"/>
    <col min="11031" max="11031" width="2.85546875" style="31" bestFit="1" customWidth="1"/>
    <col min="11032" max="11032" width="1.85546875" style="31" bestFit="1" customWidth="1"/>
    <col min="11033" max="11033" width="9.28515625" style="31" bestFit="1" customWidth="1"/>
    <col min="11034" max="11262" width="8.85546875" style="31"/>
    <col min="11263" max="11264" width="4.7109375" style="31" bestFit="1" customWidth="1"/>
    <col min="11265" max="11265" width="1.85546875" style="31" bestFit="1" customWidth="1"/>
    <col min="11266" max="11267" width="2.85546875" style="31" bestFit="1" customWidth="1"/>
    <col min="11268" max="11268" width="1.85546875" style="31" bestFit="1" customWidth="1"/>
    <col min="11269" max="11269" width="4.7109375" style="31" bestFit="1" customWidth="1"/>
    <col min="11270" max="11270" width="5.5703125" style="31" bestFit="1" customWidth="1"/>
    <col min="11271" max="11271" width="9.28515625" style="31" bestFit="1" customWidth="1"/>
    <col min="11272" max="11272" width="8.42578125" style="31" bestFit="1" customWidth="1"/>
    <col min="11273" max="11273" width="4.7109375" style="31" bestFit="1" customWidth="1"/>
    <col min="11274" max="11274" width="1" style="31" bestFit="1" customWidth="1"/>
    <col min="11275" max="11275" width="3.7109375" style="31" bestFit="1" customWidth="1"/>
    <col min="11276" max="11276" width="1" style="31" bestFit="1" customWidth="1"/>
    <col min="11277" max="11277" width="2.85546875" style="31" bestFit="1" customWidth="1"/>
    <col min="11278" max="11278" width="1" style="31" bestFit="1" customWidth="1"/>
    <col min="11279" max="11279" width="3.7109375" style="31" bestFit="1" customWidth="1"/>
    <col min="11280" max="11280" width="1" style="31" bestFit="1" customWidth="1"/>
    <col min="11281" max="11281" width="2.85546875" style="31" bestFit="1" customWidth="1"/>
    <col min="11282" max="11282" width="1.85546875" style="31" bestFit="1" customWidth="1"/>
    <col min="11283" max="11284" width="1" style="31" bestFit="1" customWidth="1"/>
    <col min="11285" max="11285" width="5.5703125" style="31" bestFit="1" customWidth="1"/>
    <col min="11286" max="11286" width="1.85546875" style="31" bestFit="1" customWidth="1"/>
    <col min="11287" max="11287" width="2.85546875" style="31" bestFit="1" customWidth="1"/>
    <col min="11288" max="11288" width="1.85546875" style="31" bestFit="1" customWidth="1"/>
    <col min="11289" max="11289" width="9.28515625" style="31" bestFit="1" customWidth="1"/>
    <col min="11290" max="11518" width="8.85546875" style="31"/>
    <col min="11519" max="11520" width="4.7109375" style="31" bestFit="1" customWidth="1"/>
    <col min="11521" max="11521" width="1.85546875" style="31" bestFit="1" customWidth="1"/>
    <col min="11522" max="11523" width="2.85546875" style="31" bestFit="1" customWidth="1"/>
    <col min="11524" max="11524" width="1.85546875" style="31" bestFit="1" customWidth="1"/>
    <col min="11525" max="11525" width="4.7109375" style="31" bestFit="1" customWidth="1"/>
    <col min="11526" max="11526" width="5.5703125" style="31" bestFit="1" customWidth="1"/>
    <col min="11527" max="11527" width="9.28515625" style="31" bestFit="1" customWidth="1"/>
    <col min="11528" max="11528" width="8.42578125" style="31" bestFit="1" customWidth="1"/>
    <col min="11529" max="11529" width="4.7109375" style="31" bestFit="1" customWidth="1"/>
    <col min="11530" max="11530" width="1" style="31" bestFit="1" customWidth="1"/>
    <col min="11531" max="11531" width="3.7109375" style="31" bestFit="1" customWidth="1"/>
    <col min="11532" max="11532" width="1" style="31" bestFit="1" customWidth="1"/>
    <col min="11533" max="11533" width="2.85546875" style="31" bestFit="1" customWidth="1"/>
    <col min="11534" max="11534" width="1" style="31" bestFit="1" customWidth="1"/>
    <col min="11535" max="11535" width="3.7109375" style="31" bestFit="1" customWidth="1"/>
    <col min="11536" max="11536" width="1" style="31" bestFit="1" customWidth="1"/>
    <col min="11537" max="11537" width="2.85546875" style="31" bestFit="1" customWidth="1"/>
    <col min="11538" max="11538" width="1.85546875" style="31" bestFit="1" customWidth="1"/>
    <col min="11539" max="11540" width="1" style="31" bestFit="1" customWidth="1"/>
    <col min="11541" max="11541" width="5.5703125" style="31" bestFit="1" customWidth="1"/>
    <col min="11542" max="11542" width="1.85546875" style="31" bestFit="1" customWidth="1"/>
    <col min="11543" max="11543" width="2.85546875" style="31" bestFit="1" customWidth="1"/>
    <col min="11544" max="11544" width="1.85546875" style="31" bestFit="1" customWidth="1"/>
    <col min="11545" max="11545" width="9.28515625" style="31" bestFit="1" customWidth="1"/>
    <col min="11546" max="11774" width="8.85546875" style="31"/>
    <col min="11775" max="11776" width="4.7109375" style="31" bestFit="1" customWidth="1"/>
    <col min="11777" max="11777" width="1.85546875" style="31" bestFit="1" customWidth="1"/>
    <col min="11778" max="11779" width="2.85546875" style="31" bestFit="1" customWidth="1"/>
    <col min="11780" max="11780" width="1.85546875" style="31" bestFit="1" customWidth="1"/>
    <col min="11781" max="11781" width="4.7109375" style="31" bestFit="1" customWidth="1"/>
    <col min="11782" max="11782" width="5.5703125" style="31" bestFit="1" customWidth="1"/>
    <col min="11783" max="11783" width="9.28515625" style="31" bestFit="1" customWidth="1"/>
    <col min="11784" max="11784" width="8.42578125" style="31" bestFit="1" customWidth="1"/>
    <col min="11785" max="11785" width="4.7109375" style="31" bestFit="1" customWidth="1"/>
    <col min="11786" max="11786" width="1" style="31" bestFit="1" customWidth="1"/>
    <col min="11787" max="11787" width="3.7109375" style="31" bestFit="1" customWidth="1"/>
    <col min="11788" max="11788" width="1" style="31" bestFit="1" customWidth="1"/>
    <col min="11789" max="11789" width="2.85546875" style="31" bestFit="1" customWidth="1"/>
    <col min="11790" max="11790" width="1" style="31" bestFit="1" customWidth="1"/>
    <col min="11791" max="11791" width="3.7109375" style="31" bestFit="1" customWidth="1"/>
    <col min="11792" max="11792" width="1" style="31" bestFit="1" customWidth="1"/>
    <col min="11793" max="11793" width="2.85546875" style="31" bestFit="1" customWidth="1"/>
    <col min="11794" max="11794" width="1.85546875" style="31" bestFit="1" customWidth="1"/>
    <col min="11795" max="11796" width="1" style="31" bestFit="1" customWidth="1"/>
    <col min="11797" max="11797" width="5.5703125" style="31" bestFit="1" customWidth="1"/>
    <col min="11798" max="11798" width="1.85546875" style="31" bestFit="1" customWidth="1"/>
    <col min="11799" max="11799" width="2.85546875" style="31" bestFit="1" customWidth="1"/>
    <col min="11800" max="11800" width="1.85546875" style="31" bestFit="1" customWidth="1"/>
    <col min="11801" max="11801" width="9.28515625" style="31" bestFit="1" customWidth="1"/>
    <col min="11802" max="12030" width="8.85546875" style="31"/>
    <col min="12031" max="12032" width="4.7109375" style="31" bestFit="1" customWidth="1"/>
    <col min="12033" max="12033" width="1.85546875" style="31" bestFit="1" customWidth="1"/>
    <col min="12034" max="12035" width="2.85546875" style="31" bestFit="1" customWidth="1"/>
    <col min="12036" max="12036" width="1.85546875" style="31" bestFit="1" customWidth="1"/>
    <col min="12037" max="12037" width="4.7109375" style="31" bestFit="1" customWidth="1"/>
    <col min="12038" max="12038" width="5.5703125" style="31" bestFit="1" customWidth="1"/>
    <col min="12039" max="12039" width="9.28515625" style="31" bestFit="1" customWidth="1"/>
    <col min="12040" max="12040" width="8.42578125" style="31" bestFit="1" customWidth="1"/>
    <col min="12041" max="12041" width="4.7109375" style="31" bestFit="1" customWidth="1"/>
    <col min="12042" max="12042" width="1" style="31" bestFit="1" customWidth="1"/>
    <col min="12043" max="12043" width="3.7109375" style="31" bestFit="1" customWidth="1"/>
    <col min="12044" max="12044" width="1" style="31" bestFit="1" customWidth="1"/>
    <col min="12045" max="12045" width="2.85546875" style="31" bestFit="1" customWidth="1"/>
    <col min="12046" max="12046" width="1" style="31" bestFit="1" customWidth="1"/>
    <col min="12047" max="12047" width="3.7109375" style="31" bestFit="1" customWidth="1"/>
    <col min="12048" max="12048" width="1" style="31" bestFit="1" customWidth="1"/>
    <col min="12049" max="12049" width="2.85546875" style="31" bestFit="1" customWidth="1"/>
    <col min="12050" max="12050" width="1.85546875" style="31" bestFit="1" customWidth="1"/>
    <col min="12051" max="12052" width="1" style="31" bestFit="1" customWidth="1"/>
    <col min="12053" max="12053" width="5.5703125" style="31" bestFit="1" customWidth="1"/>
    <col min="12054" max="12054" width="1.85546875" style="31" bestFit="1" customWidth="1"/>
    <col min="12055" max="12055" width="2.85546875" style="31" bestFit="1" customWidth="1"/>
    <col min="12056" max="12056" width="1.85546875" style="31" bestFit="1" customWidth="1"/>
    <col min="12057" max="12057" width="9.28515625" style="31" bestFit="1" customWidth="1"/>
    <col min="12058" max="12286" width="8.85546875" style="31"/>
    <col min="12287" max="12288" width="4.7109375" style="31" bestFit="1" customWidth="1"/>
    <col min="12289" max="12289" width="1.85546875" style="31" bestFit="1" customWidth="1"/>
    <col min="12290" max="12291" width="2.85546875" style="31" bestFit="1" customWidth="1"/>
    <col min="12292" max="12292" width="1.85546875" style="31" bestFit="1" customWidth="1"/>
    <col min="12293" max="12293" width="4.7109375" style="31" bestFit="1" customWidth="1"/>
    <col min="12294" max="12294" width="5.5703125" style="31" bestFit="1" customWidth="1"/>
    <col min="12295" max="12295" width="9.28515625" style="31" bestFit="1" customWidth="1"/>
    <col min="12296" max="12296" width="8.42578125" style="31" bestFit="1" customWidth="1"/>
    <col min="12297" max="12297" width="4.7109375" style="31" bestFit="1" customWidth="1"/>
    <col min="12298" max="12298" width="1" style="31" bestFit="1" customWidth="1"/>
    <col min="12299" max="12299" width="3.7109375" style="31" bestFit="1" customWidth="1"/>
    <col min="12300" max="12300" width="1" style="31" bestFit="1" customWidth="1"/>
    <col min="12301" max="12301" width="2.85546875" style="31" bestFit="1" customWidth="1"/>
    <col min="12302" max="12302" width="1" style="31" bestFit="1" customWidth="1"/>
    <col min="12303" max="12303" width="3.7109375" style="31" bestFit="1" customWidth="1"/>
    <col min="12304" max="12304" width="1" style="31" bestFit="1" customWidth="1"/>
    <col min="12305" max="12305" width="2.85546875" style="31" bestFit="1" customWidth="1"/>
    <col min="12306" max="12306" width="1.85546875" style="31" bestFit="1" customWidth="1"/>
    <col min="12307" max="12308" width="1" style="31" bestFit="1" customWidth="1"/>
    <col min="12309" max="12309" width="5.5703125" style="31" bestFit="1" customWidth="1"/>
    <col min="12310" max="12310" width="1.85546875" style="31" bestFit="1" customWidth="1"/>
    <col min="12311" max="12311" width="2.85546875" style="31" bestFit="1" customWidth="1"/>
    <col min="12312" max="12312" width="1.85546875" style="31" bestFit="1" customWidth="1"/>
    <col min="12313" max="12313" width="9.28515625" style="31" bestFit="1" customWidth="1"/>
    <col min="12314" max="12542" width="8.85546875" style="31"/>
    <col min="12543" max="12544" width="4.7109375" style="31" bestFit="1" customWidth="1"/>
    <col min="12545" max="12545" width="1.85546875" style="31" bestFit="1" customWidth="1"/>
    <col min="12546" max="12547" width="2.85546875" style="31" bestFit="1" customWidth="1"/>
    <col min="12548" max="12548" width="1.85546875" style="31" bestFit="1" customWidth="1"/>
    <col min="12549" max="12549" width="4.7109375" style="31" bestFit="1" customWidth="1"/>
    <col min="12550" max="12550" width="5.5703125" style="31" bestFit="1" customWidth="1"/>
    <col min="12551" max="12551" width="9.28515625" style="31" bestFit="1" customWidth="1"/>
    <col min="12552" max="12552" width="8.42578125" style="31" bestFit="1" customWidth="1"/>
    <col min="12553" max="12553" width="4.7109375" style="31" bestFit="1" customWidth="1"/>
    <col min="12554" max="12554" width="1" style="31" bestFit="1" customWidth="1"/>
    <col min="12555" max="12555" width="3.7109375" style="31" bestFit="1" customWidth="1"/>
    <col min="12556" max="12556" width="1" style="31" bestFit="1" customWidth="1"/>
    <col min="12557" max="12557" width="2.85546875" style="31" bestFit="1" customWidth="1"/>
    <col min="12558" max="12558" width="1" style="31" bestFit="1" customWidth="1"/>
    <col min="12559" max="12559" width="3.7109375" style="31" bestFit="1" customWidth="1"/>
    <col min="12560" max="12560" width="1" style="31" bestFit="1" customWidth="1"/>
    <col min="12561" max="12561" width="2.85546875" style="31" bestFit="1" customWidth="1"/>
    <col min="12562" max="12562" width="1.85546875" style="31" bestFit="1" customWidth="1"/>
    <col min="12563" max="12564" width="1" style="31" bestFit="1" customWidth="1"/>
    <col min="12565" max="12565" width="5.5703125" style="31" bestFit="1" customWidth="1"/>
    <col min="12566" max="12566" width="1.85546875" style="31" bestFit="1" customWidth="1"/>
    <col min="12567" max="12567" width="2.85546875" style="31" bestFit="1" customWidth="1"/>
    <col min="12568" max="12568" width="1.85546875" style="31" bestFit="1" customWidth="1"/>
    <col min="12569" max="12569" width="9.28515625" style="31" bestFit="1" customWidth="1"/>
    <col min="12570" max="12798" width="8.85546875" style="31"/>
    <col min="12799" max="12800" width="4.7109375" style="31" bestFit="1" customWidth="1"/>
    <col min="12801" max="12801" width="1.85546875" style="31" bestFit="1" customWidth="1"/>
    <col min="12802" max="12803" width="2.85546875" style="31" bestFit="1" customWidth="1"/>
    <col min="12804" max="12804" width="1.85546875" style="31" bestFit="1" customWidth="1"/>
    <col min="12805" max="12805" width="4.7109375" style="31" bestFit="1" customWidth="1"/>
    <col min="12806" max="12806" width="5.5703125" style="31" bestFit="1" customWidth="1"/>
    <col min="12807" max="12807" width="9.28515625" style="31" bestFit="1" customWidth="1"/>
    <col min="12808" max="12808" width="8.42578125" style="31" bestFit="1" customWidth="1"/>
    <col min="12809" max="12809" width="4.7109375" style="31" bestFit="1" customWidth="1"/>
    <col min="12810" max="12810" width="1" style="31" bestFit="1" customWidth="1"/>
    <col min="12811" max="12811" width="3.7109375" style="31" bestFit="1" customWidth="1"/>
    <col min="12812" max="12812" width="1" style="31" bestFit="1" customWidth="1"/>
    <col min="12813" max="12813" width="2.85546875" style="31" bestFit="1" customWidth="1"/>
    <col min="12814" max="12814" width="1" style="31" bestFit="1" customWidth="1"/>
    <col min="12815" max="12815" width="3.7109375" style="31" bestFit="1" customWidth="1"/>
    <col min="12816" max="12816" width="1" style="31" bestFit="1" customWidth="1"/>
    <col min="12817" max="12817" width="2.85546875" style="31" bestFit="1" customWidth="1"/>
    <col min="12818" max="12818" width="1.85546875" style="31" bestFit="1" customWidth="1"/>
    <col min="12819" max="12820" width="1" style="31" bestFit="1" customWidth="1"/>
    <col min="12821" max="12821" width="5.5703125" style="31" bestFit="1" customWidth="1"/>
    <col min="12822" max="12822" width="1.85546875" style="31" bestFit="1" customWidth="1"/>
    <col min="12823" max="12823" width="2.85546875" style="31" bestFit="1" customWidth="1"/>
    <col min="12824" max="12824" width="1.85546875" style="31" bestFit="1" customWidth="1"/>
    <col min="12825" max="12825" width="9.28515625" style="31" bestFit="1" customWidth="1"/>
    <col min="12826" max="13054" width="8.85546875" style="31"/>
    <col min="13055" max="13056" width="4.7109375" style="31" bestFit="1" customWidth="1"/>
    <col min="13057" max="13057" width="1.85546875" style="31" bestFit="1" customWidth="1"/>
    <col min="13058" max="13059" width="2.85546875" style="31" bestFit="1" customWidth="1"/>
    <col min="13060" max="13060" width="1.85546875" style="31" bestFit="1" customWidth="1"/>
    <col min="13061" max="13061" width="4.7109375" style="31" bestFit="1" customWidth="1"/>
    <col min="13062" max="13062" width="5.5703125" style="31" bestFit="1" customWidth="1"/>
    <col min="13063" max="13063" width="9.28515625" style="31" bestFit="1" customWidth="1"/>
    <col min="13064" max="13064" width="8.42578125" style="31" bestFit="1" customWidth="1"/>
    <col min="13065" max="13065" width="4.7109375" style="31" bestFit="1" customWidth="1"/>
    <col min="13066" max="13066" width="1" style="31" bestFit="1" customWidth="1"/>
    <col min="13067" max="13067" width="3.7109375" style="31" bestFit="1" customWidth="1"/>
    <col min="13068" max="13068" width="1" style="31" bestFit="1" customWidth="1"/>
    <col min="13069" max="13069" width="2.85546875" style="31" bestFit="1" customWidth="1"/>
    <col min="13070" max="13070" width="1" style="31" bestFit="1" customWidth="1"/>
    <col min="13071" max="13071" width="3.7109375" style="31" bestFit="1" customWidth="1"/>
    <col min="13072" max="13072" width="1" style="31" bestFit="1" customWidth="1"/>
    <col min="13073" max="13073" width="2.85546875" style="31" bestFit="1" customWidth="1"/>
    <col min="13074" max="13074" width="1.85546875" style="31" bestFit="1" customWidth="1"/>
    <col min="13075" max="13076" width="1" style="31" bestFit="1" customWidth="1"/>
    <col min="13077" max="13077" width="5.5703125" style="31" bestFit="1" customWidth="1"/>
    <col min="13078" max="13078" width="1.85546875" style="31" bestFit="1" customWidth="1"/>
    <col min="13079" max="13079" width="2.85546875" style="31" bestFit="1" customWidth="1"/>
    <col min="13080" max="13080" width="1.85546875" style="31" bestFit="1" customWidth="1"/>
    <col min="13081" max="13081" width="9.28515625" style="31" bestFit="1" customWidth="1"/>
    <col min="13082" max="13310" width="8.85546875" style="31"/>
    <col min="13311" max="13312" width="4.7109375" style="31" bestFit="1" customWidth="1"/>
    <col min="13313" max="13313" width="1.85546875" style="31" bestFit="1" customWidth="1"/>
    <col min="13314" max="13315" width="2.85546875" style="31" bestFit="1" customWidth="1"/>
    <col min="13316" max="13316" width="1.85546875" style="31" bestFit="1" customWidth="1"/>
    <col min="13317" max="13317" width="4.7109375" style="31" bestFit="1" customWidth="1"/>
    <col min="13318" max="13318" width="5.5703125" style="31" bestFit="1" customWidth="1"/>
    <col min="13319" max="13319" width="9.28515625" style="31" bestFit="1" customWidth="1"/>
    <col min="13320" max="13320" width="8.42578125" style="31" bestFit="1" customWidth="1"/>
    <col min="13321" max="13321" width="4.7109375" style="31" bestFit="1" customWidth="1"/>
    <col min="13322" max="13322" width="1" style="31" bestFit="1" customWidth="1"/>
    <col min="13323" max="13323" width="3.7109375" style="31" bestFit="1" customWidth="1"/>
    <col min="13324" max="13324" width="1" style="31" bestFit="1" customWidth="1"/>
    <col min="13325" max="13325" width="2.85546875" style="31" bestFit="1" customWidth="1"/>
    <col min="13326" max="13326" width="1" style="31" bestFit="1" customWidth="1"/>
    <col min="13327" max="13327" width="3.7109375" style="31" bestFit="1" customWidth="1"/>
    <col min="13328" max="13328" width="1" style="31" bestFit="1" customWidth="1"/>
    <col min="13329" max="13329" width="2.85546875" style="31" bestFit="1" customWidth="1"/>
    <col min="13330" max="13330" width="1.85546875" style="31" bestFit="1" customWidth="1"/>
    <col min="13331" max="13332" width="1" style="31" bestFit="1" customWidth="1"/>
    <col min="13333" max="13333" width="5.5703125" style="31" bestFit="1" customWidth="1"/>
    <col min="13334" max="13334" width="1.85546875" style="31" bestFit="1" customWidth="1"/>
    <col min="13335" max="13335" width="2.85546875" style="31" bestFit="1" customWidth="1"/>
    <col min="13336" max="13336" width="1.85546875" style="31" bestFit="1" customWidth="1"/>
    <col min="13337" max="13337" width="9.28515625" style="31" bestFit="1" customWidth="1"/>
    <col min="13338" max="13566" width="8.85546875" style="31"/>
    <col min="13567" max="13568" width="4.7109375" style="31" bestFit="1" customWidth="1"/>
    <col min="13569" max="13569" width="1.85546875" style="31" bestFit="1" customWidth="1"/>
    <col min="13570" max="13571" width="2.85546875" style="31" bestFit="1" customWidth="1"/>
    <col min="13572" max="13572" width="1.85546875" style="31" bestFit="1" customWidth="1"/>
    <col min="13573" max="13573" width="4.7109375" style="31" bestFit="1" customWidth="1"/>
    <col min="13574" max="13574" width="5.5703125" style="31" bestFit="1" customWidth="1"/>
    <col min="13575" max="13575" width="9.28515625" style="31" bestFit="1" customWidth="1"/>
    <col min="13576" max="13576" width="8.42578125" style="31" bestFit="1" customWidth="1"/>
    <col min="13577" max="13577" width="4.7109375" style="31" bestFit="1" customWidth="1"/>
    <col min="13578" max="13578" width="1" style="31" bestFit="1" customWidth="1"/>
    <col min="13579" max="13579" width="3.7109375" style="31" bestFit="1" customWidth="1"/>
    <col min="13580" max="13580" width="1" style="31" bestFit="1" customWidth="1"/>
    <col min="13581" max="13581" width="2.85546875" style="31" bestFit="1" customWidth="1"/>
    <col min="13582" max="13582" width="1" style="31" bestFit="1" customWidth="1"/>
    <col min="13583" max="13583" width="3.7109375" style="31" bestFit="1" customWidth="1"/>
    <col min="13584" max="13584" width="1" style="31" bestFit="1" customWidth="1"/>
    <col min="13585" max="13585" width="2.85546875" style="31" bestFit="1" customWidth="1"/>
    <col min="13586" max="13586" width="1.85546875" style="31" bestFit="1" customWidth="1"/>
    <col min="13587" max="13588" width="1" style="31" bestFit="1" customWidth="1"/>
    <col min="13589" max="13589" width="5.5703125" style="31" bestFit="1" customWidth="1"/>
    <col min="13590" max="13590" width="1.85546875" style="31" bestFit="1" customWidth="1"/>
    <col min="13591" max="13591" width="2.85546875" style="31" bestFit="1" customWidth="1"/>
    <col min="13592" max="13592" width="1.85546875" style="31" bestFit="1" customWidth="1"/>
    <col min="13593" max="13593" width="9.28515625" style="31" bestFit="1" customWidth="1"/>
    <col min="13594" max="13822" width="8.85546875" style="31"/>
    <col min="13823" max="13824" width="4.7109375" style="31" bestFit="1" customWidth="1"/>
    <col min="13825" max="13825" width="1.85546875" style="31" bestFit="1" customWidth="1"/>
    <col min="13826" max="13827" width="2.85546875" style="31" bestFit="1" customWidth="1"/>
    <col min="13828" max="13828" width="1.85546875" style="31" bestFit="1" customWidth="1"/>
    <col min="13829" max="13829" width="4.7109375" style="31" bestFit="1" customWidth="1"/>
    <col min="13830" max="13830" width="5.5703125" style="31" bestFit="1" customWidth="1"/>
    <col min="13831" max="13831" width="9.28515625" style="31" bestFit="1" customWidth="1"/>
    <col min="13832" max="13832" width="8.42578125" style="31" bestFit="1" customWidth="1"/>
    <col min="13833" max="13833" width="4.7109375" style="31" bestFit="1" customWidth="1"/>
    <col min="13834" max="13834" width="1" style="31" bestFit="1" customWidth="1"/>
    <col min="13835" max="13835" width="3.7109375" style="31" bestFit="1" customWidth="1"/>
    <col min="13836" max="13836" width="1" style="31" bestFit="1" customWidth="1"/>
    <col min="13837" max="13837" width="2.85546875" style="31" bestFit="1" customWidth="1"/>
    <col min="13838" max="13838" width="1" style="31" bestFit="1" customWidth="1"/>
    <col min="13839" max="13839" width="3.7109375" style="31" bestFit="1" customWidth="1"/>
    <col min="13840" max="13840" width="1" style="31" bestFit="1" customWidth="1"/>
    <col min="13841" max="13841" width="2.85546875" style="31" bestFit="1" customWidth="1"/>
    <col min="13842" max="13842" width="1.85546875" style="31" bestFit="1" customWidth="1"/>
    <col min="13843" max="13844" width="1" style="31" bestFit="1" customWidth="1"/>
    <col min="13845" max="13845" width="5.5703125" style="31" bestFit="1" customWidth="1"/>
    <col min="13846" max="13846" width="1.85546875" style="31" bestFit="1" customWidth="1"/>
    <col min="13847" max="13847" width="2.85546875" style="31" bestFit="1" customWidth="1"/>
    <col min="13848" max="13848" width="1.85546875" style="31" bestFit="1" customWidth="1"/>
    <col min="13849" max="13849" width="9.28515625" style="31" bestFit="1" customWidth="1"/>
    <col min="13850" max="14078" width="8.85546875" style="31"/>
    <col min="14079" max="14080" width="4.7109375" style="31" bestFit="1" customWidth="1"/>
    <col min="14081" max="14081" width="1.85546875" style="31" bestFit="1" customWidth="1"/>
    <col min="14082" max="14083" width="2.85546875" style="31" bestFit="1" customWidth="1"/>
    <col min="14084" max="14084" width="1.85546875" style="31" bestFit="1" customWidth="1"/>
    <col min="14085" max="14085" width="4.7109375" style="31" bestFit="1" customWidth="1"/>
    <col min="14086" max="14086" width="5.5703125" style="31" bestFit="1" customWidth="1"/>
    <col min="14087" max="14087" width="9.28515625" style="31" bestFit="1" customWidth="1"/>
    <col min="14088" max="14088" width="8.42578125" style="31" bestFit="1" customWidth="1"/>
    <col min="14089" max="14089" width="4.7109375" style="31" bestFit="1" customWidth="1"/>
    <col min="14090" max="14090" width="1" style="31" bestFit="1" customWidth="1"/>
    <col min="14091" max="14091" width="3.7109375" style="31" bestFit="1" customWidth="1"/>
    <col min="14092" max="14092" width="1" style="31" bestFit="1" customWidth="1"/>
    <col min="14093" max="14093" width="2.85546875" style="31" bestFit="1" customWidth="1"/>
    <col min="14094" max="14094" width="1" style="31" bestFit="1" customWidth="1"/>
    <col min="14095" max="14095" width="3.7109375" style="31" bestFit="1" customWidth="1"/>
    <col min="14096" max="14096" width="1" style="31" bestFit="1" customWidth="1"/>
    <col min="14097" max="14097" width="2.85546875" style="31" bestFit="1" customWidth="1"/>
    <col min="14098" max="14098" width="1.85546875" style="31" bestFit="1" customWidth="1"/>
    <col min="14099" max="14100" width="1" style="31" bestFit="1" customWidth="1"/>
    <col min="14101" max="14101" width="5.5703125" style="31" bestFit="1" customWidth="1"/>
    <col min="14102" max="14102" width="1.85546875" style="31" bestFit="1" customWidth="1"/>
    <col min="14103" max="14103" width="2.85546875" style="31" bestFit="1" customWidth="1"/>
    <col min="14104" max="14104" width="1.85546875" style="31" bestFit="1" customWidth="1"/>
    <col min="14105" max="14105" width="9.28515625" style="31" bestFit="1" customWidth="1"/>
    <col min="14106" max="14334" width="8.85546875" style="31"/>
    <col min="14335" max="14336" width="4.7109375" style="31" bestFit="1" customWidth="1"/>
    <col min="14337" max="14337" width="1.85546875" style="31" bestFit="1" customWidth="1"/>
    <col min="14338" max="14339" width="2.85546875" style="31" bestFit="1" customWidth="1"/>
    <col min="14340" max="14340" width="1.85546875" style="31" bestFit="1" customWidth="1"/>
    <col min="14341" max="14341" width="4.7109375" style="31" bestFit="1" customWidth="1"/>
    <col min="14342" max="14342" width="5.5703125" style="31" bestFit="1" customWidth="1"/>
    <col min="14343" max="14343" width="9.28515625" style="31" bestFit="1" customWidth="1"/>
    <col min="14344" max="14344" width="8.42578125" style="31" bestFit="1" customWidth="1"/>
    <col min="14345" max="14345" width="4.7109375" style="31" bestFit="1" customWidth="1"/>
    <col min="14346" max="14346" width="1" style="31" bestFit="1" customWidth="1"/>
    <col min="14347" max="14347" width="3.7109375" style="31" bestFit="1" customWidth="1"/>
    <col min="14348" max="14348" width="1" style="31" bestFit="1" customWidth="1"/>
    <col min="14349" max="14349" width="2.85546875" style="31" bestFit="1" customWidth="1"/>
    <col min="14350" max="14350" width="1" style="31" bestFit="1" customWidth="1"/>
    <col min="14351" max="14351" width="3.7109375" style="31" bestFit="1" customWidth="1"/>
    <col min="14352" max="14352" width="1" style="31" bestFit="1" customWidth="1"/>
    <col min="14353" max="14353" width="2.85546875" style="31" bestFit="1" customWidth="1"/>
    <col min="14354" max="14354" width="1.85546875" style="31" bestFit="1" customWidth="1"/>
    <col min="14355" max="14356" width="1" style="31" bestFit="1" customWidth="1"/>
    <col min="14357" max="14357" width="5.5703125" style="31" bestFit="1" customWidth="1"/>
    <col min="14358" max="14358" width="1.85546875" style="31" bestFit="1" customWidth="1"/>
    <col min="14359" max="14359" width="2.85546875" style="31" bestFit="1" customWidth="1"/>
    <col min="14360" max="14360" width="1.85546875" style="31" bestFit="1" customWidth="1"/>
    <col min="14361" max="14361" width="9.28515625" style="31" bestFit="1" customWidth="1"/>
    <col min="14362" max="14590" width="8.85546875" style="31"/>
    <col min="14591" max="14592" width="4.7109375" style="31" bestFit="1" customWidth="1"/>
    <col min="14593" max="14593" width="1.85546875" style="31" bestFit="1" customWidth="1"/>
    <col min="14594" max="14595" width="2.85546875" style="31" bestFit="1" customWidth="1"/>
    <col min="14596" max="14596" width="1.85546875" style="31" bestFit="1" customWidth="1"/>
    <col min="14597" max="14597" width="4.7109375" style="31" bestFit="1" customWidth="1"/>
    <col min="14598" max="14598" width="5.5703125" style="31" bestFit="1" customWidth="1"/>
    <col min="14599" max="14599" width="9.28515625" style="31" bestFit="1" customWidth="1"/>
    <col min="14600" max="14600" width="8.42578125" style="31" bestFit="1" customWidth="1"/>
    <col min="14601" max="14601" width="4.7109375" style="31" bestFit="1" customWidth="1"/>
    <col min="14602" max="14602" width="1" style="31" bestFit="1" customWidth="1"/>
    <col min="14603" max="14603" width="3.7109375" style="31" bestFit="1" customWidth="1"/>
    <col min="14604" max="14604" width="1" style="31" bestFit="1" customWidth="1"/>
    <col min="14605" max="14605" width="2.85546875" style="31" bestFit="1" customWidth="1"/>
    <col min="14606" max="14606" width="1" style="31" bestFit="1" customWidth="1"/>
    <col min="14607" max="14607" width="3.7109375" style="31" bestFit="1" customWidth="1"/>
    <col min="14608" max="14608" width="1" style="31" bestFit="1" customWidth="1"/>
    <col min="14609" max="14609" width="2.85546875" style="31" bestFit="1" customWidth="1"/>
    <col min="14610" max="14610" width="1.85546875" style="31" bestFit="1" customWidth="1"/>
    <col min="14611" max="14612" width="1" style="31" bestFit="1" customWidth="1"/>
    <col min="14613" max="14613" width="5.5703125" style="31" bestFit="1" customWidth="1"/>
    <col min="14614" max="14614" width="1.85546875" style="31" bestFit="1" customWidth="1"/>
    <col min="14615" max="14615" width="2.85546875" style="31" bestFit="1" customWidth="1"/>
    <col min="14616" max="14616" width="1.85546875" style="31" bestFit="1" customWidth="1"/>
    <col min="14617" max="14617" width="9.28515625" style="31" bestFit="1" customWidth="1"/>
    <col min="14618" max="14846" width="8.85546875" style="31"/>
    <col min="14847" max="14848" width="4.7109375" style="31" bestFit="1" customWidth="1"/>
    <col min="14849" max="14849" width="1.85546875" style="31" bestFit="1" customWidth="1"/>
    <col min="14850" max="14851" width="2.85546875" style="31" bestFit="1" customWidth="1"/>
    <col min="14852" max="14852" width="1.85546875" style="31" bestFit="1" customWidth="1"/>
    <col min="14853" max="14853" width="4.7109375" style="31" bestFit="1" customWidth="1"/>
    <col min="14854" max="14854" width="5.5703125" style="31" bestFit="1" customWidth="1"/>
    <col min="14855" max="14855" width="9.28515625" style="31" bestFit="1" customWidth="1"/>
    <col min="14856" max="14856" width="8.42578125" style="31" bestFit="1" customWidth="1"/>
    <col min="14857" max="14857" width="4.7109375" style="31" bestFit="1" customWidth="1"/>
    <col min="14858" max="14858" width="1" style="31" bestFit="1" customWidth="1"/>
    <col min="14859" max="14859" width="3.7109375" style="31" bestFit="1" customWidth="1"/>
    <col min="14860" max="14860" width="1" style="31" bestFit="1" customWidth="1"/>
    <col min="14861" max="14861" width="2.85546875" style="31" bestFit="1" customWidth="1"/>
    <col min="14862" max="14862" width="1" style="31" bestFit="1" customWidth="1"/>
    <col min="14863" max="14863" width="3.7109375" style="31" bestFit="1" customWidth="1"/>
    <col min="14864" max="14864" width="1" style="31" bestFit="1" customWidth="1"/>
    <col min="14865" max="14865" width="2.85546875" style="31" bestFit="1" customWidth="1"/>
    <col min="14866" max="14866" width="1.85546875" style="31" bestFit="1" customWidth="1"/>
    <col min="14867" max="14868" width="1" style="31" bestFit="1" customWidth="1"/>
    <col min="14869" max="14869" width="5.5703125" style="31" bestFit="1" customWidth="1"/>
    <col min="14870" max="14870" width="1.85546875" style="31" bestFit="1" customWidth="1"/>
    <col min="14871" max="14871" width="2.85546875" style="31" bestFit="1" customWidth="1"/>
    <col min="14872" max="14872" width="1.85546875" style="31" bestFit="1" customWidth="1"/>
    <col min="14873" max="14873" width="9.28515625" style="31" bestFit="1" customWidth="1"/>
    <col min="14874" max="15102" width="8.85546875" style="31"/>
    <col min="15103" max="15104" width="4.7109375" style="31" bestFit="1" customWidth="1"/>
    <col min="15105" max="15105" width="1.85546875" style="31" bestFit="1" customWidth="1"/>
    <col min="15106" max="15107" width="2.85546875" style="31" bestFit="1" customWidth="1"/>
    <col min="15108" max="15108" width="1.85546875" style="31" bestFit="1" customWidth="1"/>
    <col min="15109" max="15109" width="4.7109375" style="31" bestFit="1" customWidth="1"/>
    <col min="15110" max="15110" width="5.5703125" style="31" bestFit="1" customWidth="1"/>
    <col min="15111" max="15111" width="9.28515625" style="31" bestFit="1" customWidth="1"/>
    <col min="15112" max="15112" width="8.42578125" style="31" bestFit="1" customWidth="1"/>
    <col min="15113" max="15113" width="4.7109375" style="31" bestFit="1" customWidth="1"/>
    <col min="15114" max="15114" width="1" style="31" bestFit="1" customWidth="1"/>
    <col min="15115" max="15115" width="3.7109375" style="31" bestFit="1" customWidth="1"/>
    <col min="15116" max="15116" width="1" style="31" bestFit="1" customWidth="1"/>
    <col min="15117" max="15117" width="2.85546875" style="31" bestFit="1" customWidth="1"/>
    <col min="15118" max="15118" width="1" style="31" bestFit="1" customWidth="1"/>
    <col min="15119" max="15119" width="3.7109375" style="31" bestFit="1" customWidth="1"/>
    <col min="15120" max="15120" width="1" style="31" bestFit="1" customWidth="1"/>
    <col min="15121" max="15121" width="2.85546875" style="31" bestFit="1" customWidth="1"/>
    <col min="15122" max="15122" width="1.85546875" style="31" bestFit="1" customWidth="1"/>
    <col min="15123" max="15124" width="1" style="31" bestFit="1" customWidth="1"/>
    <col min="15125" max="15125" width="5.5703125" style="31" bestFit="1" customWidth="1"/>
    <col min="15126" max="15126" width="1.85546875" style="31" bestFit="1" customWidth="1"/>
    <col min="15127" max="15127" width="2.85546875" style="31" bestFit="1" customWidth="1"/>
    <col min="15128" max="15128" width="1.85546875" style="31" bestFit="1" customWidth="1"/>
    <col min="15129" max="15129" width="9.28515625" style="31" bestFit="1" customWidth="1"/>
    <col min="15130" max="15358" width="8.85546875" style="31"/>
    <col min="15359" max="15360" width="4.7109375" style="31" bestFit="1" customWidth="1"/>
    <col min="15361" max="15361" width="1.85546875" style="31" bestFit="1" customWidth="1"/>
    <col min="15362" max="15363" width="2.85546875" style="31" bestFit="1" customWidth="1"/>
    <col min="15364" max="15364" width="1.85546875" style="31" bestFit="1" customWidth="1"/>
    <col min="15365" max="15365" width="4.7109375" style="31" bestFit="1" customWidth="1"/>
    <col min="15366" max="15366" width="5.5703125" style="31" bestFit="1" customWidth="1"/>
    <col min="15367" max="15367" width="9.28515625" style="31" bestFit="1" customWidth="1"/>
    <col min="15368" max="15368" width="8.42578125" style="31" bestFit="1" customWidth="1"/>
    <col min="15369" max="15369" width="4.7109375" style="31" bestFit="1" customWidth="1"/>
    <col min="15370" max="15370" width="1" style="31" bestFit="1" customWidth="1"/>
    <col min="15371" max="15371" width="3.7109375" style="31" bestFit="1" customWidth="1"/>
    <col min="15372" max="15372" width="1" style="31" bestFit="1" customWidth="1"/>
    <col min="15373" max="15373" width="2.85546875" style="31" bestFit="1" customWidth="1"/>
    <col min="15374" max="15374" width="1" style="31" bestFit="1" customWidth="1"/>
    <col min="15375" max="15375" width="3.7109375" style="31" bestFit="1" customWidth="1"/>
    <col min="15376" max="15376" width="1" style="31" bestFit="1" customWidth="1"/>
    <col min="15377" max="15377" width="2.85546875" style="31" bestFit="1" customWidth="1"/>
    <col min="15378" max="15378" width="1.85546875" style="31" bestFit="1" customWidth="1"/>
    <col min="15379" max="15380" width="1" style="31" bestFit="1" customWidth="1"/>
    <col min="15381" max="15381" width="5.5703125" style="31" bestFit="1" customWidth="1"/>
    <col min="15382" max="15382" width="1.85546875" style="31" bestFit="1" customWidth="1"/>
    <col min="15383" max="15383" width="2.85546875" style="31" bestFit="1" customWidth="1"/>
    <col min="15384" max="15384" width="1.85546875" style="31" bestFit="1" customWidth="1"/>
    <col min="15385" max="15385" width="9.28515625" style="31" bestFit="1" customWidth="1"/>
    <col min="15386" max="15614" width="8.85546875" style="31"/>
    <col min="15615" max="15616" width="4.7109375" style="31" bestFit="1" customWidth="1"/>
    <col min="15617" max="15617" width="1.85546875" style="31" bestFit="1" customWidth="1"/>
    <col min="15618" max="15619" width="2.85546875" style="31" bestFit="1" customWidth="1"/>
    <col min="15620" max="15620" width="1.85546875" style="31" bestFit="1" customWidth="1"/>
    <col min="15621" max="15621" width="4.7109375" style="31" bestFit="1" customWidth="1"/>
    <col min="15622" max="15622" width="5.5703125" style="31" bestFit="1" customWidth="1"/>
    <col min="15623" max="15623" width="9.28515625" style="31" bestFit="1" customWidth="1"/>
    <col min="15624" max="15624" width="8.42578125" style="31" bestFit="1" customWidth="1"/>
    <col min="15625" max="15625" width="4.7109375" style="31" bestFit="1" customWidth="1"/>
    <col min="15626" max="15626" width="1" style="31" bestFit="1" customWidth="1"/>
    <col min="15627" max="15627" width="3.7109375" style="31" bestFit="1" customWidth="1"/>
    <col min="15628" max="15628" width="1" style="31" bestFit="1" customWidth="1"/>
    <col min="15629" max="15629" width="2.85546875" style="31" bestFit="1" customWidth="1"/>
    <col min="15630" max="15630" width="1" style="31" bestFit="1" customWidth="1"/>
    <col min="15631" max="15631" width="3.7109375" style="31" bestFit="1" customWidth="1"/>
    <col min="15632" max="15632" width="1" style="31" bestFit="1" customWidth="1"/>
    <col min="15633" max="15633" width="2.85546875" style="31" bestFit="1" customWidth="1"/>
    <col min="15634" max="15634" width="1.85546875" style="31" bestFit="1" customWidth="1"/>
    <col min="15635" max="15636" width="1" style="31" bestFit="1" customWidth="1"/>
    <col min="15637" max="15637" width="5.5703125" style="31" bestFit="1" customWidth="1"/>
    <col min="15638" max="15638" width="1.85546875" style="31" bestFit="1" customWidth="1"/>
    <col min="15639" max="15639" width="2.85546875" style="31" bestFit="1" customWidth="1"/>
    <col min="15640" max="15640" width="1.85546875" style="31" bestFit="1" customWidth="1"/>
    <col min="15641" max="15641" width="9.28515625" style="31" bestFit="1" customWidth="1"/>
    <col min="15642" max="15870" width="8.85546875" style="31"/>
    <col min="15871" max="15872" width="4.7109375" style="31" bestFit="1" customWidth="1"/>
    <col min="15873" max="15873" width="1.85546875" style="31" bestFit="1" customWidth="1"/>
    <col min="15874" max="15875" width="2.85546875" style="31" bestFit="1" customWidth="1"/>
    <col min="15876" max="15876" width="1.85546875" style="31" bestFit="1" customWidth="1"/>
    <col min="15877" max="15877" width="4.7109375" style="31" bestFit="1" customWidth="1"/>
    <col min="15878" max="15878" width="5.5703125" style="31" bestFit="1" customWidth="1"/>
    <col min="15879" max="15879" width="9.28515625" style="31" bestFit="1" customWidth="1"/>
    <col min="15880" max="15880" width="8.42578125" style="31" bestFit="1" customWidth="1"/>
    <col min="15881" max="15881" width="4.7109375" style="31" bestFit="1" customWidth="1"/>
    <col min="15882" max="15882" width="1" style="31" bestFit="1" customWidth="1"/>
    <col min="15883" max="15883" width="3.7109375" style="31" bestFit="1" customWidth="1"/>
    <col min="15884" max="15884" width="1" style="31" bestFit="1" customWidth="1"/>
    <col min="15885" max="15885" width="2.85546875" style="31" bestFit="1" customWidth="1"/>
    <col min="15886" max="15886" width="1" style="31" bestFit="1" customWidth="1"/>
    <col min="15887" max="15887" width="3.7109375" style="31" bestFit="1" customWidth="1"/>
    <col min="15888" max="15888" width="1" style="31" bestFit="1" customWidth="1"/>
    <col min="15889" max="15889" width="2.85546875" style="31" bestFit="1" customWidth="1"/>
    <col min="15890" max="15890" width="1.85546875" style="31" bestFit="1" customWidth="1"/>
    <col min="15891" max="15892" width="1" style="31" bestFit="1" customWidth="1"/>
    <col min="15893" max="15893" width="5.5703125" style="31" bestFit="1" customWidth="1"/>
    <col min="15894" max="15894" width="1.85546875" style="31" bestFit="1" customWidth="1"/>
    <col min="15895" max="15895" width="2.85546875" style="31" bestFit="1" customWidth="1"/>
    <col min="15896" max="15896" width="1.85546875" style="31" bestFit="1" customWidth="1"/>
    <col min="15897" max="15897" width="9.28515625" style="31" bestFit="1" customWidth="1"/>
    <col min="15898" max="16126" width="8.85546875" style="31"/>
    <col min="16127" max="16128" width="4.7109375" style="31" bestFit="1" customWidth="1"/>
    <col min="16129" max="16129" width="1.85546875" style="31" bestFit="1" customWidth="1"/>
    <col min="16130" max="16131" width="2.85546875" style="31" bestFit="1" customWidth="1"/>
    <col min="16132" max="16132" width="1.85546875" style="31" bestFit="1" customWidth="1"/>
    <col min="16133" max="16133" width="4.7109375" style="31" bestFit="1" customWidth="1"/>
    <col min="16134" max="16134" width="5.5703125" style="31" bestFit="1" customWidth="1"/>
    <col min="16135" max="16135" width="9.28515625" style="31" bestFit="1" customWidth="1"/>
    <col min="16136" max="16136" width="8.42578125" style="31" bestFit="1" customWidth="1"/>
    <col min="16137" max="16137" width="4.7109375" style="31" bestFit="1" customWidth="1"/>
    <col min="16138" max="16138" width="1" style="31" bestFit="1" customWidth="1"/>
    <col min="16139" max="16139" width="3.7109375" style="31" bestFit="1" customWidth="1"/>
    <col min="16140" max="16140" width="1" style="31" bestFit="1" customWidth="1"/>
    <col min="16141" max="16141" width="2.85546875" style="31" bestFit="1" customWidth="1"/>
    <col min="16142" max="16142" width="1" style="31" bestFit="1" customWidth="1"/>
    <col min="16143" max="16143" width="3.7109375" style="31" bestFit="1" customWidth="1"/>
    <col min="16144" max="16144" width="1" style="31" bestFit="1" customWidth="1"/>
    <col min="16145" max="16145" width="2.85546875" style="31" bestFit="1" customWidth="1"/>
    <col min="16146" max="16146" width="1.85546875" style="31" bestFit="1" customWidth="1"/>
    <col min="16147" max="16148" width="1" style="31" bestFit="1" customWidth="1"/>
    <col min="16149" max="16149" width="5.5703125" style="31" bestFit="1" customWidth="1"/>
    <col min="16150" max="16150" width="1.85546875" style="31" bestFit="1" customWidth="1"/>
    <col min="16151" max="16151" width="2.85546875" style="31" bestFit="1" customWidth="1"/>
    <col min="16152" max="16152" width="1.85546875" style="31" bestFit="1" customWidth="1"/>
    <col min="16153" max="16153" width="9.28515625" style="31" bestFit="1" customWidth="1"/>
    <col min="16154" max="16384" width="8.85546875" style="31"/>
  </cols>
  <sheetData>
    <row r="1" spans="1:31" ht="10.35" customHeight="1">
      <c r="A1" s="474" t="s">
        <v>246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6"/>
    </row>
    <row r="2" spans="1:31" ht="10.35" customHeight="1">
      <c r="A2" s="477" t="s">
        <v>247</v>
      </c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78"/>
    </row>
    <row r="3" spans="1:31" ht="10.35" customHeight="1">
      <c r="A3" s="477" t="s">
        <v>248</v>
      </c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5"/>
      <c r="AA3" s="415"/>
      <c r="AB3" s="415"/>
      <c r="AC3" s="415"/>
      <c r="AD3" s="478"/>
    </row>
    <row r="4" spans="1:31" ht="10.35" customHeight="1">
      <c r="A4" s="477" t="s">
        <v>338</v>
      </c>
      <c r="B4" s="415"/>
      <c r="C4" s="415"/>
      <c r="D4" s="415"/>
      <c r="E4" s="415"/>
      <c r="F4" s="415"/>
      <c r="G4" s="415"/>
      <c r="H4" s="415"/>
      <c r="I4" s="415"/>
      <c r="J4" s="415"/>
      <c r="K4" s="415"/>
      <c r="L4" s="415"/>
      <c r="M4" s="415"/>
      <c r="N4" s="415"/>
      <c r="O4" s="415"/>
      <c r="P4" s="415"/>
      <c r="Q4" s="415"/>
      <c r="R4" s="415"/>
      <c r="S4" s="415"/>
      <c r="T4" s="415"/>
      <c r="U4" s="415"/>
      <c r="V4" s="415"/>
      <c r="W4" s="415"/>
      <c r="X4" s="415"/>
      <c r="Y4" s="415"/>
      <c r="Z4" s="415"/>
      <c r="AA4" s="415"/>
      <c r="AB4" s="415"/>
      <c r="AC4" s="415"/>
      <c r="AD4" s="478"/>
    </row>
    <row r="5" spans="1:31" ht="10.35" customHeight="1">
      <c r="A5" s="477" t="s">
        <v>336</v>
      </c>
      <c r="B5" s="415"/>
      <c r="C5" s="415"/>
      <c r="D5" s="415"/>
      <c r="E5" s="415"/>
      <c r="F5" s="415"/>
      <c r="G5" s="415"/>
      <c r="H5" s="415"/>
      <c r="I5" s="415"/>
      <c r="J5" s="415"/>
      <c r="K5" s="415"/>
      <c r="L5" s="415"/>
      <c r="M5" s="415"/>
      <c r="N5" s="415"/>
      <c r="O5" s="415"/>
      <c r="P5" s="415"/>
      <c r="Q5" s="415"/>
      <c r="R5" s="415"/>
      <c r="S5" s="415"/>
      <c r="T5" s="415"/>
      <c r="U5" s="415"/>
      <c r="V5" s="415"/>
      <c r="W5" s="415"/>
      <c r="X5" s="415"/>
      <c r="Y5" s="415"/>
      <c r="Z5" s="415"/>
      <c r="AA5" s="415"/>
      <c r="AB5" s="415"/>
      <c r="AC5" s="415"/>
      <c r="AD5" s="478"/>
    </row>
    <row r="6" spans="1:31" ht="10.35" customHeight="1" thickBot="1">
      <c r="A6" s="479" t="s">
        <v>337</v>
      </c>
      <c r="B6" s="480"/>
      <c r="C6" s="480"/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0"/>
      <c r="R6" s="480"/>
      <c r="S6" s="480"/>
      <c r="T6" s="480"/>
      <c r="U6" s="480"/>
      <c r="V6" s="480"/>
      <c r="W6" s="480"/>
      <c r="X6" s="480"/>
      <c r="Y6" s="480"/>
      <c r="Z6" s="480"/>
      <c r="AA6" s="480"/>
      <c r="AB6" s="480"/>
      <c r="AC6" s="480"/>
      <c r="AD6" s="481"/>
    </row>
    <row r="7" spans="1:31" ht="10.9" customHeight="1">
      <c r="A7" s="427"/>
      <c r="B7" s="427"/>
      <c r="C7" s="427"/>
      <c r="D7" s="427"/>
      <c r="E7" s="427"/>
      <c r="F7" s="427"/>
      <c r="G7" s="427"/>
      <c r="H7" s="427"/>
      <c r="I7" s="427"/>
      <c r="J7" s="427"/>
      <c r="K7" s="427"/>
      <c r="L7" s="427"/>
      <c r="M7" s="427"/>
      <c r="N7" s="427"/>
      <c r="O7" s="427"/>
      <c r="P7" s="427"/>
      <c r="Q7" s="427"/>
      <c r="R7" s="427"/>
      <c r="S7" s="427"/>
      <c r="T7" s="427"/>
      <c r="U7" s="427"/>
      <c r="V7" s="427"/>
      <c r="W7" s="427"/>
      <c r="X7" s="427"/>
      <c r="Y7" s="427"/>
      <c r="Z7" s="427"/>
      <c r="AA7" s="427"/>
    </row>
    <row r="8" spans="1:31" ht="10.35" customHeight="1">
      <c r="A8" s="415" t="s">
        <v>0</v>
      </c>
      <c r="B8" s="415"/>
      <c r="C8" s="415"/>
      <c r="D8" s="415"/>
      <c r="E8" s="415"/>
      <c r="F8" s="415"/>
      <c r="G8" s="415"/>
      <c r="H8" s="415"/>
      <c r="I8" s="415"/>
      <c r="J8" s="415"/>
      <c r="K8" s="415"/>
      <c r="L8" s="415"/>
      <c r="M8" s="415"/>
      <c r="N8" s="415"/>
      <c r="O8" s="415"/>
      <c r="P8" s="415"/>
      <c r="Q8" s="415"/>
      <c r="R8" s="415"/>
      <c r="S8" s="415"/>
      <c r="T8" s="415"/>
      <c r="U8" s="415"/>
      <c r="V8" s="415"/>
      <c r="W8" s="415"/>
      <c r="X8" s="415"/>
      <c r="Y8" s="415"/>
      <c r="Z8" s="415"/>
      <c r="AA8" s="415"/>
      <c r="AB8" s="415"/>
      <c r="AC8" s="415"/>
      <c r="AD8" s="415"/>
    </row>
    <row r="9" spans="1:31" ht="10.35" customHeight="1">
      <c r="A9" s="415" t="s">
        <v>1</v>
      </c>
      <c r="B9" s="415"/>
      <c r="C9" s="415" t="s">
        <v>70</v>
      </c>
      <c r="D9" s="415"/>
      <c r="E9" s="415"/>
      <c r="F9" s="415"/>
      <c r="G9" s="415"/>
      <c r="H9" s="415"/>
      <c r="I9" s="415"/>
      <c r="J9" s="415"/>
      <c r="K9" s="415"/>
      <c r="L9" s="415"/>
      <c r="M9" s="415"/>
      <c r="N9" s="415"/>
      <c r="O9" s="415"/>
      <c r="P9" s="415"/>
      <c r="Q9" s="415"/>
      <c r="R9" s="415"/>
      <c r="S9" s="415"/>
      <c r="T9" s="415"/>
      <c r="U9" s="428" t="s">
        <v>71</v>
      </c>
      <c r="V9" s="428"/>
      <c r="W9" s="428"/>
      <c r="X9" s="428"/>
      <c r="Y9" s="428"/>
      <c r="Z9" s="428"/>
      <c r="AA9" s="428"/>
    </row>
    <row r="10" spans="1:31" ht="20.45" customHeight="1">
      <c r="A10" s="415" t="s">
        <v>2</v>
      </c>
      <c r="B10" s="415"/>
      <c r="C10" s="415" t="s">
        <v>72</v>
      </c>
      <c r="D10" s="415"/>
      <c r="E10" s="415"/>
      <c r="F10" s="415"/>
      <c r="G10" s="415"/>
      <c r="H10" s="415"/>
      <c r="I10" s="415"/>
      <c r="J10" s="415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233">
        <v>24328.46</v>
      </c>
    </row>
    <row r="11" spans="1:31" ht="20.45" customHeight="1">
      <c r="A11" s="415" t="s">
        <v>3</v>
      </c>
      <c r="B11" s="415"/>
      <c r="C11" s="415" t="s">
        <v>73</v>
      </c>
      <c r="D11" s="415"/>
      <c r="E11" s="415"/>
      <c r="F11" s="415"/>
      <c r="G11" s="415"/>
      <c r="H11" s="415"/>
      <c r="I11" s="415"/>
      <c r="J11" s="415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</row>
    <row r="12" spans="1:31" ht="10.35" customHeight="1">
      <c r="A12" s="415" t="s">
        <v>4</v>
      </c>
      <c r="B12" s="415"/>
      <c r="C12" s="415" t="s">
        <v>5</v>
      </c>
      <c r="D12" s="415"/>
      <c r="E12" s="415"/>
      <c r="F12" s="415"/>
      <c r="G12" s="415"/>
      <c r="H12" s="415"/>
      <c r="I12" s="415"/>
      <c r="J12" s="415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28"/>
      <c r="V12" s="415"/>
      <c r="W12" s="415"/>
      <c r="X12" s="415"/>
      <c r="Y12" s="415"/>
      <c r="Z12" s="415"/>
      <c r="AA12" s="415"/>
    </row>
    <row r="13" spans="1:31" ht="10.35" customHeight="1">
      <c r="A13" s="415" t="s">
        <v>6</v>
      </c>
      <c r="B13" s="415"/>
      <c r="C13" s="415" t="s">
        <v>7</v>
      </c>
      <c r="D13" s="415"/>
      <c r="E13" s="415"/>
      <c r="F13" s="415"/>
      <c r="G13" s="415"/>
      <c r="H13" s="415"/>
      <c r="I13" s="415"/>
      <c r="J13" s="415"/>
      <c r="K13" s="415"/>
      <c r="L13" s="415"/>
      <c r="M13" s="415"/>
      <c r="N13" s="415"/>
      <c r="O13" s="415"/>
      <c r="P13" s="415"/>
      <c r="Q13" s="415"/>
      <c r="R13" s="415"/>
      <c r="S13" s="415"/>
      <c r="T13" s="415"/>
      <c r="U13" s="428"/>
      <c r="V13" s="415"/>
      <c r="W13" s="415"/>
      <c r="X13" s="415"/>
      <c r="Y13" s="415"/>
      <c r="Z13" s="415"/>
      <c r="AA13" s="415"/>
    </row>
    <row r="14" spans="1:31" ht="10.35" customHeight="1">
      <c r="A14" s="415" t="s">
        <v>8</v>
      </c>
      <c r="B14" s="415"/>
      <c r="C14" s="415" t="s">
        <v>5</v>
      </c>
      <c r="D14" s="415"/>
      <c r="E14" s="415"/>
      <c r="F14" s="415"/>
      <c r="G14" s="415"/>
      <c r="H14" s="415"/>
      <c r="I14" s="415"/>
      <c r="J14" s="415"/>
      <c r="K14" s="415"/>
      <c r="L14" s="415"/>
      <c r="M14" s="415"/>
      <c r="N14" s="415"/>
      <c r="O14" s="415"/>
      <c r="P14" s="415"/>
      <c r="Q14" s="415"/>
      <c r="R14" s="415"/>
      <c r="S14" s="415"/>
      <c r="T14" s="415"/>
      <c r="U14" s="428"/>
      <c r="V14" s="415"/>
      <c r="W14" s="415"/>
      <c r="X14" s="415"/>
      <c r="Y14" s="415"/>
      <c r="Z14" s="415"/>
      <c r="AA14" s="415"/>
    </row>
    <row r="15" spans="1:31" ht="10.35" customHeight="1">
      <c r="A15" s="415" t="s">
        <v>9</v>
      </c>
      <c r="B15" s="415"/>
      <c r="C15" s="415" t="s">
        <v>74</v>
      </c>
      <c r="D15" s="415"/>
      <c r="E15" s="415"/>
      <c r="F15" s="415"/>
      <c r="G15" s="415"/>
      <c r="H15" s="415"/>
      <c r="I15" s="415"/>
      <c r="J15" s="415"/>
      <c r="K15" s="415"/>
      <c r="L15" s="415"/>
      <c r="M15" s="415"/>
      <c r="N15" s="415"/>
      <c r="O15" s="415"/>
      <c r="P15" s="415"/>
      <c r="Q15" s="415"/>
      <c r="R15" s="415"/>
      <c r="S15" s="415"/>
      <c r="T15" s="415"/>
      <c r="U15" s="428"/>
      <c r="V15" s="415"/>
      <c r="W15" s="415"/>
      <c r="X15" s="415"/>
      <c r="Y15" s="415"/>
      <c r="Z15" s="415"/>
      <c r="AA15" s="415"/>
    </row>
    <row r="16" spans="1:31" ht="10.35" customHeight="1">
      <c r="A16" s="415"/>
      <c r="B16" s="415"/>
      <c r="C16" s="415"/>
      <c r="D16" s="415"/>
      <c r="E16" s="415"/>
      <c r="F16" s="415"/>
      <c r="G16" s="415"/>
      <c r="H16" s="415"/>
      <c r="I16" s="415"/>
      <c r="J16" s="415"/>
      <c r="K16" s="415"/>
      <c r="L16" s="415"/>
      <c r="M16" s="415"/>
      <c r="N16" s="415"/>
      <c r="O16" s="415"/>
      <c r="P16" s="415"/>
      <c r="Q16" s="415"/>
      <c r="R16" s="415"/>
      <c r="S16" s="415"/>
      <c r="T16" s="415"/>
      <c r="U16" s="428" t="s">
        <v>75</v>
      </c>
      <c r="V16" s="428"/>
      <c r="W16" s="428"/>
      <c r="X16" s="428"/>
      <c r="Y16" s="428"/>
      <c r="Z16" s="428"/>
      <c r="AA16" s="428"/>
    </row>
    <row r="17" spans="1:31" ht="10.9" customHeight="1">
      <c r="A17" s="416" t="s">
        <v>509</v>
      </c>
      <c r="B17" s="416"/>
      <c r="C17" s="416"/>
      <c r="D17" s="416"/>
      <c r="E17" s="416"/>
      <c r="F17" s="416"/>
      <c r="G17" s="41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6"/>
      <c r="T17" s="416"/>
      <c r="U17" s="416"/>
      <c r="V17" s="416"/>
      <c r="W17" s="416"/>
      <c r="X17" s="416"/>
      <c r="Y17" s="416"/>
      <c r="Z17" s="416"/>
      <c r="AA17" s="416"/>
      <c r="AC17" s="482" t="s">
        <v>397</v>
      </c>
      <c r="AD17" s="482"/>
    </row>
    <row r="18" spans="1:31" ht="10.9" customHeight="1">
      <c r="A18" s="417"/>
      <c r="B18" s="417"/>
      <c r="C18" s="417"/>
      <c r="D18" s="417"/>
      <c r="E18" s="417"/>
      <c r="F18" s="417"/>
      <c r="G18" s="417"/>
      <c r="H18" s="417"/>
      <c r="I18" s="417"/>
      <c r="J18" s="417"/>
      <c r="K18" s="417"/>
      <c r="L18" s="417"/>
      <c r="M18" s="417"/>
      <c r="N18" s="417"/>
      <c r="O18" s="417"/>
      <c r="P18" s="417"/>
      <c r="Q18" s="417"/>
      <c r="R18" s="417"/>
      <c r="S18" s="417"/>
      <c r="T18" s="417"/>
      <c r="U18" s="417"/>
      <c r="V18" s="417"/>
      <c r="W18" s="417"/>
      <c r="X18" s="417"/>
      <c r="Y18" s="417"/>
      <c r="Z18" s="417"/>
      <c r="AA18" s="417"/>
      <c r="AC18" s="482"/>
      <c r="AD18" s="482"/>
    </row>
    <row r="19" spans="1:31" ht="16.5" customHeight="1">
      <c r="A19" s="387" t="s">
        <v>10</v>
      </c>
      <c r="B19" s="388"/>
      <c r="C19" s="389"/>
      <c r="D19" s="387" t="s">
        <v>11</v>
      </c>
      <c r="E19" s="388"/>
      <c r="F19" s="388"/>
      <c r="G19" s="388"/>
      <c r="H19" s="388"/>
      <c r="I19" s="388"/>
      <c r="J19" s="389"/>
      <c r="K19" s="393" t="s">
        <v>76</v>
      </c>
      <c r="L19" s="395"/>
      <c r="M19" s="390" t="s">
        <v>12</v>
      </c>
      <c r="N19" s="391"/>
      <c r="O19" s="392"/>
      <c r="P19" s="393" t="s">
        <v>13</v>
      </c>
      <c r="Q19" s="394"/>
      <c r="R19" s="394"/>
      <c r="S19" s="394"/>
      <c r="T19" s="394"/>
      <c r="U19" s="395"/>
      <c r="V19" s="393" t="s">
        <v>14</v>
      </c>
      <c r="W19" s="394"/>
      <c r="X19" s="394"/>
      <c r="Y19" s="395"/>
      <c r="Z19" s="393" t="s">
        <v>15</v>
      </c>
      <c r="AA19" s="395"/>
      <c r="AC19" s="213" t="s">
        <v>14</v>
      </c>
      <c r="AD19" s="214" t="s">
        <v>15</v>
      </c>
    </row>
    <row r="20" spans="1:31" ht="10.35" customHeight="1">
      <c r="A20" s="387"/>
      <c r="B20" s="388"/>
      <c r="C20" s="389"/>
      <c r="D20" s="387" t="s">
        <v>16</v>
      </c>
      <c r="E20" s="388"/>
      <c r="F20" s="388"/>
      <c r="G20" s="388"/>
      <c r="H20" s="388"/>
      <c r="I20" s="388"/>
      <c r="J20" s="388"/>
      <c r="K20" s="388"/>
      <c r="L20" s="388"/>
      <c r="M20" s="388"/>
      <c r="N20" s="388"/>
      <c r="O20" s="388"/>
      <c r="P20" s="388"/>
      <c r="Q20" s="388"/>
      <c r="R20" s="388"/>
      <c r="S20" s="388"/>
      <c r="T20" s="388"/>
      <c r="U20" s="388"/>
      <c r="V20" s="388"/>
      <c r="W20" s="388"/>
      <c r="X20" s="388"/>
      <c r="Y20" s="388"/>
      <c r="Z20" s="388"/>
      <c r="AA20" s="389"/>
    </row>
    <row r="21" spans="1:31" ht="30.75" customHeight="1">
      <c r="A21" s="412">
        <v>40001</v>
      </c>
      <c r="B21" s="413"/>
      <c r="C21" s="414"/>
      <c r="D21" s="396" t="s">
        <v>77</v>
      </c>
      <c r="E21" s="397"/>
      <c r="F21" s="397"/>
      <c r="G21" s="397"/>
      <c r="H21" s="397"/>
      <c r="I21" s="397"/>
      <c r="J21" s="398"/>
      <c r="K21" s="399">
        <f>BD!$E$4</f>
        <v>0.1109</v>
      </c>
      <c r="L21" s="400"/>
      <c r="M21" s="401" t="s">
        <v>17</v>
      </c>
      <c r="N21" s="402"/>
      <c r="O21" s="403"/>
      <c r="P21" s="404">
        <v>81.09</v>
      </c>
      <c r="Q21" s="405"/>
      <c r="R21" s="405"/>
      <c r="S21" s="405"/>
      <c r="T21" s="405"/>
      <c r="U21" s="406"/>
      <c r="V21" s="407">
        <v>0.56999999999999995</v>
      </c>
      <c r="W21" s="408"/>
      <c r="X21" s="408"/>
      <c r="Y21" s="409"/>
      <c r="Z21" s="410">
        <v>46.22</v>
      </c>
      <c r="AA21" s="411"/>
      <c r="AC21" s="211">
        <v>0.16</v>
      </c>
      <c r="AD21" s="212">
        <f>TRUNC(AC21*P21,2)</f>
        <v>12.97</v>
      </c>
      <c r="AE21" s="234"/>
    </row>
    <row r="22" spans="1:31" ht="10.35" customHeight="1">
      <c r="A22" s="412">
        <v>40305</v>
      </c>
      <c r="B22" s="413"/>
      <c r="C22" s="414"/>
      <c r="D22" s="396" t="s">
        <v>78</v>
      </c>
      <c r="E22" s="397"/>
      <c r="F22" s="397"/>
      <c r="G22" s="397"/>
      <c r="H22" s="397"/>
      <c r="I22" s="397"/>
      <c r="J22" s="398"/>
      <c r="K22" s="399">
        <f>BD!$E$4</f>
        <v>0.1109</v>
      </c>
      <c r="L22" s="400"/>
      <c r="M22" s="401" t="s">
        <v>17</v>
      </c>
      <c r="N22" s="402"/>
      <c r="O22" s="403"/>
      <c r="P22" s="404">
        <v>81.09</v>
      </c>
      <c r="Q22" s="405"/>
      <c r="R22" s="405"/>
      <c r="S22" s="405"/>
      <c r="T22" s="405"/>
      <c r="U22" s="406"/>
      <c r="V22" s="407">
        <v>0.42</v>
      </c>
      <c r="W22" s="408"/>
      <c r="X22" s="408"/>
      <c r="Y22" s="409"/>
      <c r="Z22" s="410">
        <v>34.049999999999997</v>
      </c>
      <c r="AA22" s="411"/>
      <c r="AC22" s="211">
        <v>0.14000000000000001</v>
      </c>
      <c r="AD22" s="212">
        <f t="shared" ref="AD22:AD37" si="0">TRUNC(AC22*P22,2)</f>
        <v>11.35</v>
      </c>
      <c r="AE22" s="234"/>
    </row>
    <row r="23" spans="1:31" ht="20.45" customHeight="1">
      <c r="A23" s="412">
        <v>44100</v>
      </c>
      <c r="B23" s="413"/>
      <c r="C23" s="414"/>
      <c r="D23" s="396" t="s">
        <v>79</v>
      </c>
      <c r="E23" s="397"/>
      <c r="F23" s="397"/>
      <c r="G23" s="397"/>
      <c r="H23" s="397"/>
      <c r="I23" s="397"/>
      <c r="J23" s="398"/>
      <c r="K23" s="399">
        <f>BD!$E$4</f>
        <v>0.1109</v>
      </c>
      <c r="L23" s="400"/>
      <c r="M23" s="401" t="s">
        <v>18</v>
      </c>
      <c r="N23" s="402"/>
      <c r="O23" s="403"/>
      <c r="P23" s="404">
        <v>48.66</v>
      </c>
      <c r="Q23" s="405"/>
      <c r="R23" s="405"/>
      <c r="S23" s="405"/>
      <c r="T23" s="405"/>
      <c r="U23" s="406"/>
      <c r="V23" s="407">
        <v>8.08</v>
      </c>
      <c r="W23" s="408"/>
      <c r="X23" s="408"/>
      <c r="Y23" s="409"/>
      <c r="Z23" s="410">
        <v>393.17</v>
      </c>
      <c r="AA23" s="411"/>
      <c r="AC23" s="211">
        <v>2.36</v>
      </c>
      <c r="AD23" s="212">
        <f t="shared" si="0"/>
        <v>114.83</v>
      </c>
      <c r="AE23" s="234"/>
    </row>
    <row r="24" spans="1:31" ht="20.45" customHeight="1">
      <c r="A24" s="412">
        <v>44102</v>
      </c>
      <c r="B24" s="413"/>
      <c r="C24" s="414"/>
      <c r="D24" s="396" t="s">
        <v>80</v>
      </c>
      <c r="E24" s="397"/>
      <c r="F24" s="397"/>
      <c r="G24" s="397"/>
      <c r="H24" s="397"/>
      <c r="I24" s="397"/>
      <c r="J24" s="398"/>
      <c r="K24" s="399">
        <f>BD!$E$4</f>
        <v>0.1109</v>
      </c>
      <c r="L24" s="400"/>
      <c r="M24" s="401" t="s">
        <v>19</v>
      </c>
      <c r="N24" s="402"/>
      <c r="O24" s="403"/>
      <c r="P24" s="418">
        <v>350.32</v>
      </c>
      <c r="Q24" s="419"/>
      <c r="R24" s="419"/>
      <c r="S24" s="419"/>
      <c r="T24" s="419"/>
      <c r="U24" s="420"/>
      <c r="V24" s="407">
        <v>3.22</v>
      </c>
      <c r="W24" s="408"/>
      <c r="X24" s="408"/>
      <c r="Y24" s="409"/>
      <c r="Z24" s="410">
        <v>1128.03</v>
      </c>
      <c r="AA24" s="411"/>
      <c r="AC24" s="211">
        <v>0.87</v>
      </c>
      <c r="AD24" s="212">
        <f t="shared" si="0"/>
        <v>304.77</v>
      </c>
      <c r="AE24" s="234"/>
    </row>
    <row r="25" spans="1:31" ht="20.45" customHeight="1">
      <c r="A25" s="412">
        <v>44151</v>
      </c>
      <c r="B25" s="413"/>
      <c r="C25" s="414"/>
      <c r="D25" s="396" t="s">
        <v>20</v>
      </c>
      <c r="E25" s="397"/>
      <c r="F25" s="397"/>
      <c r="G25" s="397"/>
      <c r="H25" s="397"/>
      <c r="I25" s="397"/>
      <c r="J25" s="398"/>
      <c r="K25" s="399">
        <f>BD!$E$4</f>
        <v>0.1109</v>
      </c>
      <c r="L25" s="400"/>
      <c r="M25" s="401" t="s">
        <v>18</v>
      </c>
      <c r="N25" s="402"/>
      <c r="O25" s="403"/>
      <c r="P25" s="404">
        <v>38.92</v>
      </c>
      <c r="Q25" s="405"/>
      <c r="R25" s="405"/>
      <c r="S25" s="405"/>
      <c r="T25" s="405"/>
      <c r="U25" s="406"/>
      <c r="V25" s="432">
        <v>67.61</v>
      </c>
      <c r="W25" s="433"/>
      <c r="X25" s="433"/>
      <c r="Y25" s="434"/>
      <c r="Z25" s="410">
        <v>2631.38</v>
      </c>
      <c r="AA25" s="411"/>
      <c r="AC25" s="211">
        <v>43.43</v>
      </c>
      <c r="AD25" s="212">
        <f t="shared" si="0"/>
        <v>1690.29</v>
      </c>
      <c r="AE25" s="234"/>
    </row>
    <row r="26" spans="1:31" ht="10.35" customHeight="1">
      <c r="A26" s="412">
        <v>44201</v>
      </c>
      <c r="B26" s="413"/>
      <c r="C26" s="414"/>
      <c r="D26" s="396" t="s">
        <v>21</v>
      </c>
      <c r="E26" s="397"/>
      <c r="F26" s="397"/>
      <c r="G26" s="397"/>
      <c r="H26" s="397"/>
      <c r="I26" s="397"/>
      <c r="J26" s="398"/>
      <c r="K26" s="399">
        <f>BD!$E$4</f>
        <v>0.1109</v>
      </c>
      <c r="L26" s="400"/>
      <c r="M26" s="401" t="s">
        <v>17</v>
      </c>
      <c r="N26" s="402"/>
      <c r="O26" s="403"/>
      <c r="P26" s="418">
        <v>973.13</v>
      </c>
      <c r="Q26" s="419"/>
      <c r="R26" s="419"/>
      <c r="S26" s="419"/>
      <c r="T26" s="419"/>
      <c r="U26" s="420"/>
      <c r="V26" s="407">
        <v>0.42</v>
      </c>
      <c r="W26" s="408"/>
      <c r="X26" s="408"/>
      <c r="Y26" s="409"/>
      <c r="Z26" s="410">
        <v>408.71</v>
      </c>
      <c r="AA26" s="411"/>
      <c r="AC26" s="211">
        <v>0.13</v>
      </c>
      <c r="AD26" s="212">
        <f t="shared" si="0"/>
        <v>126.5</v>
      </c>
      <c r="AE26" s="234"/>
    </row>
    <row r="27" spans="1:31" ht="20.45" customHeight="1">
      <c r="A27" s="412">
        <v>40425</v>
      </c>
      <c r="B27" s="413"/>
      <c r="C27" s="414"/>
      <c r="D27" s="396" t="s">
        <v>22</v>
      </c>
      <c r="E27" s="397"/>
      <c r="F27" s="397"/>
      <c r="G27" s="397"/>
      <c r="H27" s="397"/>
      <c r="I27" s="397"/>
      <c r="J27" s="398"/>
      <c r="K27" s="399">
        <f>BD!$E$4</f>
        <v>0.1109</v>
      </c>
      <c r="L27" s="400"/>
      <c r="M27" s="401" t="s">
        <v>18</v>
      </c>
      <c r="N27" s="402"/>
      <c r="O27" s="403"/>
      <c r="P27" s="404">
        <v>77.849999999999994</v>
      </c>
      <c r="Q27" s="405"/>
      <c r="R27" s="405"/>
      <c r="S27" s="405"/>
      <c r="T27" s="405"/>
      <c r="U27" s="406"/>
      <c r="V27" s="407">
        <v>9.68</v>
      </c>
      <c r="W27" s="408"/>
      <c r="X27" s="408"/>
      <c r="Y27" s="409"/>
      <c r="Z27" s="410">
        <v>753.58</v>
      </c>
      <c r="AA27" s="411"/>
      <c r="AC27" s="211">
        <v>3.08</v>
      </c>
      <c r="AD27" s="212">
        <f t="shared" si="0"/>
        <v>239.77</v>
      </c>
      <c r="AE27" s="234"/>
    </row>
    <row r="28" spans="1:31" ht="10.35" customHeight="1">
      <c r="A28" s="412">
        <v>40430</v>
      </c>
      <c r="B28" s="413"/>
      <c r="C28" s="414"/>
      <c r="D28" s="396" t="s">
        <v>23</v>
      </c>
      <c r="E28" s="397"/>
      <c r="F28" s="397"/>
      <c r="G28" s="397"/>
      <c r="H28" s="397"/>
      <c r="I28" s="397"/>
      <c r="J28" s="398"/>
      <c r="K28" s="399">
        <f>BD!$E$4</f>
        <v>0.1109</v>
      </c>
      <c r="L28" s="400"/>
      <c r="M28" s="401" t="s">
        <v>19</v>
      </c>
      <c r="N28" s="402"/>
      <c r="O28" s="403"/>
      <c r="P28" s="418">
        <v>451.53</v>
      </c>
      <c r="Q28" s="419"/>
      <c r="R28" s="419"/>
      <c r="S28" s="419"/>
      <c r="T28" s="419"/>
      <c r="U28" s="420"/>
      <c r="V28" s="407">
        <v>3.29</v>
      </c>
      <c r="W28" s="408"/>
      <c r="X28" s="408"/>
      <c r="Y28" s="409"/>
      <c r="Z28" s="410">
        <v>1485.53</v>
      </c>
      <c r="AA28" s="411"/>
      <c r="AC28" s="211">
        <v>0.89</v>
      </c>
      <c r="AD28" s="212">
        <f t="shared" si="0"/>
        <v>401.86</v>
      </c>
      <c r="AE28" s="234"/>
    </row>
    <row r="29" spans="1:31" ht="20.45" customHeight="1">
      <c r="A29" s="412">
        <v>44300</v>
      </c>
      <c r="B29" s="413"/>
      <c r="C29" s="414"/>
      <c r="D29" s="396" t="s">
        <v>24</v>
      </c>
      <c r="E29" s="397"/>
      <c r="F29" s="397"/>
      <c r="G29" s="397"/>
      <c r="H29" s="397"/>
      <c r="I29" s="397"/>
      <c r="J29" s="398"/>
      <c r="K29" s="399">
        <f>BD!$E$4</f>
        <v>0.1109</v>
      </c>
      <c r="L29" s="400"/>
      <c r="M29" s="401" t="s">
        <v>25</v>
      </c>
      <c r="N29" s="402"/>
      <c r="O29" s="403"/>
      <c r="P29" s="424">
        <v>2.41</v>
      </c>
      <c r="Q29" s="425"/>
      <c r="R29" s="425"/>
      <c r="S29" s="425"/>
      <c r="T29" s="425"/>
      <c r="U29" s="426"/>
      <c r="V29" s="407">
        <v>3.16</v>
      </c>
      <c r="W29" s="408"/>
      <c r="X29" s="408"/>
      <c r="Y29" s="409"/>
      <c r="Z29" s="410">
        <v>7.61</v>
      </c>
      <c r="AA29" s="411"/>
      <c r="AC29" s="211">
        <v>0.85</v>
      </c>
      <c r="AD29" s="212">
        <f t="shared" si="0"/>
        <v>2.04</v>
      </c>
      <c r="AE29" s="234"/>
    </row>
    <row r="30" spans="1:31" ht="10.35" customHeight="1">
      <c r="A30" s="412">
        <v>44200</v>
      </c>
      <c r="B30" s="413"/>
      <c r="C30" s="414"/>
      <c r="D30" s="396" t="s">
        <v>26</v>
      </c>
      <c r="E30" s="397"/>
      <c r="F30" s="397"/>
      <c r="G30" s="397"/>
      <c r="H30" s="397"/>
      <c r="I30" s="397"/>
      <c r="J30" s="398"/>
      <c r="K30" s="399">
        <f>BD!$E$4</f>
        <v>0.1109</v>
      </c>
      <c r="L30" s="400"/>
      <c r="M30" s="401" t="s">
        <v>17</v>
      </c>
      <c r="N30" s="402"/>
      <c r="O30" s="403"/>
      <c r="P30" s="418">
        <v>243.28</v>
      </c>
      <c r="Q30" s="419"/>
      <c r="R30" s="419"/>
      <c r="S30" s="419"/>
      <c r="T30" s="419"/>
      <c r="U30" s="420"/>
      <c r="V30" s="407">
        <v>0.51</v>
      </c>
      <c r="W30" s="408"/>
      <c r="X30" s="408"/>
      <c r="Y30" s="409"/>
      <c r="Z30" s="410">
        <v>124.07</v>
      </c>
      <c r="AA30" s="411"/>
      <c r="AC30" s="211">
        <v>0.16</v>
      </c>
      <c r="AD30" s="212">
        <f t="shared" si="0"/>
        <v>38.92</v>
      </c>
      <c r="AE30" s="234"/>
    </row>
    <row r="31" spans="1:31" ht="10.35" customHeight="1">
      <c r="A31" s="412">
        <v>44205</v>
      </c>
      <c r="B31" s="413"/>
      <c r="C31" s="414"/>
      <c r="D31" s="396" t="s">
        <v>81</v>
      </c>
      <c r="E31" s="397"/>
      <c r="F31" s="397"/>
      <c r="G31" s="397"/>
      <c r="H31" s="397"/>
      <c r="I31" s="397"/>
      <c r="J31" s="398"/>
      <c r="K31" s="399">
        <f>BD!$E$4</f>
        <v>0.1109</v>
      </c>
      <c r="L31" s="400"/>
      <c r="M31" s="401" t="s">
        <v>18</v>
      </c>
      <c r="N31" s="402"/>
      <c r="O31" s="403"/>
      <c r="P31" s="404">
        <v>38.93</v>
      </c>
      <c r="Q31" s="405"/>
      <c r="R31" s="405"/>
      <c r="S31" s="405"/>
      <c r="T31" s="405"/>
      <c r="U31" s="406"/>
      <c r="V31" s="483">
        <v>282.10000000000002</v>
      </c>
      <c r="W31" s="484"/>
      <c r="X31" s="484"/>
      <c r="Y31" s="485"/>
      <c r="Z31" s="410">
        <v>10982.15</v>
      </c>
      <c r="AA31" s="411"/>
      <c r="AC31" s="211">
        <v>158.88</v>
      </c>
      <c r="AD31" s="212">
        <f t="shared" si="0"/>
        <v>6185.19</v>
      </c>
      <c r="AE31" s="234"/>
    </row>
    <row r="32" spans="1:31" ht="20.45" customHeight="1">
      <c r="A32" s="412">
        <v>44211</v>
      </c>
      <c r="B32" s="413"/>
      <c r="C32" s="414"/>
      <c r="D32" s="396" t="s">
        <v>82</v>
      </c>
      <c r="E32" s="397"/>
      <c r="F32" s="397"/>
      <c r="G32" s="397"/>
      <c r="H32" s="397"/>
      <c r="I32" s="397"/>
      <c r="J32" s="398"/>
      <c r="K32" s="399">
        <f>BD!$E$4</f>
        <v>0.1109</v>
      </c>
      <c r="L32" s="400"/>
      <c r="M32" s="401" t="s">
        <v>17</v>
      </c>
      <c r="N32" s="402"/>
      <c r="O32" s="403"/>
      <c r="P32" s="421">
        <v>48656.92</v>
      </c>
      <c r="Q32" s="422"/>
      <c r="R32" s="422"/>
      <c r="S32" s="422"/>
      <c r="T32" s="422"/>
      <c r="U32" s="423"/>
      <c r="V32" s="407">
        <v>5.3</v>
      </c>
      <c r="W32" s="408"/>
      <c r="X32" s="408"/>
      <c r="Y32" s="409"/>
      <c r="Z32" s="410">
        <v>257881.67</v>
      </c>
      <c r="AA32" s="411"/>
      <c r="AC32" s="211">
        <v>2.11</v>
      </c>
      <c r="AD32" s="212">
        <f t="shared" si="0"/>
        <v>102666.1</v>
      </c>
      <c r="AE32" s="234"/>
    </row>
    <row r="33" spans="1:33" ht="20.45" customHeight="1">
      <c r="A33" s="412">
        <v>44301</v>
      </c>
      <c r="B33" s="413"/>
      <c r="C33" s="414"/>
      <c r="D33" s="396" t="s">
        <v>83</v>
      </c>
      <c r="E33" s="397"/>
      <c r="F33" s="397"/>
      <c r="G33" s="397"/>
      <c r="H33" s="397"/>
      <c r="I33" s="397"/>
      <c r="J33" s="398"/>
      <c r="K33" s="399">
        <f>BD!$E$4</f>
        <v>0.1109</v>
      </c>
      <c r="L33" s="400"/>
      <c r="M33" s="401" t="s">
        <v>25</v>
      </c>
      <c r="N33" s="402"/>
      <c r="O33" s="403"/>
      <c r="P33" s="418">
        <v>268.58</v>
      </c>
      <c r="Q33" s="419"/>
      <c r="R33" s="419"/>
      <c r="S33" s="419"/>
      <c r="T33" s="419"/>
      <c r="U33" s="420"/>
      <c r="V33" s="407">
        <v>2.5299999999999998</v>
      </c>
      <c r="W33" s="408"/>
      <c r="X33" s="408"/>
      <c r="Y33" s="409"/>
      <c r="Z33" s="410">
        <v>679.5</v>
      </c>
      <c r="AA33" s="411"/>
      <c r="AC33" s="211">
        <v>0.68</v>
      </c>
      <c r="AD33" s="212">
        <f t="shared" si="0"/>
        <v>182.63</v>
      </c>
      <c r="AE33" s="234"/>
    </row>
    <row r="34" spans="1:33" ht="20.45" customHeight="1">
      <c r="A34" s="412">
        <v>44303</v>
      </c>
      <c r="B34" s="413"/>
      <c r="C34" s="414"/>
      <c r="D34" s="396" t="s">
        <v>28</v>
      </c>
      <c r="E34" s="397"/>
      <c r="F34" s="397"/>
      <c r="G34" s="397"/>
      <c r="H34" s="397"/>
      <c r="I34" s="397"/>
      <c r="J34" s="398"/>
      <c r="K34" s="399">
        <f>BD!$E$4</f>
        <v>0.1109</v>
      </c>
      <c r="L34" s="400"/>
      <c r="M34" s="401" t="s">
        <v>29</v>
      </c>
      <c r="N34" s="402"/>
      <c r="O34" s="403"/>
      <c r="P34" s="424">
        <v>4.67</v>
      </c>
      <c r="Q34" s="425"/>
      <c r="R34" s="425"/>
      <c r="S34" s="425"/>
      <c r="T34" s="425"/>
      <c r="U34" s="426"/>
      <c r="V34" s="407">
        <v>2.38</v>
      </c>
      <c r="W34" s="408"/>
      <c r="X34" s="408"/>
      <c r="Y34" s="409"/>
      <c r="Z34" s="410">
        <v>11.11</v>
      </c>
      <c r="AA34" s="411"/>
      <c r="AC34" s="211">
        <v>1.75</v>
      </c>
      <c r="AD34" s="212">
        <f t="shared" si="0"/>
        <v>8.17</v>
      </c>
      <c r="AE34" s="234"/>
    </row>
    <row r="35" spans="1:33" ht="20.45" customHeight="1">
      <c r="A35" s="412">
        <v>40450</v>
      </c>
      <c r="B35" s="413"/>
      <c r="C35" s="414"/>
      <c r="D35" s="396" t="s">
        <v>30</v>
      </c>
      <c r="E35" s="397"/>
      <c r="F35" s="397"/>
      <c r="G35" s="397"/>
      <c r="H35" s="397"/>
      <c r="I35" s="397"/>
      <c r="J35" s="398"/>
      <c r="K35" s="399">
        <f>BD!$E$4</f>
        <v>0.1109</v>
      </c>
      <c r="L35" s="400"/>
      <c r="M35" s="401" t="s">
        <v>25</v>
      </c>
      <c r="N35" s="402"/>
      <c r="O35" s="403"/>
      <c r="P35" s="437">
        <v>3576.37</v>
      </c>
      <c r="Q35" s="438"/>
      <c r="R35" s="438"/>
      <c r="S35" s="438"/>
      <c r="T35" s="438"/>
      <c r="U35" s="439"/>
      <c r="V35" s="407">
        <v>0.79</v>
      </c>
      <c r="W35" s="408"/>
      <c r="X35" s="408"/>
      <c r="Y35" s="409"/>
      <c r="Z35" s="410">
        <v>2825.33</v>
      </c>
      <c r="AA35" s="411"/>
      <c r="AC35" s="211">
        <v>0.56999999999999995</v>
      </c>
      <c r="AD35" s="212">
        <f t="shared" ref="AD35" si="1">TRUNC(AC35*P35,2)</f>
        <v>2038.53</v>
      </c>
      <c r="AE35" s="234"/>
    </row>
    <row r="36" spans="1:33" ht="10.35" customHeight="1">
      <c r="A36" s="412">
        <v>40455</v>
      </c>
      <c r="B36" s="413"/>
      <c r="C36" s="414"/>
      <c r="D36" s="396" t="s">
        <v>84</v>
      </c>
      <c r="E36" s="397"/>
      <c r="F36" s="397"/>
      <c r="G36" s="397"/>
      <c r="H36" s="397"/>
      <c r="I36" s="397"/>
      <c r="J36" s="398"/>
      <c r="K36" s="399">
        <f>BD!$E$4</f>
        <v>0.1109</v>
      </c>
      <c r="L36" s="400"/>
      <c r="M36" s="401" t="s">
        <v>19</v>
      </c>
      <c r="N36" s="402"/>
      <c r="O36" s="403"/>
      <c r="P36" s="421">
        <v>22505.15</v>
      </c>
      <c r="Q36" s="422"/>
      <c r="R36" s="422"/>
      <c r="S36" s="422"/>
      <c r="T36" s="422"/>
      <c r="U36" s="423"/>
      <c r="V36" s="407">
        <v>1.42</v>
      </c>
      <c r="W36" s="408"/>
      <c r="X36" s="408"/>
      <c r="Y36" s="409"/>
      <c r="Z36" s="410">
        <v>31957.31</v>
      </c>
      <c r="AA36" s="411"/>
      <c r="AC36" s="211">
        <v>0.37</v>
      </c>
      <c r="AD36" s="212">
        <f t="shared" si="0"/>
        <v>8326.9</v>
      </c>
      <c r="AE36" s="234"/>
    </row>
    <row r="37" spans="1:33" ht="10.35" customHeight="1">
      <c r="A37" s="412">
        <v>40510</v>
      </c>
      <c r="B37" s="413"/>
      <c r="C37" s="414"/>
      <c r="D37" s="396" t="s">
        <v>31</v>
      </c>
      <c r="E37" s="397"/>
      <c r="F37" s="397"/>
      <c r="G37" s="397"/>
      <c r="H37" s="397"/>
      <c r="I37" s="397"/>
      <c r="J37" s="398"/>
      <c r="K37" s="399">
        <f>BD!$F$4</f>
        <v>7.5300000000000006E-2</v>
      </c>
      <c r="L37" s="400"/>
      <c r="M37" s="401" t="s">
        <v>32</v>
      </c>
      <c r="N37" s="402"/>
      <c r="O37" s="403"/>
      <c r="P37" s="424">
        <v>0.49</v>
      </c>
      <c r="Q37" s="425"/>
      <c r="R37" s="425"/>
      <c r="S37" s="425"/>
      <c r="T37" s="425"/>
      <c r="U37" s="426"/>
      <c r="V37" s="410">
        <v>3289.9</v>
      </c>
      <c r="W37" s="486"/>
      <c r="X37" s="486"/>
      <c r="Y37" s="411"/>
      <c r="Z37" s="410">
        <v>1612.05</v>
      </c>
      <c r="AA37" s="411"/>
      <c r="AC37" s="211">
        <v>3289.9</v>
      </c>
      <c r="AD37" s="212">
        <f t="shared" si="0"/>
        <v>1612.05</v>
      </c>
      <c r="AE37" s="234"/>
    </row>
    <row r="38" spans="1:33" ht="10.35" customHeight="1">
      <c r="A38" s="412">
        <v>40500</v>
      </c>
      <c r="B38" s="413"/>
      <c r="C38" s="414"/>
      <c r="D38" s="396" t="s">
        <v>85</v>
      </c>
      <c r="E38" s="397"/>
      <c r="F38" s="397"/>
      <c r="G38" s="397"/>
      <c r="H38" s="397"/>
      <c r="I38" s="397"/>
      <c r="J38" s="398"/>
      <c r="K38" s="399">
        <f>BD!$F$4</f>
        <v>7.5300000000000006E-2</v>
      </c>
      <c r="L38" s="400"/>
      <c r="M38" s="401" t="s">
        <v>32</v>
      </c>
      <c r="N38" s="402"/>
      <c r="O38" s="403"/>
      <c r="P38" s="424">
        <v>7.11</v>
      </c>
      <c r="Q38" s="425"/>
      <c r="R38" s="425"/>
      <c r="S38" s="425"/>
      <c r="T38" s="425"/>
      <c r="U38" s="426"/>
      <c r="V38" s="410">
        <v>3472.38</v>
      </c>
      <c r="W38" s="486"/>
      <c r="X38" s="486"/>
      <c r="Y38" s="411"/>
      <c r="Z38" s="410">
        <v>24688.62</v>
      </c>
      <c r="AA38" s="411"/>
      <c r="AC38" s="211">
        <v>3472.38</v>
      </c>
      <c r="AD38" s="212">
        <f t="shared" ref="AD38:AD40" si="2">TRUNC(AC38*P38,2)</f>
        <v>24688.62</v>
      </c>
      <c r="AE38" s="234"/>
    </row>
    <row r="39" spans="1:33" ht="20.45" customHeight="1">
      <c r="A39" s="412">
        <v>40485</v>
      </c>
      <c r="B39" s="413"/>
      <c r="C39" s="414"/>
      <c r="D39" s="396" t="s">
        <v>33</v>
      </c>
      <c r="E39" s="397"/>
      <c r="F39" s="397"/>
      <c r="G39" s="397"/>
      <c r="H39" s="397"/>
      <c r="I39" s="397"/>
      <c r="J39" s="398"/>
      <c r="K39" s="399">
        <f>BD!$F$4</f>
        <v>7.5300000000000006E-2</v>
      </c>
      <c r="L39" s="400"/>
      <c r="M39" s="401" t="s">
        <v>27</v>
      </c>
      <c r="N39" s="402"/>
      <c r="O39" s="403"/>
      <c r="P39" s="424">
        <v>0.32</v>
      </c>
      <c r="Q39" s="425"/>
      <c r="R39" s="425"/>
      <c r="S39" s="425"/>
      <c r="T39" s="425"/>
      <c r="U39" s="426"/>
      <c r="V39" s="410">
        <v>3681.8</v>
      </c>
      <c r="W39" s="486"/>
      <c r="X39" s="486"/>
      <c r="Y39" s="411"/>
      <c r="Z39" s="410">
        <v>1178.17</v>
      </c>
      <c r="AA39" s="411"/>
      <c r="AC39" s="211">
        <v>2765.68</v>
      </c>
      <c r="AD39" s="212">
        <f t="shared" si="2"/>
        <v>885.01</v>
      </c>
      <c r="AE39" s="234"/>
    </row>
    <row r="40" spans="1:33" ht="20.45" customHeight="1">
      <c r="A40" s="412">
        <v>40530</v>
      </c>
      <c r="B40" s="413"/>
      <c r="C40" s="414"/>
      <c r="D40" s="396" t="s">
        <v>86</v>
      </c>
      <c r="E40" s="397"/>
      <c r="F40" s="397"/>
      <c r="G40" s="397"/>
      <c r="H40" s="397"/>
      <c r="I40" s="397"/>
      <c r="J40" s="398"/>
      <c r="K40" s="399">
        <f>BD!$E$4</f>
        <v>0.1109</v>
      </c>
      <c r="L40" s="400"/>
      <c r="M40" s="401" t="s">
        <v>29</v>
      </c>
      <c r="N40" s="402"/>
      <c r="O40" s="403"/>
      <c r="P40" s="421">
        <v>32081.25</v>
      </c>
      <c r="Q40" s="422"/>
      <c r="R40" s="422"/>
      <c r="S40" s="422"/>
      <c r="T40" s="422"/>
      <c r="U40" s="423"/>
      <c r="V40" s="407">
        <v>1.89</v>
      </c>
      <c r="W40" s="408"/>
      <c r="X40" s="408"/>
      <c r="Y40" s="409"/>
      <c r="Z40" s="410">
        <v>60633.56</v>
      </c>
      <c r="AA40" s="411"/>
      <c r="AC40" s="211">
        <v>0.51</v>
      </c>
      <c r="AD40" s="212">
        <f t="shared" si="2"/>
        <v>16361.43</v>
      </c>
      <c r="AE40" s="234"/>
      <c r="AG40" s="295"/>
    </row>
    <row r="41" spans="1:33" ht="20.45" customHeight="1">
      <c r="A41" s="412">
        <v>40511</v>
      </c>
      <c r="B41" s="413"/>
      <c r="C41" s="414"/>
      <c r="D41" s="396" t="s">
        <v>87</v>
      </c>
      <c r="E41" s="397"/>
      <c r="F41" s="397"/>
      <c r="G41" s="397"/>
      <c r="H41" s="397"/>
      <c r="I41" s="397"/>
      <c r="J41" s="398"/>
      <c r="K41" s="399">
        <f>BD!$F$4</f>
        <v>7.5300000000000006E-2</v>
      </c>
      <c r="L41" s="400"/>
      <c r="M41" s="401" t="s">
        <v>27</v>
      </c>
      <c r="N41" s="402"/>
      <c r="O41" s="403"/>
      <c r="P41" s="404">
        <v>82.72</v>
      </c>
      <c r="Q41" s="405"/>
      <c r="R41" s="405"/>
      <c r="S41" s="405"/>
      <c r="T41" s="405"/>
      <c r="U41" s="406"/>
      <c r="V41" s="410">
        <v>4883.55</v>
      </c>
      <c r="W41" s="486"/>
      <c r="X41" s="486"/>
      <c r="Y41" s="411"/>
      <c r="Z41" s="410">
        <v>403967.25</v>
      </c>
      <c r="AA41" s="411"/>
      <c r="AC41" s="211">
        <v>4068.14</v>
      </c>
      <c r="AD41" s="212">
        <f>TRUNC(AC41*P41,2)</f>
        <v>336516.54</v>
      </c>
      <c r="AE41" s="234"/>
      <c r="AG41" s="296"/>
    </row>
    <row r="42" spans="1:33" ht="10.9" customHeight="1">
      <c r="A42" s="427"/>
      <c r="B42" s="427"/>
      <c r="C42" s="427"/>
      <c r="D42" s="427"/>
      <c r="E42" s="427"/>
      <c r="F42" s="427"/>
      <c r="G42" s="427"/>
      <c r="H42" s="427"/>
      <c r="I42" s="427"/>
      <c r="J42" s="427"/>
      <c r="K42" s="427"/>
      <c r="L42" s="427"/>
      <c r="M42" s="427"/>
      <c r="N42" s="427"/>
      <c r="O42" s="427"/>
      <c r="P42" s="427"/>
      <c r="Q42" s="427"/>
      <c r="R42" s="427"/>
      <c r="S42" s="427"/>
      <c r="T42" s="427"/>
      <c r="U42" s="427"/>
      <c r="V42" s="427"/>
      <c r="W42" s="427"/>
      <c r="X42" s="427"/>
      <c r="Y42" s="427"/>
      <c r="Z42" s="427"/>
      <c r="AA42" s="427"/>
    </row>
    <row r="43" spans="1:33" ht="10.35" customHeight="1">
      <c r="A43" s="428" t="s">
        <v>34</v>
      </c>
      <c r="B43" s="428"/>
      <c r="C43" s="428"/>
      <c r="D43" s="428"/>
      <c r="E43" s="428"/>
      <c r="F43" s="428"/>
      <c r="G43" s="428"/>
      <c r="H43" s="428"/>
      <c r="I43" s="428"/>
      <c r="J43" s="428"/>
      <c r="K43" s="428"/>
      <c r="L43" s="428"/>
      <c r="M43" s="428"/>
      <c r="N43" s="428"/>
      <c r="O43" s="428"/>
      <c r="P43" s="428"/>
      <c r="Q43" s="428"/>
      <c r="R43" s="428"/>
      <c r="S43" s="428"/>
      <c r="T43" s="428"/>
      <c r="U43" s="428"/>
      <c r="V43" s="428"/>
      <c r="W43" s="428"/>
      <c r="X43" s="428"/>
      <c r="Y43" s="429">
        <v>803429.07</v>
      </c>
      <c r="Z43" s="430"/>
      <c r="AA43" s="431"/>
      <c r="AC43" s="385">
        <v>502414.47</v>
      </c>
      <c r="AD43" s="386"/>
    </row>
    <row r="44" spans="1:33" ht="10.9" customHeight="1">
      <c r="A44" s="427"/>
      <c r="B44" s="427"/>
      <c r="C44" s="427"/>
      <c r="D44" s="427"/>
      <c r="E44" s="427"/>
      <c r="F44" s="427"/>
      <c r="G44" s="427"/>
      <c r="H44" s="427"/>
      <c r="I44" s="427"/>
      <c r="J44" s="427"/>
      <c r="K44" s="427"/>
      <c r="L44" s="427"/>
      <c r="M44" s="427"/>
      <c r="N44" s="427"/>
      <c r="O44" s="427"/>
      <c r="P44" s="427"/>
      <c r="Q44" s="427"/>
      <c r="R44" s="427"/>
      <c r="S44" s="427"/>
      <c r="T44" s="427"/>
      <c r="U44" s="427"/>
      <c r="V44" s="427"/>
      <c r="W44" s="427"/>
      <c r="X44" s="427"/>
      <c r="Y44" s="427"/>
      <c r="Z44" s="427"/>
      <c r="AA44" s="427"/>
    </row>
    <row r="45" spans="1:33" ht="10.9" customHeight="1">
      <c r="A45" s="427"/>
      <c r="B45" s="427"/>
      <c r="C45" s="427"/>
      <c r="D45" s="427"/>
      <c r="E45" s="427"/>
      <c r="F45" s="427"/>
      <c r="G45" s="427"/>
      <c r="H45" s="427"/>
      <c r="I45" s="427"/>
      <c r="J45" s="427"/>
      <c r="K45" s="427"/>
      <c r="L45" s="427"/>
      <c r="M45" s="427"/>
      <c r="N45" s="427"/>
      <c r="O45" s="427"/>
      <c r="P45" s="427"/>
      <c r="Q45" s="427"/>
      <c r="R45" s="427"/>
      <c r="S45" s="427"/>
      <c r="T45" s="427"/>
      <c r="U45" s="427"/>
      <c r="V45" s="427"/>
      <c r="W45" s="427"/>
      <c r="X45" s="427"/>
      <c r="Y45" s="427"/>
      <c r="Z45" s="427"/>
      <c r="AA45" s="427"/>
    </row>
    <row r="46" spans="1:33" ht="10.35" customHeight="1">
      <c r="A46" s="387" t="s">
        <v>10</v>
      </c>
      <c r="B46" s="388"/>
      <c r="C46" s="389"/>
      <c r="D46" s="387" t="s">
        <v>11</v>
      </c>
      <c r="E46" s="388"/>
      <c r="F46" s="388"/>
      <c r="G46" s="388"/>
      <c r="H46" s="388"/>
      <c r="I46" s="388"/>
      <c r="J46" s="389"/>
      <c r="K46" s="393" t="s">
        <v>76</v>
      </c>
      <c r="L46" s="395"/>
      <c r="M46" s="390" t="s">
        <v>12</v>
      </c>
      <c r="N46" s="391"/>
      <c r="O46" s="392"/>
      <c r="P46" s="393" t="s">
        <v>13</v>
      </c>
      <c r="Q46" s="394"/>
      <c r="R46" s="394"/>
      <c r="S46" s="394"/>
      <c r="T46" s="394"/>
      <c r="U46" s="395"/>
      <c r="V46" s="393" t="s">
        <v>14</v>
      </c>
      <c r="W46" s="394"/>
      <c r="X46" s="394"/>
      <c r="Y46" s="395"/>
      <c r="Z46" s="393" t="s">
        <v>15</v>
      </c>
      <c r="AA46" s="395"/>
      <c r="AC46" s="213" t="s">
        <v>14</v>
      </c>
      <c r="AD46" s="214" t="s">
        <v>15</v>
      </c>
    </row>
    <row r="47" spans="1:33" ht="10.35" customHeight="1">
      <c r="A47" s="387"/>
      <c r="B47" s="388"/>
      <c r="C47" s="389"/>
      <c r="D47" s="387" t="s">
        <v>35</v>
      </c>
      <c r="E47" s="388"/>
      <c r="F47" s="388"/>
      <c r="G47" s="388"/>
      <c r="H47" s="388"/>
      <c r="I47" s="388"/>
      <c r="J47" s="388"/>
      <c r="K47" s="388"/>
      <c r="L47" s="388"/>
      <c r="M47" s="388"/>
      <c r="N47" s="388"/>
      <c r="O47" s="388"/>
      <c r="P47" s="388"/>
      <c r="Q47" s="388"/>
      <c r="R47" s="388"/>
      <c r="S47" s="388"/>
      <c r="T47" s="388"/>
      <c r="U47" s="388"/>
      <c r="V47" s="388"/>
      <c r="W47" s="388"/>
      <c r="X47" s="388"/>
      <c r="Y47" s="388"/>
      <c r="Z47" s="388"/>
      <c r="AA47" s="389"/>
    </row>
    <row r="48" spans="1:33" ht="15.75" customHeight="1">
      <c r="A48" s="412">
        <v>40835</v>
      </c>
      <c r="B48" s="413"/>
      <c r="C48" s="414"/>
      <c r="D48" s="396" t="s">
        <v>36</v>
      </c>
      <c r="E48" s="397"/>
      <c r="F48" s="397"/>
      <c r="G48" s="397"/>
      <c r="H48" s="397"/>
      <c r="I48" s="397"/>
      <c r="J48" s="398"/>
      <c r="K48" s="399">
        <f>BD!$E$4</f>
        <v>0.1109</v>
      </c>
      <c r="L48" s="400"/>
      <c r="M48" s="401" t="s">
        <v>37</v>
      </c>
      <c r="N48" s="402"/>
      <c r="O48" s="403"/>
      <c r="P48" s="418">
        <v>214</v>
      </c>
      <c r="Q48" s="419"/>
      <c r="R48" s="419"/>
      <c r="S48" s="419"/>
      <c r="T48" s="419"/>
      <c r="U48" s="420"/>
      <c r="V48" s="432">
        <v>40.68</v>
      </c>
      <c r="W48" s="433"/>
      <c r="X48" s="433"/>
      <c r="Y48" s="434"/>
      <c r="Z48" s="410">
        <v>8705.52</v>
      </c>
      <c r="AA48" s="411"/>
      <c r="AC48" s="211">
        <v>37.450000000000003</v>
      </c>
      <c r="AD48" s="212">
        <f t="shared" ref="AD48:AD50" si="3">TRUNC(AC48*P48,2)</f>
        <v>8014.3</v>
      </c>
      <c r="AE48" s="234"/>
    </row>
    <row r="49" spans="1:32" ht="20.45" customHeight="1">
      <c r="A49" s="412">
        <v>40815</v>
      </c>
      <c r="B49" s="413"/>
      <c r="C49" s="414"/>
      <c r="D49" s="396" t="s">
        <v>38</v>
      </c>
      <c r="E49" s="397"/>
      <c r="F49" s="397"/>
      <c r="G49" s="397"/>
      <c r="H49" s="397"/>
      <c r="I49" s="397"/>
      <c r="J49" s="398"/>
      <c r="K49" s="399">
        <f>BD!$E$4</f>
        <v>0.1109</v>
      </c>
      <c r="L49" s="400"/>
      <c r="M49" s="401" t="s">
        <v>17</v>
      </c>
      <c r="N49" s="402"/>
      <c r="O49" s="403"/>
      <c r="P49" s="418">
        <v>336.32</v>
      </c>
      <c r="Q49" s="419"/>
      <c r="R49" s="419"/>
      <c r="S49" s="419"/>
      <c r="T49" s="419"/>
      <c r="U49" s="420"/>
      <c r="V49" s="432">
        <v>38.200000000000003</v>
      </c>
      <c r="W49" s="433"/>
      <c r="X49" s="433"/>
      <c r="Y49" s="434"/>
      <c r="Z49" s="435">
        <v>12847.42</v>
      </c>
      <c r="AA49" s="436"/>
      <c r="AC49" s="211">
        <v>35.17</v>
      </c>
      <c r="AD49" s="212">
        <f t="shared" si="3"/>
        <v>11828.37</v>
      </c>
      <c r="AE49" s="234"/>
    </row>
    <row r="50" spans="1:32" ht="10.35" customHeight="1">
      <c r="A50" s="412">
        <v>42480</v>
      </c>
      <c r="B50" s="413"/>
      <c r="C50" s="414"/>
      <c r="D50" s="396" t="s">
        <v>39</v>
      </c>
      <c r="E50" s="397"/>
      <c r="F50" s="397"/>
      <c r="G50" s="397"/>
      <c r="H50" s="397"/>
      <c r="I50" s="397"/>
      <c r="J50" s="398"/>
      <c r="K50" s="399">
        <f>BD!$E$4</f>
        <v>0.1109</v>
      </c>
      <c r="L50" s="400"/>
      <c r="M50" s="401" t="s">
        <v>17</v>
      </c>
      <c r="N50" s="402"/>
      <c r="O50" s="403"/>
      <c r="P50" s="437">
        <v>1485.94</v>
      </c>
      <c r="Q50" s="438"/>
      <c r="R50" s="438"/>
      <c r="S50" s="438"/>
      <c r="T50" s="438"/>
      <c r="U50" s="439"/>
      <c r="V50" s="407">
        <v>4.1900000000000004</v>
      </c>
      <c r="W50" s="408"/>
      <c r="X50" s="408"/>
      <c r="Y50" s="409"/>
      <c r="Z50" s="410">
        <v>6226.08</v>
      </c>
      <c r="AA50" s="411"/>
      <c r="AC50" s="211">
        <v>3.86</v>
      </c>
      <c r="AD50" s="212">
        <f t="shared" si="3"/>
        <v>5735.72</v>
      </c>
      <c r="AE50" s="234"/>
    </row>
    <row r="51" spans="1:32" ht="10.9" customHeight="1">
      <c r="A51" s="427"/>
      <c r="B51" s="427"/>
      <c r="C51" s="427"/>
      <c r="D51" s="427"/>
      <c r="E51" s="427"/>
      <c r="F51" s="427"/>
      <c r="G51" s="427"/>
      <c r="H51" s="427"/>
      <c r="I51" s="427"/>
      <c r="J51" s="427"/>
      <c r="K51" s="427"/>
      <c r="L51" s="427"/>
      <c r="M51" s="427"/>
      <c r="N51" s="427"/>
      <c r="O51" s="427"/>
      <c r="P51" s="427"/>
      <c r="Q51" s="427"/>
      <c r="R51" s="427"/>
      <c r="S51" s="427"/>
      <c r="T51" s="427"/>
      <c r="U51" s="427"/>
      <c r="V51" s="427"/>
      <c r="W51" s="427"/>
      <c r="X51" s="427"/>
      <c r="Y51" s="427"/>
      <c r="Z51" s="427"/>
      <c r="AA51" s="427"/>
    </row>
    <row r="52" spans="1:32" ht="10.35" customHeight="1">
      <c r="A52" s="428" t="s">
        <v>34</v>
      </c>
      <c r="B52" s="428"/>
      <c r="C52" s="428"/>
      <c r="D52" s="428"/>
      <c r="E52" s="428"/>
      <c r="F52" s="428"/>
      <c r="G52" s="428"/>
      <c r="H52" s="428"/>
      <c r="I52" s="428"/>
      <c r="J52" s="428"/>
      <c r="K52" s="428"/>
      <c r="L52" s="428"/>
      <c r="M52" s="428"/>
      <c r="N52" s="428"/>
      <c r="O52" s="428"/>
      <c r="P52" s="428"/>
      <c r="Q52" s="428"/>
      <c r="R52" s="428"/>
      <c r="S52" s="428"/>
      <c r="T52" s="428"/>
      <c r="U52" s="428"/>
      <c r="V52" s="428"/>
      <c r="W52" s="428"/>
      <c r="X52" s="428"/>
      <c r="Y52" s="440">
        <v>27779.02</v>
      </c>
      <c r="Z52" s="441"/>
      <c r="AA52" s="442"/>
      <c r="AC52" s="385">
        <v>25578.390000000003</v>
      </c>
      <c r="AD52" s="386"/>
    </row>
    <row r="53" spans="1:32" ht="10.9" customHeight="1">
      <c r="A53" s="427"/>
      <c r="B53" s="427"/>
      <c r="C53" s="427"/>
      <c r="D53" s="427"/>
      <c r="E53" s="427"/>
      <c r="F53" s="427"/>
      <c r="G53" s="427"/>
      <c r="H53" s="427"/>
      <c r="I53" s="427"/>
      <c r="J53" s="427"/>
      <c r="K53" s="427"/>
      <c r="L53" s="427"/>
      <c r="M53" s="427"/>
      <c r="N53" s="427"/>
      <c r="O53" s="427"/>
      <c r="P53" s="427"/>
      <c r="Q53" s="427"/>
      <c r="R53" s="427"/>
      <c r="S53" s="427"/>
      <c r="T53" s="427"/>
      <c r="U53" s="427"/>
      <c r="V53" s="427"/>
      <c r="W53" s="427"/>
      <c r="X53" s="427"/>
      <c r="Y53" s="427"/>
      <c r="Z53" s="427"/>
      <c r="AA53" s="427"/>
    </row>
    <row r="54" spans="1:32" ht="10.9" customHeight="1">
      <c r="A54" s="427"/>
      <c r="B54" s="427"/>
      <c r="C54" s="427"/>
      <c r="D54" s="427"/>
      <c r="E54" s="427"/>
      <c r="F54" s="427"/>
      <c r="G54" s="427"/>
      <c r="H54" s="427"/>
      <c r="I54" s="427"/>
      <c r="J54" s="427"/>
      <c r="K54" s="427"/>
      <c r="L54" s="427"/>
      <c r="M54" s="427"/>
      <c r="N54" s="427"/>
      <c r="O54" s="427"/>
      <c r="P54" s="427"/>
      <c r="Q54" s="427"/>
      <c r="R54" s="427"/>
      <c r="S54" s="427"/>
      <c r="T54" s="427"/>
      <c r="U54" s="427"/>
      <c r="V54" s="427"/>
      <c r="W54" s="427"/>
      <c r="X54" s="427"/>
      <c r="Y54" s="427"/>
      <c r="Z54" s="427"/>
      <c r="AA54" s="427"/>
    </row>
    <row r="55" spans="1:32" ht="10.35" customHeight="1">
      <c r="A55" s="387" t="s">
        <v>10</v>
      </c>
      <c r="B55" s="388"/>
      <c r="C55" s="389"/>
      <c r="D55" s="387" t="s">
        <v>11</v>
      </c>
      <c r="E55" s="388"/>
      <c r="F55" s="388"/>
      <c r="G55" s="388"/>
      <c r="H55" s="388"/>
      <c r="I55" s="388"/>
      <c r="J55" s="389"/>
      <c r="K55" s="393" t="s">
        <v>76</v>
      </c>
      <c r="L55" s="395"/>
      <c r="M55" s="390" t="s">
        <v>12</v>
      </c>
      <c r="N55" s="391"/>
      <c r="O55" s="392"/>
      <c r="P55" s="393" t="s">
        <v>13</v>
      </c>
      <c r="Q55" s="394"/>
      <c r="R55" s="394"/>
      <c r="S55" s="394"/>
      <c r="T55" s="394"/>
      <c r="U55" s="395"/>
      <c r="V55" s="393" t="s">
        <v>14</v>
      </c>
      <c r="W55" s="394"/>
      <c r="X55" s="394"/>
      <c r="Y55" s="395"/>
      <c r="Z55" s="393" t="s">
        <v>15</v>
      </c>
      <c r="AA55" s="395"/>
      <c r="AC55" s="213" t="s">
        <v>14</v>
      </c>
      <c r="AD55" s="214" t="s">
        <v>15</v>
      </c>
    </row>
    <row r="56" spans="1:32" ht="10.35" customHeight="1">
      <c r="A56" s="387"/>
      <c r="B56" s="388"/>
      <c r="C56" s="389"/>
      <c r="D56" s="387" t="s">
        <v>40</v>
      </c>
      <c r="E56" s="388"/>
      <c r="F56" s="388"/>
      <c r="G56" s="388"/>
      <c r="H56" s="388"/>
      <c r="I56" s="388"/>
      <c r="J56" s="388"/>
      <c r="K56" s="388"/>
      <c r="L56" s="388"/>
      <c r="M56" s="388"/>
      <c r="N56" s="388"/>
      <c r="O56" s="388"/>
      <c r="P56" s="388"/>
      <c r="Q56" s="388"/>
      <c r="R56" s="388"/>
      <c r="S56" s="388"/>
      <c r="T56" s="388"/>
      <c r="U56" s="388"/>
      <c r="V56" s="388"/>
      <c r="W56" s="388"/>
      <c r="X56" s="388"/>
      <c r="Y56" s="388"/>
      <c r="Z56" s="388"/>
      <c r="AA56" s="389"/>
      <c r="AF56" s="295"/>
    </row>
    <row r="57" spans="1:32" ht="20.45" customHeight="1">
      <c r="A57" s="412">
        <v>42301</v>
      </c>
      <c r="B57" s="413"/>
      <c r="C57" s="414"/>
      <c r="D57" s="396" t="s">
        <v>41</v>
      </c>
      <c r="E57" s="397"/>
      <c r="F57" s="397"/>
      <c r="G57" s="397"/>
      <c r="H57" s="397"/>
      <c r="I57" s="397"/>
      <c r="J57" s="398"/>
      <c r="K57" s="399">
        <f>BD!$E$4</f>
        <v>0.1109</v>
      </c>
      <c r="L57" s="400"/>
      <c r="M57" s="401" t="s">
        <v>42</v>
      </c>
      <c r="N57" s="402"/>
      <c r="O57" s="403"/>
      <c r="P57" s="424">
        <v>1</v>
      </c>
      <c r="Q57" s="425"/>
      <c r="R57" s="425"/>
      <c r="S57" s="425"/>
      <c r="T57" s="425"/>
      <c r="U57" s="426"/>
      <c r="V57" s="435">
        <v>66586.559999999998</v>
      </c>
      <c r="W57" s="447"/>
      <c r="X57" s="447"/>
      <c r="Y57" s="436"/>
      <c r="Z57" s="435">
        <v>66586.559999999998</v>
      </c>
      <c r="AA57" s="436"/>
      <c r="AC57" s="211">
        <v>40662.059407200002</v>
      </c>
      <c r="AD57" s="212">
        <f t="shared" ref="AD57" si="4">TRUNC(AC57*P57,2)</f>
        <v>40662.050000000003</v>
      </c>
      <c r="AE57" s="234"/>
    </row>
    <row r="58" spans="1:32" ht="20.45" customHeight="1">
      <c r="A58" s="412">
        <v>42000</v>
      </c>
      <c r="B58" s="413"/>
      <c r="C58" s="414"/>
      <c r="D58" s="396" t="s">
        <v>43</v>
      </c>
      <c r="E58" s="397"/>
      <c r="F58" s="397"/>
      <c r="G58" s="397"/>
      <c r="H58" s="397"/>
      <c r="I58" s="397"/>
      <c r="J58" s="398"/>
      <c r="K58" s="399">
        <f>BD!$E$4</f>
        <v>0.1109</v>
      </c>
      <c r="L58" s="400"/>
      <c r="M58" s="401" t="s">
        <v>42</v>
      </c>
      <c r="N58" s="402"/>
      <c r="O58" s="403"/>
      <c r="P58" s="424">
        <v>1</v>
      </c>
      <c r="Q58" s="425"/>
      <c r="R58" s="425"/>
      <c r="S58" s="425"/>
      <c r="T58" s="425"/>
      <c r="U58" s="426"/>
      <c r="V58" s="448">
        <v>120504.82</v>
      </c>
      <c r="W58" s="449"/>
      <c r="X58" s="449"/>
      <c r="Y58" s="450"/>
      <c r="Z58" s="448">
        <v>120504.82</v>
      </c>
      <c r="AA58" s="450"/>
      <c r="AC58" s="211">
        <v>87240.82</v>
      </c>
      <c r="AD58" s="212">
        <f t="shared" ref="AD58" si="5">TRUNC(AC58*P58,2)</f>
        <v>87240.82</v>
      </c>
      <c r="AE58" s="234"/>
    </row>
    <row r="59" spans="1:32" ht="10.9" customHeight="1">
      <c r="A59" s="427"/>
      <c r="B59" s="427"/>
      <c r="C59" s="427"/>
      <c r="D59" s="427"/>
      <c r="E59" s="427"/>
      <c r="F59" s="427"/>
      <c r="G59" s="427"/>
      <c r="H59" s="427"/>
      <c r="I59" s="427"/>
      <c r="J59" s="427"/>
      <c r="K59" s="427"/>
      <c r="L59" s="427"/>
      <c r="M59" s="427"/>
      <c r="N59" s="427"/>
      <c r="O59" s="427"/>
      <c r="P59" s="427"/>
      <c r="Q59" s="427"/>
      <c r="R59" s="427"/>
      <c r="S59" s="427"/>
      <c r="T59" s="427"/>
      <c r="U59" s="427"/>
      <c r="V59" s="427"/>
      <c r="W59" s="427"/>
      <c r="X59" s="427"/>
      <c r="Y59" s="427"/>
      <c r="Z59" s="427"/>
      <c r="AA59" s="427"/>
    </row>
    <row r="60" spans="1:32" ht="10.35" customHeight="1">
      <c r="A60" s="428" t="s">
        <v>34</v>
      </c>
      <c r="B60" s="428"/>
      <c r="C60" s="428"/>
      <c r="D60" s="428"/>
      <c r="E60" s="428"/>
      <c r="F60" s="428"/>
      <c r="G60" s="428"/>
      <c r="H60" s="428"/>
      <c r="I60" s="428"/>
      <c r="J60" s="428"/>
      <c r="K60" s="428"/>
      <c r="L60" s="428"/>
      <c r="M60" s="428"/>
      <c r="N60" s="428"/>
      <c r="O60" s="428"/>
      <c r="P60" s="428"/>
      <c r="Q60" s="428"/>
      <c r="R60" s="428"/>
      <c r="S60" s="428"/>
      <c r="T60" s="428"/>
      <c r="U60" s="428"/>
      <c r="V60" s="428"/>
      <c r="W60" s="428"/>
      <c r="X60" s="428"/>
      <c r="Y60" s="429">
        <v>187091.38</v>
      </c>
      <c r="Z60" s="430"/>
      <c r="AA60" s="431"/>
      <c r="AC60" s="385">
        <v>127902.87000000001</v>
      </c>
      <c r="AD60" s="386"/>
    </row>
    <row r="61" spans="1:32" ht="10.9" customHeight="1">
      <c r="A61" s="427"/>
      <c r="B61" s="427"/>
      <c r="C61" s="427"/>
      <c r="D61" s="427"/>
      <c r="E61" s="427"/>
      <c r="F61" s="427"/>
      <c r="G61" s="427"/>
      <c r="H61" s="427"/>
      <c r="I61" s="427"/>
      <c r="J61" s="427"/>
      <c r="K61" s="427"/>
      <c r="L61" s="427"/>
      <c r="M61" s="427"/>
      <c r="N61" s="427"/>
      <c r="O61" s="427"/>
      <c r="P61" s="427"/>
      <c r="Q61" s="427"/>
      <c r="R61" s="427"/>
      <c r="S61" s="427"/>
      <c r="T61" s="427"/>
      <c r="U61" s="427"/>
      <c r="V61" s="427"/>
      <c r="W61" s="427"/>
      <c r="X61" s="427"/>
      <c r="Y61" s="427"/>
      <c r="Z61" s="427"/>
      <c r="AA61" s="427"/>
    </row>
    <row r="62" spans="1:32" ht="10.35" customHeight="1">
      <c r="A62" s="428" t="s">
        <v>44</v>
      </c>
      <c r="B62" s="428"/>
      <c r="C62" s="428"/>
      <c r="D62" s="428"/>
      <c r="E62" s="428"/>
      <c r="F62" s="428"/>
      <c r="G62" s="428"/>
      <c r="H62" s="428"/>
      <c r="I62" s="428"/>
      <c r="J62" s="428"/>
      <c r="K62" s="428"/>
      <c r="L62" s="428"/>
      <c r="M62" s="428"/>
      <c r="N62" s="428"/>
      <c r="O62" s="428"/>
      <c r="P62" s="428"/>
      <c r="Q62" s="428"/>
      <c r="R62" s="428"/>
      <c r="S62" s="428"/>
      <c r="T62" s="428"/>
      <c r="U62" s="428"/>
      <c r="V62" s="428"/>
      <c r="W62" s="428"/>
      <c r="X62" s="428"/>
      <c r="Y62" s="457">
        <v>1018299.47</v>
      </c>
      <c r="Z62" s="458"/>
      <c r="AA62" s="459"/>
      <c r="AC62" s="385">
        <v>655895.73</v>
      </c>
      <c r="AD62" s="386"/>
    </row>
    <row r="63" spans="1:32" ht="10.9" customHeight="1">
      <c r="A63" s="427"/>
      <c r="B63" s="427"/>
      <c r="C63" s="427"/>
      <c r="D63" s="427"/>
      <c r="E63" s="427"/>
      <c r="F63" s="427"/>
      <c r="G63" s="427"/>
      <c r="H63" s="427"/>
      <c r="I63" s="427"/>
      <c r="J63" s="427"/>
      <c r="K63" s="427"/>
      <c r="L63" s="427"/>
      <c r="M63" s="427"/>
      <c r="N63" s="427"/>
      <c r="O63" s="427"/>
      <c r="P63" s="427"/>
      <c r="Q63" s="427"/>
      <c r="R63" s="427"/>
      <c r="S63" s="427"/>
      <c r="T63" s="427"/>
      <c r="U63" s="427"/>
      <c r="V63" s="427"/>
      <c r="W63" s="427"/>
      <c r="X63" s="427"/>
      <c r="Y63" s="427"/>
      <c r="Z63" s="427"/>
      <c r="AA63" s="427"/>
    </row>
    <row r="64" spans="1:32" ht="10.9" customHeight="1">
      <c r="A64" s="427"/>
      <c r="B64" s="427"/>
      <c r="C64" s="427"/>
      <c r="D64" s="427"/>
      <c r="E64" s="427"/>
      <c r="F64" s="427"/>
      <c r="G64" s="427"/>
      <c r="H64" s="427"/>
      <c r="I64" s="427"/>
      <c r="J64" s="427"/>
      <c r="K64" s="427"/>
      <c r="L64" s="427"/>
      <c r="M64" s="427"/>
      <c r="N64" s="427"/>
      <c r="O64" s="427"/>
      <c r="P64" s="427"/>
      <c r="Q64" s="427"/>
      <c r="R64" s="427"/>
      <c r="S64" s="427"/>
      <c r="T64" s="427"/>
      <c r="U64" s="427"/>
      <c r="V64" s="427"/>
      <c r="W64" s="427"/>
      <c r="X64" s="427"/>
      <c r="Y64" s="427"/>
      <c r="Z64" s="427"/>
      <c r="AA64" s="427"/>
    </row>
    <row r="65" spans="1:30" ht="10.35" customHeight="1">
      <c r="A65" s="387" t="s">
        <v>510</v>
      </c>
      <c r="B65" s="388"/>
      <c r="C65" s="388"/>
      <c r="D65" s="388"/>
      <c r="E65" s="388"/>
      <c r="F65" s="388"/>
      <c r="G65" s="388"/>
      <c r="H65" s="388"/>
      <c r="I65" s="388"/>
      <c r="J65" s="388"/>
      <c r="K65" s="389"/>
      <c r="L65" s="393" t="s">
        <v>88</v>
      </c>
      <c r="M65" s="394"/>
      <c r="N65" s="394"/>
      <c r="O65" s="394"/>
      <c r="P65" s="394"/>
      <c r="Q65" s="394"/>
      <c r="R65" s="395"/>
      <c r="S65" s="393" t="s">
        <v>45</v>
      </c>
      <c r="T65" s="394"/>
      <c r="U65" s="394"/>
      <c r="V65" s="394"/>
      <c r="W65" s="394"/>
      <c r="X65" s="395"/>
      <c r="Y65" s="393" t="s">
        <v>46</v>
      </c>
      <c r="Z65" s="394"/>
      <c r="AA65" s="395"/>
    </row>
    <row r="66" spans="1:30" ht="10.35" customHeight="1">
      <c r="A66" s="451"/>
      <c r="B66" s="452"/>
      <c r="C66" s="452"/>
      <c r="D66" s="452"/>
      <c r="E66" s="452"/>
      <c r="F66" s="452"/>
      <c r="G66" s="452"/>
      <c r="H66" s="452"/>
      <c r="I66" s="452"/>
      <c r="J66" s="452"/>
      <c r="K66" s="453"/>
      <c r="L66" s="454"/>
      <c r="M66" s="455"/>
      <c r="N66" s="455"/>
      <c r="O66" s="455"/>
      <c r="P66" s="455"/>
      <c r="Q66" s="455"/>
      <c r="R66" s="456"/>
      <c r="S66" s="454"/>
      <c r="T66" s="455"/>
      <c r="U66" s="455"/>
      <c r="V66" s="455"/>
      <c r="W66" s="455"/>
      <c r="X66" s="456"/>
      <c r="Y66" s="454"/>
      <c r="Z66" s="455"/>
      <c r="AA66" s="456"/>
    </row>
    <row r="67" spans="1:30" ht="10.35" customHeight="1">
      <c r="A67" s="451" t="s">
        <v>16</v>
      </c>
      <c r="B67" s="452"/>
      <c r="C67" s="452"/>
      <c r="D67" s="452"/>
      <c r="E67" s="452"/>
      <c r="F67" s="452"/>
      <c r="G67" s="452"/>
      <c r="H67" s="452"/>
      <c r="I67" s="452"/>
      <c r="J67" s="452"/>
      <c r="K67" s="453"/>
      <c r="L67" s="462">
        <f>S67/$S$73</f>
        <v>0.76599747036011345</v>
      </c>
      <c r="M67" s="463"/>
      <c r="N67" s="463"/>
      <c r="O67" s="463"/>
      <c r="P67" s="463"/>
      <c r="Q67" s="463"/>
      <c r="R67" s="464"/>
      <c r="S67" s="465">
        <f>AC43</f>
        <v>502414.47</v>
      </c>
      <c r="T67" s="466"/>
      <c r="U67" s="466"/>
      <c r="V67" s="466"/>
      <c r="W67" s="466"/>
      <c r="X67" s="467"/>
      <c r="Y67" s="468">
        <f>TRUNC(S67/$AE$10,2)</f>
        <v>20.65</v>
      </c>
      <c r="Z67" s="469"/>
      <c r="AA67" s="470"/>
    </row>
    <row r="68" spans="1:30" ht="10.35" customHeight="1">
      <c r="A68" s="451"/>
      <c r="B68" s="452"/>
      <c r="C68" s="452"/>
      <c r="D68" s="452"/>
      <c r="E68" s="452"/>
      <c r="F68" s="452"/>
      <c r="G68" s="452"/>
      <c r="H68" s="452"/>
      <c r="I68" s="452"/>
      <c r="J68" s="452"/>
      <c r="K68" s="453"/>
      <c r="L68" s="462"/>
      <c r="M68" s="463"/>
      <c r="N68" s="463"/>
      <c r="O68" s="463"/>
      <c r="P68" s="463"/>
      <c r="Q68" s="463"/>
      <c r="R68" s="464"/>
      <c r="S68" s="465"/>
      <c r="T68" s="466"/>
      <c r="U68" s="466"/>
      <c r="V68" s="466"/>
      <c r="W68" s="466"/>
      <c r="X68" s="467"/>
      <c r="Y68" s="468"/>
      <c r="Z68" s="469"/>
      <c r="AA68" s="470"/>
    </row>
    <row r="69" spans="1:30" ht="10.35" customHeight="1">
      <c r="A69" s="451" t="s">
        <v>35</v>
      </c>
      <c r="B69" s="452"/>
      <c r="C69" s="452"/>
      <c r="D69" s="452"/>
      <c r="E69" s="452"/>
      <c r="F69" s="452"/>
      <c r="G69" s="452"/>
      <c r="H69" s="452"/>
      <c r="I69" s="452"/>
      <c r="J69" s="452"/>
      <c r="K69" s="453"/>
      <c r="L69" s="462">
        <f t="shared" ref="L69" si="6">S69/$S$73</f>
        <v>3.8997646775349497E-2</v>
      </c>
      <c r="M69" s="463"/>
      <c r="N69" s="463"/>
      <c r="O69" s="463"/>
      <c r="P69" s="463"/>
      <c r="Q69" s="463"/>
      <c r="R69" s="464"/>
      <c r="S69" s="471">
        <f>AC52</f>
        <v>25578.390000000003</v>
      </c>
      <c r="T69" s="472"/>
      <c r="U69" s="472"/>
      <c r="V69" s="472"/>
      <c r="W69" s="472"/>
      <c r="X69" s="473"/>
      <c r="Y69" s="468">
        <f>TRUNC(S69/$AE$10,2)</f>
        <v>1.05</v>
      </c>
      <c r="Z69" s="469"/>
      <c r="AA69" s="470"/>
    </row>
    <row r="70" spans="1:30" ht="10.35" customHeight="1">
      <c r="A70" s="451"/>
      <c r="B70" s="452"/>
      <c r="C70" s="452"/>
      <c r="D70" s="452"/>
      <c r="E70" s="452"/>
      <c r="F70" s="452"/>
      <c r="G70" s="452"/>
      <c r="H70" s="452"/>
      <c r="I70" s="452"/>
      <c r="J70" s="452"/>
      <c r="K70" s="453"/>
      <c r="L70" s="462"/>
      <c r="M70" s="463"/>
      <c r="N70" s="463"/>
      <c r="O70" s="463"/>
      <c r="P70" s="463"/>
      <c r="Q70" s="463"/>
      <c r="R70" s="464"/>
      <c r="S70" s="471"/>
      <c r="T70" s="472"/>
      <c r="U70" s="472"/>
      <c r="V70" s="472"/>
      <c r="W70" s="472"/>
      <c r="X70" s="473"/>
      <c r="Y70" s="468"/>
      <c r="Z70" s="469"/>
      <c r="AA70" s="470"/>
    </row>
    <row r="71" spans="1:30" ht="10.35" customHeight="1">
      <c r="A71" s="451" t="s">
        <v>40</v>
      </c>
      <c r="B71" s="452"/>
      <c r="C71" s="452"/>
      <c r="D71" s="452"/>
      <c r="E71" s="452"/>
      <c r="F71" s="452"/>
      <c r="G71" s="452"/>
      <c r="H71" s="452"/>
      <c r="I71" s="452"/>
      <c r="J71" s="452"/>
      <c r="K71" s="453"/>
      <c r="L71" s="462">
        <f t="shared" ref="L71" si="7">S71/$S$73</f>
        <v>0.19500488286453704</v>
      </c>
      <c r="M71" s="463"/>
      <c r="N71" s="463"/>
      <c r="O71" s="463"/>
      <c r="P71" s="463"/>
      <c r="Q71" s="463"/>
      <c r="R71" s="464"/>
      <c r="S71" s="465">
        <f>AC60</f>
        <v>127902.87000000001</v>
      </c>
      <c r="T71" s="466"/>
      <c r="U71" s="466"/>
      <c r="V71" s="466"/>
      <c r="W71" s="466"/>
      <c r="X71" s="467"/>
      <c r="Y71" s="468">
        <f>TRUNC(S71/$AE$10,2)</f>
        <v>5.25</v>
      </c>
      <c r="Z71" s="469"/>
      <c r="AA71" s="470"/>
    </row>
    <row r="72" spans="1:30" ht="10.35" customHeight="1">
      <c r="A72" s="451"/>
      <c r="B72" s="452"/>
      <c r="C72" s="452"/>
      <c r="D72" s="452"/>
      <c r="E72" s="452"/>
      <c r="F72" s="452"/>
      <c r="G72" s="452"/>
      <c r="H72" s="452"/>
      <c r="I72" s="452"/>
      <c r="J72" s="452"/>
      <c r="K72" s="453"/>
      <c r="L72" s="462"/>
      <c r="M72" s="463"/>
      <c r="N72" s="463"/>
      <c r="O72" s="463"/>
      <c r="P72" s="463"/>
      <c r="Q72" s="463"/>
      <c r="R72" s="464"/>
      <c r="S72" s="465"/>
      <c r="T72" s="466"/>
      <c r="U72" s="466"/>
      <c r="V72" s="466"/>
      <c r="W72" s="466"/>
      <c r="X72" s="467"/>
      <c r="Y72" s="468"/>
      <c r="Z72" s="469"/>
      <c r="AA72" s="470"/>
    </row>
    <row r="73" spans="1:30" ht="10.35" customHeight="1">
      <c r="A73" s="396" t="s">
        <v>47</v>
      </c>
      <c r="B73" s="397"/>
      <c r="C73" s="397"/>
      <c r="D73" s="397"/>
      <c r="E73" s="397"/>
      <c r="F73" s="397"/>
      <c r="G73" s="397"/>
      <c r="H73" s="397"/>
      <c r="I73" s="397"/>
      <c r="J73" s="397"/>
      <c r="K73" s="398"/>
      <c r="L73" s="399">
        <f>SUM(L67:R72)</f>
        <v>1</v>
      </c>
      <c r="M73" s="443"/>
      <c r="N73" s="443"/>
      <c r="O73" s="443"/>
      <c r="P73" s="443"/>
      <c r="Q73" s="443"/>
      <c r="R73" s="400"/>
      <c r="S73" s="444">
        <f>AC62</f>
        <v>655895.73</v>
      </c>
      <c r="T73" s="445"/>
      <c r="U73" s="445"/>
      <c r="V73" s="445"/>
      <c r="W73" s="445"/>
      <c r="X73" s="446"/>
      <c r="Y73" s="432">
        <f>SUM(Y67:AA72)</f>
        <v>26.95</v>
      </c>
      <c r="Z73" s="433"/>
      <c r="AA73" s="434"/>
    </row>
    <row r="74" spans="1:30" ht="11.45" customHeight="1">
      <c r="A74" s="460" t="s">
        <v>48</v>
      </c>
      <c r="B74" s="460"/>
      <c r="C74" s="460"/>
      <c r="D74" s="460"/>
      <c r="E74" s="460"/>
      <c r="F74" s="460"/>
      <c r="G74" s="460"/>
      <c r="H74" s="460"/>
      <c r="I74" s="460"/>
      <c r="J74" s="460"/>
      <c r="K74" s="461"/>
      <c r="L74" s="461"/>
      <c r="M74" s="461"/>
      <c r="N74" s="461"/>
      <c r="O74" s="461"/>
      <c r="P74" s="461"/>
      <c r="Q74" s="461"/>
      <c r="R74" s="461"/>
      <c r="S74" s="461"/>
      <c r="T74" s="461"/>
      <c r="U74" s="461"/>
      <c r="V74" s="461"/>
      <c r="W74" s="461"/>
      <c r="X74" s="461"/>
      <c r="Y74" s="461"/>
      <c r="Z74" s="461"/>
      <c r="AA74" s="461"/>
      <c r="AC74" s="31" t="s">
        <v>367</v>
      </c>
    </row>
    <row r="76" spans="1:30" ht="12.75" customHeight="1">
      <c r="A76" s="363" t="s">
        <v>398</v>
      </c>
      <c r="B76" s="363"/>
      <c r="C76" s="363"/>
      <c r="D76" s="363"/>
      <c r="E76" s="363"/>
      <c r="F76" s="363"/>
      <c r="G76" s="363"/>
      <c r="H76" s="363"/>
      <c r="I76" s="363"/>
      <c r="J76" s="363"/>
      <c r="K76" s="363"/>
      <c r="L76" s="363"/>
      <c r="M76" s="363"/>
      <c r="N76" s="363"/>
      <c r="O76" s="363"/>
      <c r="P76" s="363"/>
      <c r="Q76" s="363"/>
      <c r="R76" s="363"/>
      <c r="S76" s="363"/>
      <c r="T76" s="363"/>
      <c r="U76" s="363"/>
      <c r="V76" s="363"/>
      <c r="W76" s="363"/>
      <c r="X76" s="363"/>
      <c r="Y76" s="363"/>
      <c r="Z76" s="363"/>
      <c r="AA76" s="363"/>
      <c r="AB76" s="363"/>
      <c r="AC76" s="363"/>
      <c r="AD76" s="363"/>
    </row>
    <row r="77" spans="1:30" ht="12.75" customHeight="1">
      <c r="A77" s="363"/>
      <c r="B77" s="363"/>
      <c r="C77" s="363"/>
      <c r="D77" s="363"/>
      <c r="E77" s="363"/>
      <c r="F77" s="363"/>
      <c r="G77" s="363"/>
      <c r="H77" s="363"/>
      <c r="I77" s="363"/>
      <c r="J77" s="363"/>
      <c r="K77" s="363"/>
      <c r="L77" s="363"/>
      <c r="M77" s="363"/>
      <c r="N77" s="363"/>
      <c r="O77" s="363"/>
      <c r="P77" s="363"/>
      <c r="Q77" s="363"/>
      <c r="R77" s="363"/>
      <c r="S77" s="363"/>
      <c r="T77" s="363"/>
      <c r="U77" s="363"/>
      <c r="V77" s="363"/>
      <c r="W77" s="363"/>
      <c r="X77" s="363"/>
      <c r="Y77" s="363"/>
      <c r="Z77" s="363"/>
      <c r="AA77" s="363"/>
      <c r="AB77" s="363"/>
      <c r="AC77" s="363"/>
      <c r="AD77" s="363"/>
    </row>
    <row r="78" spans="1:30" ht="12.75" customHeight="1">
      <c r="A78" s="363"/>
      <c r="B78" s="363"/>
      <c r="C78" s="363"/>
      <c r="D78" s="363"/>
      <c r="E78" s="363"/>
      <c r="F78" s="363"/>
      <c r="G78" s="363"/>
      <c r="H78" s="363"/>
      <c r="I78" s="363"/>
      <c r="J78" s="363"/>
      <c r="K78" s="363"/>
      <c r="L78" s="363"/>
      <c r="M78" s="363"/>
      <c r="N78" s="363"/>
      <c r="O78" s="363"/>
      <c r="P78" s="363"/>
      <c r="Q78" s="363"/>
      <c r="R78" s="363"/>
      <c r="S78" s="363"/>
      <c r="T78" s="363"/>
      <c r="U78" s="363"/>
      <c r="V78" s="363"/>
      <c r="W78" s="363"/>
      <c r="X78" s="363"/>
      <c r="Y78" s="363"/>
      <c r="Z78" s="363"/>
      <c r="AA78" s="363"/>
      <c r="AB78" s="363"/>
      <c r="AC78" s="363"/>
      <c r="AD78" s="363"/>
    </row>
    <row r="79" spans="1:30" ht="12.75" customHeight="1">
      <c r="A79" s="363"/>
      <c r="B79" s="363"/>
      <c r="C79" s="363"/>
      <c r="D79" s="363"/>
      <c r="E79" s="363"/>
      <c r="F79" s="363"/>
      <c r="G79" s="363"/>
      <c r="H79" s="363"/>
      <c r="I79" s="363"/>
      <c r="J79" s="363"/>
      <c r="K79" s="363"/>
      <c r="L79" s="363"/>
      <c r="M79" s="363"/>
      <c r="N79" s="363"/>
      <c r="O79" s="363"/>
      <c r="P79" s="363"/>
      <c r="Q79" s="363"/>
      <c r="R79" s="363"/>
      <c r="S79" s="363"/>
      <c r="T79" s="363"/>
      <c r="U79" s="363"/>
      <c r="V79" s="363"/>
      <c r="W79" s="363"/>
      <c r="X79" s="363"/>
      <c r="Y79" s="363"/>
      <c r="Z79" s="363"/>
      <c r="AA79" s="363"/>
      <c r="AB79" s="363"/>
      <c r="AC79" s="363"/>
      <c r="AD79" s="363"/>
    </row>
    <row r="80" spans="1:30" ht="12.75" customHeight="1">
      <c r="A80" s="363"/>
      <c r="B80" s="363"/>
      <c r="C80" s="363"/>
      <c r="D80" s="363"/>
      <c r="E80" s="363"/>
      <c r="F80" s="363"/>
      <c r="G80" s="363"/>
      <c r="H80" s="363"/>
      <c r="I80" s="363"/>
      <c r="J80" s="363"/>
      <c r="K80" s="363"/>
      <c r="L80" s="363"/>
      <c r="M80" s="363"/>
      <c r="N80" s="363"/>
      <c r="O80" s="363"/>
      <c r="P80" s="363"/>
      <c r="Q80" s="363"/>
      <c r="R80" s="363"/>
      <c r="S80" s="363"/>
      <c r="T80" s="363"/>
      <c r="U80" s="363"/>
      <c r="V80" s="363"/>
      <c r="W80" s="363"/>
      <c r="X80" s="363"/>
      <c r="Y80" s="363"/>
      <c r="Z80" s="363"/>
      <c r="AA80" s="363"/>
      <c r="AB80" s="363"/>
      <c r="AC80" s="363"/>
      <c r="AD80" s="363"/>
    </row>
    <row r="81" spans="1:30" ht="12.75" customHeight="1">
      <c r="A81" s="363"/>
      <c r="B81" s="363"/>
      <c r="C81" s="363"/>
      <c r="D81" s="363"/>
      <c r="E81" s="363"/>
      <c r="F81" s="363"/>
      <c r="G81" s="363"/>
      <c r="H81" s="363"/>
      <c r="I81" s="363"/>
      <c r="J81" s="363"/>
      <c r="K81" s="363"/>
      <c r="L81" s="363"/>
      <c r="M81" s="363"/>
      <c r="N81" s="363"/>
      <c r="O81" s="363"/>
      <c r="P81" s="363"/>
      <c r="Q81" s="363"/>
      <c r="R81" s="363"/>
      <c r="S81" s="363"/>
      <c r="T81" s="363"/>
      <c r="U81" s="363"/>
      <c r="V81" s="363"/>
      <c r="W81" s="363"/>
      <c r="X81" s="363"/>
      <c r="Y81" s="363"/>
      <c r="Z81" s="363"/>
      <c r="AA81" s="363"/>
      <c r="AB81" s="363"/>
      <c r="AC81" s="363"/>
      <c r="AD81" s="363"/>
    </row>
  </sheetData>
  <mergeCells count="286">
    <mergeCell ref="V39:Y39"/>
    <mergeCell ref="Z39:AA39"/>
    <mergeCell ref="D40:J40"/>
    <mergeCell ref="K40:L40"/>
    <mergeCell ref="M40:O40"/>
    <mergeCell ref="P40:U40"/>
    <mergeCell ref="V40:Y40"/>
    <mergeCell ref="Z40:AA40"/>
    <mergeCell ref="D41:J41"/>
    <mergeCell ref="K41:L41"/>
    <mergeCell ref="M41:O41"/>
    <mergeCell ref="P41:U41"/>
    <mergeCell ref="V41:Y41"/>
    <mergeCell ref="Z41:AA41"/>
    <mergeCell ref="V36:Y36"/>
    <mergeCell ref="Z36:AA36"/>
    <mergeCell ref="D37:J37"/>
    <mergeCell ref="K37:L37"/>
    <mergeCell ref="M37:O37"/>
    <mergeCell ref="P37:U37"/>
    <mergeCell ref="V37:Y37"/>
    <mergeCell ref="Z37:AA37"/>
    <mergeCell ref="D38:J38"/>
    <mergeCell ref="K38:L38"/>
    <mergeCell ref="M38:O38"/>
    <mergeCell ref="P38:U38"/>
    <mergeCell ref="V38:Y38"/>
    <mergeCell ref="Z38:AA38"/>
    <mergeCell ref="V34:Y34"/>
    <mergeCell ref="Z34:AA34"/>
    <mergeCell ref="D34:J34"/>
    <mergeCell ref="K34:L34"/>
    <mergeCell ref="M34:O34"/>
    <mergeCell ref="P34:U34"/>
    <mergeCell ref="D35:J35"/>
    <mergeCell ref="K35:L35"/>
    <mergeCell ref="M35:O35"/>
    <mergeCell ref="P35:U35"/>
    <mergeCell ref="V35:Y35"/>
    <mergeCell ref="Z35:AA35"/>
    <mergeCell ref="V30:Y30"/>
    <mergeCell ref="Z30:AA30"/>
    <mergeCell ref="V31:Y31"/>
    <mergeCell ref="Z31:AA31"/>
    <mergeCell ref="V32:Y32"/>
    <mergeCell ref="Z32:AA32"/>
    <mergeCell ref="D33:J33"/>
    <mergeCell ref="K33:L33"/>
    <mergeCell ref="M33:O33"/>
    <mergeCell ref="P33:U33"/>
    <mergeCell ref="V33:Y33"/>
    <mergeCell ref="Z33:AA33"/>
    <mergeCell ref="D32:J32"/>
    <mergeCell ref="K32:L32"/>
    <mergeCell ref="M32:O32"/>
    <mergeCell ref="P32:U32"/>
    <mergeCell ref="D27:J27"/>
    <mergeCell ref="K27:L27"/>
    <mergeCell ref="M27:O27"/>
    <mergeCell ref="P27:U27"/>
    <mergeCell ref="V27:Y27"/>
    <mergeCell ref="Z27:AA27"/>
    <mergeCell ref="V28:Y28"/>
    <mergeCell ref="Z28:AA28"/>
    <mergeCell ref="V29:Y29"/>
    <mergeCell ref="Z29:AA29"/>
    <mergeCell ref="P29:U29"/>
    <mergeCell ref="D24:J24"/>
    <mergeCell ref="K24:L24"/>
    <mergeCell ref="M24:O24"/>
    <mergeCell ref="P24:U24"/>
    <mergeCell ref="V24:Y24"/>
    <mergeCell ref="Z24:AA24"/>
    <mergeCell ref="V25:Y25"/>
    <mergeCell ref="Z25:AA25"/>
    <mergeCell ref="V26:Y26"/>
    <mergeCell ref="Z26:AA26"/>
    <mergeCell ref="A1:AD1"/>
    <mergeCell ref="A2:AD2"/>
    <mergeCell ref="A3:AD3"/>
    <mergeCell ref="A4:AD4"/>
    <mergeCell ref="A5:AD5"/>
    <mergeCell ref="A6:AD6"/>
    <mergeCell ref="A8:AD8"/>
    <mergeCell ref="V23:Y23"/>
    <mergeCell ref="Z23:AA23"/>
    <mergeCell ref="A10:B10"/>
    <mergeCell ref="A11:B11"/>
    <mergeCell ref="C10:AD10"/>
    <mergeCell ref="C11:AD11"/>
    <mergeCell ref="AC17:AD18"/>
    <mergeCell ref="A7:AA7"/>
    <mergeCell ref="C9:T9"/>
    <mergeCell ref="U9:AA9"/>
    <mergeCell ref="A9:B9"/>
    <mergeCell ref="C12:AA12"/>
    <mergeCell ref="C13:AA13"/>
    <mergeCell ref="C14:AA14"/>
    <mergeCell ref="C15:AA15"/>
    <mergeCell ref="C16:T16"/>
    <mergeCell ref="U16:AA16"/>
    <mergeCell ref="A12:B12"/>
    <mergeCell ref="A13:B13"/>
    <mergeCell ref="A14:B14"/>
    <mergeCell ref="A61:AA61"/>
    <mergeCell ref="A62:X62"/>
    <mergeCell ref="Y62:AA62"/>
    <mergeCell ref="A74:J74"/>
    <mergeCell ref="K74:AA74"/>
    <mergeCell ref="A65:K65"/>
    <mergeCell ref="L65:R65"/>
    <mergeCell ref="A69:K70"/>
    <mergeCell ref="L69:R70"/>
    <mergeCell ref="A64:AA64"/>
    <mergeCell ref="A67:K68"/>
    <mergeCell ref="L67:R68"/>
    <mergeCell ref="S67:X68"/>
    <mergeCell ref="Y67:AA68"/>
    <mergeCell ref="S69:X70"/>
    <mergeCell ref="Y69:AA70"/>
    <mergeCell ref="A71:K72"/>
    <mergeCell ref="L71:R72"/>
    <mergeCell ref="S71:X72"/>
    <mergeCell ref="Y71:AA72"/>
    <mergeCell ref="A73:K73"/>
    <mergeCell ref="L73:R73"/>
    <mergeCell ref="S73:X73"/>
    <mergeCell ref="Y73:AA73"/>
    <mergeCell ref="A58:C58"/>
    <mergeCell ref="A60:X60"/>
    <mergeCell ref="A57:C57"/>
    <mergeCell ref="V57:Y57"/>
    <mergeCell ref="Z57:AA57"/>
    <mergeCell ref="D58:J58"/>
    <mergeCell ref="K58:L58"/>
    <mergeCell ref="M58:O58"/>
    <mergeCell ref="P58:U58"/>
    <mergeCell ref="V58:Y58"/>
    <mergeCell ref="Z58:AA58"/>
    <mergeCell ref="A59:AA59"/>
    <mergeCell ref="Y60:AA60"/>
    <mergeCell ref="A63:AA63"/>
    <mergeCell ref="S65:X65"/>
    <mergeCell ref="Y65:AA65"/>
    <mergeCell ref="A66:K66"/>
    <mergeCell ref="L66:R66"/>
    <mergeCell ref="S66:X66"/>
    <mergeCell ref="Y66:AA66"/>
    <mergeCell ref="P50:U50"/>
    <mergeCell ref="V50:Y50"/>
    <mergeCell ref="Z50:AA50"/>
    <mergeCell ref="A56:C56"/>
    <mergeCell ref="D56:AA56"/>
    <mergeCell ref="D57:J57"/>
    <mergeCell ref="K57:L57"/>
    <mergeCell ref="M57:O57"/>
    <mergeCell ref="P57:U57"/>
    <mergeCell ref="A51:AA51"/>
    <mergeCell ref="A52:X52"/>
    <mergeCell ref="Y52:AA52"/>
    <mergeCell ref="A53:AA53"/>
    <mergeCell ref="A54:AA54"/>
    <mergeCell ref="A55:C55"/>
    <mergeCell ref="D55:J55"/>
    <mergeCell ref="K55:L55"/>
    <mergeCell ref="M55:O55"/>
    <mergeCell ref="P55:U55"/>
    <mergeCell ref="V55:Y55"/>
    <mergeCell ref="Z55:AA55"/>
    <mergeCell ref="D50:J50"/>
    <mergeCell ref="K50:L50"/>
    <mergeCell ref="M50:O50"/>
    <mergeCell ref="D47:AA47"/>
    <mergeCell ref="D48:J48"/>
    <mergeCell ref="K48:L48"/>
    <mergeCell ref="M48:O48"/>
    <mergeCell ref="P48:U48"/>
    <mergeCell ref="V48:Y48"/>
    <mergeCell ref="Z48:AA48"/>
    <mergeCell ref="D49:J49"/>
    <mergeCell ref="K49:L49"/>
    <mergeCell ref="M49:O49"/>
    <mergeCell ref="P49:U49"/>
    <mergeCell ref="V49:Y49"/>
    <mergeCell ref="Z49:AA49"/>
    <mergeCell ref="A41:C41"/>
    <mergeCell ref="A35:C35"/>
    <mergeCell ref="A36:C36"/>
    <mergeCell ref="A33:C33"/>
    <mergeCell ref="A34:C34"/>
    <mergeCell ref="A49:C49"/>
    <mergeCell ref="A50:C50"/>
    <mergeCell ref="A48:C48"/>
    <mergeCell ref="A47:C47"/>
    <mergeCell ref="A42:AA42"/>
    <mergeCell ref="A43:X43"/>
    <mergeCell ref="Y43:AA43"/>
    <mergeCell ref="A44:AA44"/>
    <mergeCell ref="A45:AA45"/>
    <mergeCell ref="A46:C46"/>
    <mergeCell ref="D46:J46"/>
    <mergeCell ref="K46:L46"/>
    <mergeCell ref="M46:O46"/>
    <mergeCell ref="P46:U46"/>
    <mergeCell ref="V46:Y46"/>
    <mergeCell ref="Z46:AA46"/>
    <mergeCell ref="A39:C39"/>
    <mergeCell ref="A37:C37"/>
    <mergeCell ref="A38:C38"/>
    <mergeCell ref="A40:C40"/>
    <mergeCell ref="D30:J30"/>
    <mergeCell ref="K30:L30"/>
    <mergeCell ref="M30:O30"/>
    <mergeCell ref="P30:U30"/>
    <mergeCell ref="D36:J36"/>
    <mergeCell ref="K36:L36"/>
    <mergeCell ref="M36:O36"/>
    <mergeCell ref="P36:U36"/>
    <mergeCell ref="D39:J39"/>
    <mergeCell ref="K39:L39"/>
    <mergeCell ref="M39:O39"/>
    <mergeCell ref="P39:U39"/>
    <mergeCell ref="K23:L23"/>
    <mergeCell ref="M23:O23"/>
    <mergeCell ref="P23:U23"/>
    <mergeCell ref="D26:J26"/>
    <mergeCell ref="K26:L26"/>
    <mergeCell ref="M26:O26"/>
    <mergeCell ref="P26:U26"/>
    <mergeCell ref="A31:C31"/>
    <mergeCell ref="A32:C32"/>
    <mergeCell ref="D31:J31"/>
    <mergeCell ref="K31:L31"/>
    <mergeCell ref="M31:O31"/>
    <mergeCell ref="P31:U31"/>
    <mergeCell ref="A29:C29"/>
    <mergeCell ref="A30:C30"/>
    <mergeCell ref="A27:C27"/>
    <mergeCell ref="A28:C28"/>
    <mergeCell ref="D28:J28"/>
    <mergeCell ref="K28:L28"/>
    <mergeCell ref="M28:O28"/>
    <mergeCell ref="P28:U28"/>
    <mergeCell ref="D29:J29"/>
    <mergeCell ref="K29:L29"/>
    <mergeCell ref="M29:O29"/>
    <mergeCell ref="A15:B15"/>
    <mergeCell ref="A16:B16"/>
    <mergeCell ref="A19:C19"/>
    <mergeCell ref="D19:J19"/>
    <mergeCell ref="K19:L19"/>
    <mergeCell ref="V19:Y19"/>
    <mergeCell ref="Z19:AA19"/>
    <mergeCell ref="D20:AA20"/>
    <mergeCell ref="V21:Y21"/>
    <mergeCell ref="Z21:AA21"/>
    <mergeCell ref="A17:AA18"/>
    <mergeCell ref="A21:C21"/>
    <mergeCell ref="D21:J21"/>
    <mergeCell ref="K21:L21"/>
    <mergeCell ref="M21:O21"/>
    <mergeCell ref="P21:U21"/>
    <mergeCell ref="AC43:AD43"/>
    <mergeCell ref="AC52:AD52"/>
    <mergeCell ref="AC60:AD60"/>
    <mergeCell ref="AC62:AD62"/>
    <mergeCell ref="A76:AD81"/>
    <mergeCell ref="A20:C20"/>
    <mergeCell ref="M19:O19"/>
    <mergeCell ref="P19:U19"/>
    <mergeCell ref="D22:J22"/>
    <mergeCell ref="K22:L22"/>
    <mergeCell ref="M22:O22"/>
    <mergeCell ref="P22:U22"/>
    <mergeCell ref="V22:Y22"/>
    <mergeCell ref="Z22:AA22"/>
    <mergeCell ref="A25:C25"/>
    <mergeCell ref="A26:C26"/>
    <mergeCell ref="D25:J25"/>
    <mergeCell ref="K25:L25"/>
    <mergeCell ref="M25:O25"/>
    <mergeCell ref="P25:U25"/>
    <mergeCell ref="A23:C23"/>
    <mergeCell ref="A24:C24"/>
    <mergeCell ref="A22:C22"/>
    <mergeCell ref="D23:J23"/>
  </mergeCells>
  <pageMargins left="1.24" right="1.37" top="0.55000000000000004" bottom="0.76999998092651367" header="0" footer="0"/>
  <pageSetup paperSize="9" scale="93" firstPageNumber="0" fitToHeight="0" pageOrder="overThenDown" orientation="landscape" horizontalDpi="300" verticalDpi="300" r:id="rId1"/>
  <headerFooter alignWithMargins="0"/>
  <rowBreaks count="1" manualBreakCount="1">
    <brk id="35" max="2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A096E-374C-4282-9B1F-FFAC66FB2BBF}">
  <sheetPr>
    <tabColor rgb="FF7030A0"/>
    <pageSetUpPr fitToPage="1"/>
  </sheetPr>
  <dimension ref="A1:AD60"/>
  <sheetViews>
    <sheetView view="pageBreakPreview" topLeftCell="A34" zoomScale="70" zoomScaleNormal="100" zoomScaleSheetLayoutView="70" workbookViewId="0">
      <selection activeCell="H51" sqref="H51"/>
    </sheetView>
  </sheetViews>
  <sheetFormatPr defaultColWidth="8.7109375" defaultRowHeight="14.25"/>
  <cols>
    <col min="1" max="1" width="54.28515625" style="175" customWidth="1"/>
    <col min="2" max="2" width="11" style="175" customWidth="1"/>
    <col min="3" max="3" width="15.140625" style="175" bestFit="1" customWidth="1"/>
    <col min="4" max="4" width="26.7109375" style="175" bestFit="1" customWidth="1"/>
    <col min="5" max="5" width="9.85546875" style="175" customWidth="1"/>
    <col min="6" max="6" width="16.5703125" style="199" customWidth="1"/>
    <col min="7" max="7" width="15.28515625" style="199" customWidth="1"/>
    <col min="8" max="8" width="11" style="174" bestFit="1" customWidth="1"/>
    <col min="9" max="9" width="13.140625" style="175" bestFit="1" customWidth="1"/>
    <col min="10" max="10" width="14.28515625" style="175" bestFit="1" customWidth="1"/>
    <col min="11" max="11" width="13.140625" style="175" bestFit="1" customWidth="1"/>
    <col min="12" max="16384" width="8.7109375" style="175"/>
  </cols>
  <sheetData>
    <row r="1" spans="1:11" ht="15.75" customHeight="1">
      <c r="A1" s="487" t="s">
        <v>339</v>
      </c>
      <c r="B1" s="488"/>
      <c r="C1" s="488"/>
      <c r="D1" s="488"/>
      <c r="E1" s="488"/>
      <c r="F1" s="488"/>
      <c r="G1" s="489"/>
    </row>
    <row r="2" spans="1:11" ht="15">
      <c r="A2" s="176"/>
      <c r="B2" s="177"/>
      <c r="C2" s="178"/>
      <c r="D2" s="178"/>
      <c r="E2" s="177"/>
      <c r="F2" s="179"/>
      <c r="G2" s="180"/>
    </row>
    <row r="3" spans="1:11" ht="15">
      <c r="A3" s="181"/>
      <c r="B3" s="177"/>
      <c r="C3" s="178"/>
      <c r="D3" s="178"/>
      <c r="E3" s="177"/>
      <c r="F3" s="179"/>
      <c r="G3" s="180"/>
    </row>
    <row r="4" spans="1:11" ht="15" customHeight="1">
      <c r="A4" s="182" t="s">
        <v>340</v>
      </c>
      <c r="B4" s="182"/>
      <c r="C4" s="182"/>
      <c r="D4" s="182"/>
      <c r="E4" s="182"/>
      <c r="F4" s="182"/>
      <c r="G4" s="182"/>
    </row>
    <row r="5" spans="1:11" ht="15">
      <c r="A5" s="182" t="s">
        <v>341</v>
      </c>
      <c r="B5" s="182"/>
      <c r="C5" s="182"/>
      <c r="D5" s="182"/>
      <c r="E5" s="182"/>
      <c r="F5" s="182"/>
      <c r="G5" s="182"/>
    </row>
    <row r="6" spans="1:11" ht="30">
      <c r="A6" s="183" t="s">
        <v>342</v>
      </c>
      <c r="B6" s="183" t="s">
        <v>343</v>
      </c>
      <c r="C6" s="183" t="s">
        <v>344</v>
      </c>
      <c r="D6" s="183" t="s">
        <v>345</v>
      </c>
      <c r="E6" s="183" t="s">
        <v>346</v>
      </c>
      <c r="F6" s="184" t="s">
        <v>347</v>
      </c>
      <c r="G6" s="184" t="s">
        <v>348</v>
      </c>
    </row>
    <row r="7" spans="1:11" ht="15">
      <c r="A7" s="185" t="s">
        <v>349</v>
      </c>
      <c r="B7" s="186"/>
      <c r="C7" s="187"/>
      <c r="D7" s="186"/>
      <c r="E7" s="186"/>
      <c r="F7" s="188"/>
      <c r="G7" s="188"/>
    </row>
    <row r="8" spans="1:11">
      <c r="A8" s="189" t="s">
        <v>350</v>
      </c>
      <c r="B8" s="190" t="s">
        <v>351</v>
      </c>
      <c r="C8" s="191">
        <v>1</v>
      </c>
      <c r="D8" s="190">
        <v>10</v>
      </c>
      <c r="E8" s="190">
        <v>2</v>
      </c>
      <c r="F8" s="192">
        <v>19573.29</v>
      </c>
      <c r="G8" s="192">
        <f>F8*E8*C8*(D8/100)</f>
        <v>3914.6580000000004</v>
      </c>
    </row>
    <row r="9" spans="1:11">
      <c r="A9" s="189" t="s">
        <v>352</v>
      </c>
      <c r="B9" s="190" t="s">
        <v>351</v>
      </c>
      <c r="C9" s="191">
        <v>1</v>
      </c>
      <c r="D9" s="190">
        <v>50</v>
      </c>
      <c r="E9" s="190">
        <v>2</v>
      </c>
      <c r="F9" s="192">
        <v>5499.71</v>
      </c>
      <c r="G9" s="192">
        <f>F9*E9*C9*(D9/100)</f>
        <v>5499.71</v>
      </c>
    </row>
    <row r="10" spans="1:11">
      <c r="A10" s="189" t="s">
        <v>353</v>
      </c>
      <c r="B10" s="190" t="s">
        <v>351</v>
      </c>
      <c r="C10" s="191">
        <v>1</v>
      </c>
      <c r="D10" s="190">
        <v>100</v>
      </c>
      <c r="E10" s="190">
        <v>2</v>
      </c>
      <c r="F10" s="192">
        <v>2325.77</v>
      </c>
      <c r="G10" s="192">
        <f>F10*E10*C10*(D10/100)</f>
        <v>4651.54</v>
      </c>
    </row>
    <row r="11" spans="1:11" ht="15">
      <c r="A11" s="193" t="s">
        <v>354</v>
      </c>
      <c r="B11" s="190"/>
      <c r="C11" s="191"/>
      <c r="D11" s="190"/>
      <c r="E11" s="190"/>
      <c r="F11" s="192"/>
      <c r="G11" s="192"/>
    </row>
    <row r="12" spans="1:11">
      <c r="A12" s="189" t="s">
        <v>355</v>
      </c>
      <c r="B12" s="190" t="s">
        <v>351</v>
      </c>
      <c r="C12" s="191">
        <v>1</v>
      </c>
      <c r="D12" s="190">
        <v>2.5</v>
      </c>
      <c r="E12" s="190">
        <v>2</v>
      </c>
      <c r="F12" s="192">
        <v>5016.1400000000003</v>
      </c>
      <c r="G12" s="192">
        <f>F12*E12*C12*(D12/100)</f>
        <v>250.80700000000002</v>
      </c>
    </row>
    <row r="13" spans="1:11" ht="15">
      <c r="A13" s="194" t="s">
        <v>356</v>
      </c>
      <c r="B13" s="190"/>
      <c r="C13" s="191"/>
      <c r="D13" s="190"/>
      <c r="E13" s="190"/>
      <c r="F13" s="192"/>
      <c r="G13" s="192"/>
    </row>
    <row r="14" spans="1:11">
      <c r="A14" s="189" t="s">
        <v>357</v>
      </c>
      <c r="B14" s="190" t="s">
        <v>351</v>
      </c>
      <c r="C14" s="191">
        <v>1</v>
      </c>
      <c r="D14" s="190">
        <v>2.5</v>
      </c>
      <c r="E14" s="190">
        <v>2</v>
      </c>
      <c r="F14" s="192">
        <v>4233.2</v>
      </c>
      <c r="G14" s="192">
        <f>F14*E14*C14*(D14/100)</f>
        <v>211.66</v>
      </c>
    </row>
    <row r="15" spans="1:11">
      <c r="A15" s="195"/>
      <c r="B15" s="196"/>
      <c r="C15" s="197"/>
      <c r="D15" s="196"/>
      <c r="E15" s="196"/>
      <c r="F15" s="198"/>
      <c r="G15" s="198"/>
    </row>
    <row r="16" spans="1:11" ht="15">
      <c r="A16" s="182" t="s">
        <v>358</v>
      </c>
      <c r="B16" s="182"/>
      <c r="C16" s="182"/>
      <c r="D16" s="182"/>
      <c r="E16" s="182"/>
      <c r="F16" s="182"/>
      <c r="G16" s="182"/>
      <c r="I16" s="174"/>
      <c r="J16" s="199"/>
      <c r="K16" s="200"/>
    </row>
    <row r="17" spans="1:13" ht="15">
      <c r="A17" s="185" t="s">
        <v>359</v>
      </c>
      <c r="B17" s="186"/>
      <c r="C17" s="191"/>
      <c r="D17" s="186"/>
      <c r="E17" s="186"/>
      <c r="F17" s="188"/>
      <c r="G17" s="188"/>
    </row>
    <row r="18" spans="1:13">
      <c r="A18" s="189" t="s">
        <v>360</v>
      </c>
      <c r="B18" s="190" t="s">
        <v>351</v>
      </c>
      <c r="C18" s="191">
        <v>1</v>
      </c>
      <c r="D18" s="190">
        <v>100</v>
      </c>
      <c r="E18" s="190">
        <v>2</v>
      </c>
      <c r="F18" s="192">
        <v>150</v>
      </c>
      <c r="G18" s="192">
        <f>F18*E18*C18*(D18/100)</f>
        <v>300</v>
      </c>
    </row>
    <row r="19" spans="1:13">
      <c r="A19" s="189" t="s">
        <v>361</v>
      </c>
      <c r="B19" s="190" t="s">
        <v>351</v>
      </c>
      <c r="C19" s="191">
        <v>1</v>
      </c>
      <c r="D19" s="190">
        <v>100</v>
      </c>
      <c r="E19" s="190">
        <v>2</v>
      </c>
      <c r="F19" s="192">
        <v>37.5</v>
      </c>
      <c r="G19" s="192">
        <f>F19*E19*C19*(D19/100)</f>
        <v>75</v>
      </c>
    </row>
    <row r="20" spans="1:13" ht="15">
      <c r="A20" s="194" t="s">
        <v>362</v>
      </c>
      <c r="B20" s="190"/>
      <c r="C20" s="191"/>
      <c r="D20" s="190"/>
      <c r="E20" s="190"/>
      <c r="F20" s="192"/>
      <c r="G20" s="192"/>
    </row>
    <row r="21" spans="1:13">
      <c r="A21" s="189" t="s">
        <v>363</v>
      </c>
      <c r="B21" s="190" t="s">
        <v>351</v>
      </c>
      <c r="C21" s="191">
        <v>1</v>
      </c>
      <c r="D21" s="190">
        <v>100</v>
      </c>
      <c r="E21" s="190">
        <v>2</v>
      </c>
      <c r="F21" s="192">
        <v>2446.3125</v>
      </c>
      <c r="G21" s="192">
        <f>F21*E21*C21*(D21/100)</f>
        <v>4892.625</v>
      </c>
    </row>
    <row r="22" spans="1:13" ht="15">
      <c r="A22" s="194" t="s">
        <v>364</v>
      </c>
      <c r="B22" s="190"/>
      <c r="C22" s="191"/>
      <c r="D22" s="190"/>
      <c r="E22" s="190"/>
      <c r="F22" s="192"/>
      <c r="G22" s="192"/>
    </row>
    <row r="23" spans="1:13">
      <c r="A23" s="189" t="s">
        <v>365</v>
      </c>
      <c r="B23" s="190" t="s">
        <v>351</v>
      </c>
      <c r="C23" s="191">
        <v>1</v>
      </c>
      <c r="D23" s="190">
        <v>100</v>
      </c>
      <c r="E23" s="190">
        <v>2</v>
      </c>
      <c r="F23" s="192">
        <v>3901.8525</v>
      </c>
      <c r="G23" s="192">
        <f>F23*E23*C23*(D23/100)</f>
        <v>7803.7049999999999</v>
      </c>
    </row>
    <row r="24" spans="1:13">
      <c r="A24" s="189" t="s">
        <v>366</v>
      </c>
      <c r="B24" s="190" t="s">
        <v>351</v>
      </c>
      <c r="C24" s="191">
        <v>1</v>
      </c>
      <c r="D24" s="190">
        <v>2.5</v>
      </c>
      <c r="E24" s="190">
        <v>2</v>
      </c>
      <c r="F24" s="192">
        <v>27148.44</v>
      </c>
      <c r="G24" s="192">
        <f>F24*E24*C24*(D24/100)</f>
        <v>1357.422</v>
      </c>
    </row>
    <row r="25" spans="1:13">
      <c r="A25" s="189"/>
      <c r="B25" s="190"/>
      <c r="C25" s="191"/>
      <c r="D25" s="190"/>
      <c r="E25" s="190"/>
      <c r="F25" s="192"/>
      <c r="G25" s="192"/>
      <c r="M25" s="175" t="s">
        <v>367</v>
      </c>
    </row>
    <row r="26" spans="1:13" ht="15">
      <c r="A26" s="194" t="s">
        <v>368</v>
      </c>
      <c r="B26" s="190"/>
      <c r="C26" s="191"/>
      <c r="D26" s="190"/>
      <c r="E26" s="190"/>
      <c r="F26" s="192"/>
      <c r="G26" s="192"/>
    </row>
    <row r="27" spans="1:13">
      <c r="A27" s="189" t="s">
        <v>369</v>
      </c>
      <c r="B27" s="190" t="s">
        <v>351</v>
      </c>
      <c r="C27" s="191">
        <v>1</v>
      </c>
      <c r="D27" s="190">
        <v>100</v>
      </c>
      <c r="E27" s="190">
        <v>2</v>
      </c>
      <c r="F27" s="192">
        <v>2942.9775</v>
      </c>
      <c r="G27" s="192">
        <f>F27*E27*C27*(D27/100)</f>
        <v>5885.9549999999999</v>
      </c>
    </row>
    <row r="28" spans="1:13">
      <c r="A28" s="189" t="s">
        <v>370</v>
      </c>
      <c r="B28" s="190" t="s">
        <v>351</v>
      </c>
      <c r="C28" s="191">
        <v>1</v>
      </c>
      <c r="D28" s="190">
        <v>100</v>
      </c>
      <c r="E28" s="190">
        <v>2</v>
      </c>
      <c r="F28" s="192">
        <v>4033.83</v>
      </c>
      <c r="G28" s="192">
        <f>F28*E28*C28*(D28/100)</f>
        <v>8067.66</v>
      </c>
    </row>
    <row r="29" spans="1:13">
      <c r="A29" s="189"/>
      <c r="B29" s="190"/>
      <c r="C29" s="191"/>
      <c r="D29" s="190"/>
      <c r="E29" s="190"/>
      <c r="F29" s="192"/>
      <c r="G29" s="192"/>
    </row>
    <row r="30" spans="1:13" ht="15">
      <c r="A30" s="194" t="s">
        <v>371</v>
      </c>
      <c r="B30" s="190"/>
      <c r="C30" s="191"/>
      <c r="D30" s="190"/>
      <c r="E30" s="190"/>
      <c r="F30" s="192"/>
      <c r="G30" s="192"/>
    </row>
    <row r="31" spans="1:13">
      <c r="A31" s="189" t="s">
        <v>372</v>
      </c>
      <c r="B31" s="190" t="s">
        <v>351</v>
      </c>
      <c r="C31" s="191">
        <v>1</v>
      </c>
      <c r="D31" s="190">
        <v>100</v>
      </c>
      <c r="E31" s="190">
        <v>2</v>
      </c>
      <c r="F31" s="192">
        <v>458.77500000000003</v>
      </c>
      <c r="G31" s="192">
        <f>F31*E31*C31*(D31/100)</f>
        <v>917.55000000000007</v>
      </c>
    </row>
    <row r="32" spans="1:13">
      <c r="A32" s="189" t="s">
        <v>373</v>
      </c>
      <c r="B32" s="190" t="s">
        <v>351</v>
      </c>
      <c r="C32" s="191">
        <v>1</v>
      </c>
      <c r="D32" s="190">
        <v>100</v>
      </c>
      <c r="E32" s="190">
        <v>2</v>
      </c>
      <c r="F32" s="192">
        <v>4422.54</v>
      </c>
      <c r="G32" s="192">
        <f>F32*E32*C32*(D32/100)</f>
        <v>8845.08</v>
      </c>
    </row>
    <row r="33" spans="1:7">
      <c r="A33" s="189"/>
      <c r="B33" s="190"/>
      <c r="C33" s="191"/>
      <c r="D33" s="190"/>
      <c r="E33" s="190"/>
      <c r="F33" s="192"/>
      <c r="G33" s="192"/>
    </row>
    <row r="34" spans="1:7" ht="15">
      <c r="A34" s="194" t="s">
        <v>374</v>
      </c>
      <c r="B34" s="190"/>
      <c r="C34" s="191"/>
      <c r="D34" s="190"/>
      <c r="E34" s="190"/>
      <c r="F34" s="192"/>
      <c r="G34" s="192"/>
    </row>
    <row r="35" spans="1:7">
      <c r="A35" s="189" t="s">
        <v>375</v>
      </c>
      <c r="B35" s="190" t="s">
        <v>376</v>
      </c>
      <c r="C35" s="191">
        <v>1</v>
      </c>
      <c r="D35" s="190"/>
      <c r="E35" s="190"/>
      <c r="F35" s="192">
        <v>281.25</v>
      </c>
      <c r="G35" s="192">
        <f>F35*C35</f>
        <v>281.25</v>
      </c>
    </row>
    <row r="36" spans="1:7">
      <c r="A36" s="189" t="s">
        <v>377</v>
      </c>
      <c r="B36" s="190" t="s">
        <v>376</v>
      </c>
      <c r="C36" s="191">
        <v>1</v>
      </c>
      <c r="D36" s="190"/>
      <c r="E36" s="190"/>
      <c r="F36" s="192">
        <v>2375.0025000000001</v>
      </c>
      <c r="G36" s="192">
        <f>F36*C36</f>
        <v>2375.0025000000001</v>
      </c>
    </row>
    <row r="37" spans="1:7">
      <c r="A37" s="189" t="s">
        <v>378</v>
      </c>
      <c r="B37" s="190" t="s">
        <v>376</v>
      </c>
      <c r="C37" s="191">
        <v>40</v>
      </c>
      <c r="D37" s="190"/>
      <c r="E37" s="190"/>
      <c r="F37" s="192">
        <v>23.122499999999999</v>
      </c>
      <c r="G37" s="192">
        <f>F37*C37</f>
        <v>924.9</v>
      </c>
    </row>
    <row r="38" spans="1:7">
      <c r="A38" s="189" t="s">
        <v>379</v>
      </c>
      <c r="B38" s="190" t="s">
        <v>376</v>
      </c>
      <c r="C38" s="191">
        <v>1</v>
      </c>
      <c r="D38" s="190"/>
      <c r="E38" s="190"/>
      <c r="F38" s="192">
        <v>196.91250000000002</v>
      </c>
      <c r="G38" s="192">
        <f>F38*C38</f>
        <v>196.91250000000002</v>
      </c>
    </row>
    <row r="39" spans="1:7" ht="15">
      <c r="A39" s="194" t="s">
        <v>380</v>
      </c>
      <c r="B39" s="190"/>
      <c r="C39" s="191"/>
      <c r="D39" s="190"/>
      <c r="E39" s="190"/>
      <c r="F39" s="192"/>
      <c r="G39" s="192"/>
    </row>
    <row r="40" spans="1:7">
      <c r="A40" s="201" t="s">
        <v>381</v>
      </c>
      <c r="B40" s="190" t="s">
        <v>376</v>
      </c>
      <c r="C40" s="191">
        <v>3</v>
      </c>
      <c r="D40" s="190"/>
      <c r="E40" s="190"/>
      <c r="F40" s="192">
        <v>559.26</v>
      </c>
      <c r="G40" s="192">
        <f>F40*C40</f>
        <v>1677.78</v>
      </c>
    </row>
    <row r="41" spans="1:7" ht="15">
      <c r="A41" s="202" t="s">
        <v>382</v>
      </c>
      <c r="B41" s="190"/>
      <c r="C41" s="191"/>
      <c r="D41" s="190"/>
      <c r="E41" s="190"/>
      <c r="F41" s="192"/>
      <c r="G41" s="192"/>
    </row>
    <row r="42" spans="1:7">
      <c r="A42" s="203" t="s">
        <v>383</v>
      </c>
      <c r="B42" s="190" t="s">
        <v>384</v>
      </c>
      <c r="C42" s="204">
        <v>7</v>
      </c>
      <c r="D42" s="190"/>
      <c r="E42" s="190"/>
      <c r="F42" s="192">
        <v>315.61500000000001</v>
      </c>
      <c r="G42" s="192">
        <f>F42*C42</f>
        <v>2209.3050000000003</v>
      </c>
    </row>
    <row r="43" spans="1:7">
      <c r="A43" s="201" t="s">
        <v>385</v>
      </c>
      <c r="B43" s="190" t="s">
        <v>384</v>
      </c>
      <c r="C43" s="191">
        <v>15</v>
      </c>
      <c r="D43" s="190"/>
      <c r="E43" s="190"/>
      <c r="F43" s="192">
        <v>315.61500000000001</v>
      </c>
      <c r="G43" s="192">
        <f>F43*C43</f>
        <v>4734.2250000000004</v>
      </c>
    </row>
    <row r="44" spans="1:7">
      <c r="A44" s="201" t="s">
        <v>386</v>
      </c>
      <c r="B44" s="190" t="s">
        <v>376</v>
      </c>
      <c r="C44" s="204">
        <v>50</v>
      </c>
      <c r="D44" s="190"/>
      <c r="E44" s="190"/>
      <c r="F44" s="192">
        <v>77.22</v>
      </c>
      <c r="G44" s="192">
        <f>F44*C44</f>
        <v>3861</v>
      </c>
    </row>
    <row r="45" spans="1:7" ht="15">
      <c r="A45" s="202" t="s">
        <v>387</v>
      </c>
      <c r="B45" s="190"/>
      <c r="C45" s="191"/>
      <c r="D45" s="190"/>
      <c r="E45" s="190"/>
      <c r="F45" s="192"/>
      <c r="G45" s="192"/>
    </row>
    <row r="46" spans="1:7">
      <c r="A46" s="201" t="s">
        <v>388</v>
      </c>
      <c r="B46" s="190" t="s">
        <v>376</v>
      </c>
      <c r="C46" s="191">
        <v>1</v>
      </c>
      <c r="D46" s="190"/>
      <c r="E46" s="190"/>
      <c r="F46" s="192">
        <v>4052.2799999999997</v>
      </c>
      <c r="G46" s="192">
        <f>F46*C46</f>
        <v>4052.2799999999997</v>
      </c>
    </row>
    <row r="47" spans="1:7">
      <c r="A47" s="201" t="s">
        <v>389</v>
      </c>
      <c r="B47" s="190" t="s">
        <v>384</v>
      </c>
      <c r="C47" s="191">
        <v>1200</v>
      </c>
      <c r="D47" s="190"/>
      <c r="E47" s="190"/>
      <c r="F47" s="192">
        <v>0.30000000000000004</v>
      </c>
      <c r="G47" s="192">
        <f>F47*C47</f>
        <v>360.00000000000006</v>
      </c>
    </row>
    <row r="48" spans="1:7">
      <c r="A48" s="201" t="s">
        <v>390</v>
      </c>
      <c r="B48" s="196" t="s">
        <v>376</v>
      </c>
      <c r="C48" s="191">
        <v>1</v>
      </c>
      <c r="D48" s="196"/>
      <c r="E48" s="196"/>
      <c r="F48" s="198">
        <v>5185.6400000000003</v>
      </c>
      <c r="G48" s="198">
        <f>F48*C48</f>
        <v>5185.6400000000003</v>
      </c>
    </row>
    <row r="49" spans="1:30">
      <c r="A49" s="195"/>
      <c r="B49" s="196"/>
      <c r="C49" s="191"/>
      <c r="D49" s="196"/>
      <c r="E49" s="196"/>
      <c r="F49" s="198"/>
      <c r="G49" s="198"/>
      <c r="I49" s="174"/>
      <c r="J49" s="199"/>
      <c r="K49" s="200"/>
    </row>
    <row r="50" spans="1:30" ht="15">
      <c r="A50" s="205"/>
      <c r="B50" s="206"/>
      <c r="C50" s="206"/>
      <c r="D50" s="206"/>
      <c r="E50" s="206"/>
      <c r="F50" s="207" t="s">
        <v>391</v>
      </c>
      <c r="G50" s="208">
        <f>SUM(G8:G14,G18:G48)</f>
        <v>78531.667000000001</v>
      </c>
    </row>
    <row r="51" spans="1:30" ht="15">
      <c r="A51" s="205"/>
      <c r="B51" s="206"/>
      <c r="C51" s="206"/>
      <c r="D51" s="206"/>
      <c r="E51" s="206"/>
      <c r="F51" s="207" t="s">
        <v>507</v>
      </c>
      <c r="G51" s="208">
        <f>G50*$H$51</f>
        <v>8709.1618703000004</v>
      </c>
      <c r="H51" s="209">
        <f>BD!$E$4</f>
        <v>0.1109</v>
      </c>
      <c r="J51" s="199"/>
    </row>
    <row r="52" spans="1:30" ht="15">
      <c r="A52" s="205"/>
      <c r="B52" s="206"/>
      <c r="C52" s="206"/>
      <c r="D52" s="206"/>
      <c r="E52" s="206"/>
      <c r="F52" s="210" t="s">
        <v>392</v>
      </c>
      <c r="G52" s="208">
        <f>TRUNC(G50+G51,2)</f>
        <v>87240.82</v>
      </c>
    </row>
    <row r="53" spans="1:30">
      <c r="H53" s="490"/>
      <c r="I53" s="490"/>
      <c r="J53" s="174"/>
    </row>
    <row r="54" spans="1:30" ht="14.25" customHeight="1">
      <c r="A54" s="363" t="s">
        <v>398</v>
      </c>
      <c r="B54" s="363"/>
      <c r="C54" s="363"/>
      <c r="D54" s="363"/>
      <c r="E54" s="363"/>
      <c r="F54" s="363"/>
      <c r="G54" s="363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7"/>
    </row>
    <row r="55" spans="1:30">
      <c r="A55" s="363"/>
      <c r="B55" s="363"/>
      <c r="C55" s="363"/>
      <c r="D55" s="363"/>
      <c r="E55" s="363"/>
      <c r="F55" s="363"/>
      <c r="G55" s="363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7"/>
    </row>
    <row r="56" spans="1:30">
      <c r="A56" s="363"/>
      <c r="B56" s="363"/>
      <c r="C56" s="363"/>
      <c r="D56" s="363"/>
      <c r="E56" s="363"/>
      <c r="F56" s="363"/>
      <c r="G56" s="363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7"/>
    </row>
    <row r="57" spans="1:30">
      <c r="A57" s="363"/>
      <c r="B57" s="363"/>
      <c r="C57" s="363"/>
      <c r="D57" s="363"/>
      <c r="E57" s="363"/>
      <c r="F57" s="363"/>
      <c r="G57" s="363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7"/>
    </row>
    <row r="58" spans="1:30">
      <c r="A58" s="363"/>
      <c r="B58" s="363"/>
      <c r="C58" s="363"/>
      <c r="D58" s="363"/>
      <c r="E58" s="363"/>
      <c r="F58" s="363"/>
      <c r="G58" s="363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7"/>
    </row>
    <row r="59" spans="1:30">
      <c r="A59" s="363"/>
      <c r="B59" s="363"/>
      <c r="C59" s="363"/>
      <c r="D59" s="363"/>
      <c r="E59" s="363"/>
      <c r="F59" s="363"/>
      <c r="G59" s="363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7"/>
    </row>
    <row r="60" spans="1:30">
      <c r="A60" s="363"/>
      <c r="B60" s="363"/>
      <c r="C60" s="363"/>
      <c r="D60" s="363"/>
      <c r="E60" s="363"/>
      <c r="F60" s="363"/>
      <c r="G60" s="363"/>
    </row>
  </sheetData>
  <mergeCells count="3">
    <mergeCell ref="A1:G1"/>
    <mergeCell ref="H53:I53"/>
    <mergeCell ref="A54:G60"/>
  </mergeCells>
  <printOptions horizontalCentered="1"/>
  <pageMargins left="0.51181102362204722" right="0.51181102362204722" top="1.56" bottom="0.78740157480314965" header="0.31496062992125984" footer="0.31496062992125984"/>
  <pageSetup paperSize="9" scale="6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79140-4716-42B9-8A3D-34C8535F2474}">
  <sheetPr>
    <tabColor rgb="FF7030A0"/>
    <pageSetUpPr fitToPage="1"/>
  </sheetPr>
  <dimension ref="A1:O59"/>
  <sheetViews>
    <sheetView view="pageBreakPreview" topLeftCell="A40" zoomScaleNormal="100" zoomScaleSheetLayoutView="100" workbookViewId="0">
      <selection activeCell="I52" sqref="I52"/>
    </sheetView>
  </sheetViews>
  <sheetFormatPr defaultColWidth="8.7109375" defaultRowHeight="14.25"/>
  <cols>
    <col min="1" max="1" width="4.5703125" style="175" bestFit="1" customWidth="1"/>
    <col min="2" max="2" width="33.5703125" style="175" customWidth="1"/>
    <col min="3" max="3" width="13.85546875" style="175" customWidth="1"/>
    <col min="4" max="4" width="9.5703125" style="175" customWidth="1"/>
    <col min="5" max="5" width="15.7109375" style="175" customWidth="1"/>
    <col min="6" max="6" width="15.42578125" style="199" customWidth="1"/>
    <col min="7" max="7" width="11.28515625" style="199" customWidth="1"/>
    <col min="8" max="8" width="10.5703125" style="199" customWidth="1"/>
    <col min="9" max="9" width="15.5703125" style="199" customWidth="1"/>
    <col min="10" max="10" width="8" style="174" bestFit="1" customWidth="1"/>
    <col min="11" max="11" width="5" style="175" bestFit="1" customWidth="1"/>
    <col min="12" max="12" width="13.140625" style="175" bestFit="1" customWidth="1"/>
    <col min="13" max="13" width="6.85546875" style="175" bestFit="1" customWidth="1"/>
    <col min="14" max="14" width="8.7109375" style="175"/>
    <col min="15" max="15" width="1" style="175" bestFit="1" customWidth="1"/>
    <col min="16" max="16384" width="8.7109375" style="175"/>
  </cols>
  <sheetData>
    <row r="1" spans="1:13">
      <c r="A1" s="494" t="s">
        <v>399</v>
      </c>
      <c r="B1" s="494"/>
      <c r="C1" s="494"/>
      <c r="D1" s="494"/>
      <c r="E1" s="494"/>
      <c r="F1" s="494"/>
      <c r="G1" s="494"/>
      <c r="H1" s="494"/>
      <c r="I1" s="494"/>
    </row>
    <row r="2" spans="1:13" ht="18" customHeight="1">
      <c r="A2" s="495" t="s">
        <v>400</v>
      </c>
      <c r="B2" s="496"/>
      <c r="C2" s="284" t="s">
        <v>401</v>
      </c>
      <c r="D2" s="283" t="s">
        <v>463</v>
      </c>
      <c r="E2" s="282" t="s">
        <v>464</v>
      </c>
      <c r="F2" s="235" t="s">
        <v>402</v>
      </c>
      <c r="G2" s="235" t="s">
        <v>403</v>
      </c>
      <c r="H2" s="236" t="s">
        <v>404</v>
      </c>
      <c r="I2" s="237" t="s">
        <v>405</v>
      </c>
    </row>
    <row r="3" spans="1:13">
      <c r="A3" s="491" t="s">
        <v>406</v>
      </c>
      <c r="B3" s="492"/>
      <c r="C3" s="497"/>
      <c r="D3" s="497"/>
      <c r="E3" s="497"/>
      <c r="F3" s="492"/>
      <c r="G3" s="492"/>
      <c r="H3" s="492"/>
      <c r="I3" s="493"/>
    </row>
    <row r="4" spans="1:13" ht="18">
      <c r="A4" s="238">
        <v>30050</v>
      </c>
      <c r="B4" s="239" t="s">
        <v>407</v>
      </c>
      <c r="C4" s="240">
        <v>30050</v>
      </c>
      <c r="D4" s="241">
        <v>1</v>
      </c>
      <c r="E4" s="281">
        <v>177.42609999999999</v>
      </c>
      <c r="F4" s="242">
        <v>354</v>
      </c>
      <c r="G4" s="243">
        <f t="shared" ref="G4:G16" si="0">TRUNC(D4*E4/60,2)</f>
        <v>2.95</v>
      </c>
      <c r="H4" s="244"/>
      <c r="I4" s="244"/>
    </row>
    <row r="5" spans="1:13">
      <c r="A5" s="238">
        <v>30037</v>
      </c>
      <c r="B5" s="239" t="s">
        <v>408</v>
      </c>
      <c r="C5" s="240">
        <v>30037</v>
      </c>
      <c r="D5" s="241">
        <v>1</v>
      </c>
      <c r="E5" s="281">
        <v>109.36829999999999</v>
      </c>
      <c r="F5" s="242">
        <v>354</v>
      </c>
      <c r="G5" s="243">
        <f t="shared" si="0"/>
        <v>1.82</v>
      </c>
      <c r="H5" s="242">
        <v>1</v>
      </c>
      <c r="I5" s="245">
        <f>TRUNC(F5*G5*H5,2)</f>
        <v>644.28</v>
      </c>
    </row>
    <row r="6" spans="1:13" ht="15">
      <c r="A6" s="238">
        <v>30036</v>
      </c>
      <c r="B6" s="239" t="s">
        <v>409</v>
      </c>
      <c r="C6" s="240">
        <v>30036</v>
      </c>
      <c r="D6" s="241">
        <v>1</v>
      </c>
      <c r="E6" s="281">
        <v>64.909099999999995</v>
      </c>
      <c r="F6" s="242">
        <v>354</v>
      </c>
      <c r="G6" s="243">
        <f t="shared" si="0"/>
        <v>1.08</v>
      </c>
      <c r="H6" s="242"/>
      <c r="I6" s="244"/>
    </row>
    <row r="7" spans="1:13">
      <c r="A7" s="238">
        <v>30035</v>
      </c>
      <c r="B7" s="239" t="s">
        <v>410</v>
      </c>
      <c r="C7" s="240">
        <v>30035</v>
      </c>
      <c r="D7" s="241">
        <v>1</v>
      </c>
      <c r="E7" s="281">
        <v>247.74</v>
      </c>
      <c r="F7" s="246">
        <v>354</v>
      </c>
      <c r="G7" s="243">
        <f t="shared" si="0"/>
        <v>4.12</v>
      </c>
      <c r="H7" s="242">
        <v>1</v>
      </c>
      <c r="I7" s="245">
        <f>TRUNC(F7*G7*H7,2)</f>
        <v>1458.48</v>
      </c>
    </row>
    <row r="8" spans="1:13" ht="18">
      <c r="A8" s="238">
        <v>30125</v>
      </c>
      <c r="B8" s="239" t="s">
        <v>411</v>
      </c>
      <c r="C8" s="240">
        <v>30125</v>
      </c>
      <c r="D8" s="241">
        <v>1</v>
      </c>
      <c r="E8" s="281">
        <v>103.5519</v>
      </c>
      <c r="F8" s="242">
        <v>354</v>
      </c>
      <c r="G8" s="243">
        <f t="shared" si="0"/>
        <v>1.72</v>
      </c>
      <c r="H8" s="242"/>
      <c r="I8" s="244"/>
    </row>
    <row r="9" spans="1:13" ht="15">
      <c r="A9" s="238">
        <v>30120</v>
      </c>
      <c r="B9" s="239" t="s">
        <v>412</v>
      </c>
      <c r="C9" s="240">
        <v>30120</v>
      </c>
      <c r="D9" s="241">
        <v>1</v>
      </c>
      <c r="E9" s="281">
        <v>158.767</v>
      </c>
      <c r="F9" s="242">
        <v>354</v>
      </c>
      <c r="G9" s="243">
        <f t="shared" si="0"/>
        <v>2.64</v>
      </c>
      <c r="H9" s="242"/>
      <c r="I9" s="244"/>
    </row>
    <row r="10" spans="1:13" ht="15">
      <c r="A10" s="238">
        <v>31062</v>
      </c>
      <c r="B10" s="239" t="s">
        <v>413</v>
      </c>
      <c r="C10" s="240">
        <v>31062</v>
      </c>
      <c r="D10" s="241">
        <v>1</v>
      </c>
      <c r="E10" s="281">
        <v>90.679600000000008</v>
      </c>
      <c r="F10" s="242">
        <v>354</v>
      </c>
      <c r="G10" s="243">
        <f t="shared" si="0"/>
        <v>1.51</v>
      </c>
      <c r="H10" s="242"/>
      <c r="I10" s="244"/>
    </row>
    <row r="11" spans="1:13" ht="15">
      <c r="A11" s="238">
        <v>30053</v>
      </c>
      <c r="B11" s="239" t="s">
        <v>414</v>
      </c>
      <c r="C11" s="240">
        <v>30053</v>
      </c>
      <c r="D11" s="241">
        <v>1</v>
      </c>
      <c r="E11" s="281">
        <v>107.90309999999999</v>
      </c>
      <c r="F11" s="242">
        <v>354</v>
      </c>
      <c r="G11" s="243">
        <f t="shared" si="0"/>
        <v>1.79</v>
      </c>
      <c r="H11" s="242"/>
      <c r="I11" s="244"/>
    </row>
    <row r="12" spans="1:13" ht="18">
      <c r="A12" s="238">
        <v>30049</v>
      </c>
      <c r="B12" s="239" t="s">
        <v>415</v>
      </c>
      <c r="C12" s="240">
        <v>30049</v>
      </c>
      <c r="D12" s="241">
        <v>1</v>
      </c>
      <c r="E12" s="281">
        <v>307.60000000000002</v>
      </c>
      <c r="F12" s="242">
        <v>354</v>
      </c>
      <c r="G12" s="243">
        <f t="shared" si="0"/>
        <v>5.12</v>
      </c>
      <c r="H12" s="242">
        <v>1</v>
      </c>
      <c r="I12" s="245">
        <f t="shared" ref="I12:I13" si="1">TRUNC(F12*G12*H12,2)</f>
        <v>1812.48</v>
      </c>
    </row>
    <row r="13" spans="1:13">
      <c r="A13" s="238">
        <v>30040</v>
      </c>
      <c r="B13" s="239" t="s">
        <v>416</v>
      </c>
      <c r="C13" s="240">
        <v>30040</v>
      </c>
      <c r="D13" s="241">
        <v>1</v>
      </c>
      <c r="E13" s="281">
        <v>109.5681</v>
      </c>
      <c r="F13" s="242">
        <v>354</v>
      </c>
      <c r="G13" s="243">
        <f t="shared" si="0"/>
        <v>1.82</v>
      </c>
      <c r="H13" s="242">
        <v>1</v>
      </c>
      <c r="I13" s="245">
        <f t="shared" si="1"/>
        <v>644.28</v>
      </c>
    </row>
    <row r="14" spans="1:13" ht="15">
      <c r="A14" s="238">
        <v>30039</v>
      </c>
      <c r="B14" s="239" t="s">
        <v>417</v>
      </c>
      <c r="C14" s="240">
        <v>30039</v>
      </c>
      <c r="D14" s="241">
        <v>1</v>
      </c>
      <c r="E14" s="281">
        <v>83.327700000000007</v>
      </c>
      <c r="F14" s="247">
        <v>354</v>
      </c>
      <c r="G14" s="243">
        <f t="shared" si="0"/>
        <v>1.38</v>
      </c>
      <c r="H14" s="242"/>
      <c r="I14" s="244"/>
    </row>
    <row r="15" spans="1:13">
      <c r="A15" s="238">
        <v>30021</v>
      </c>
      <c r="B15" s="239" t="s">
        <v>418</v>
      </c>
      <c r="C15" s="240">
        <v>30021</v>
      </c>
      <c r="D15" s="241">
        <v>1</v>
      </c>
      <c r="E15" s="281">
        <v>87.312599999999989</v>
      </c>
      <c r="F15" s="242">
        <v>354</v>
      </c>
      <c r="G15" s="243">
        <f t="shared" si="0"/>
        <v>1.45</v>
      </c>
      <c r="H15" s="242">
        <v>1</v>
      </c>
      <c r="I15" s="245">
        <f t="shared" ref="I15:I16" si="2">TRUNC(F15*G15*H15,2)</f>
        <v>513.29999999999995</v>
      </c>
      <c r="K15" s="174"/>
      <c r="L15" s="199"/>
      <c r="M15" s="200"/>
    </row>
    <row r="16" spans="1:13">
      <c r="A16" s="238">
        <v>30030</v>
      </c>
      <c r="B16" s="239" t="s">
        <v>419</v>
      </c>
      <c r="C16" s="240">
        <v>30030</v>
      </c>
      <c r="D16" s="241">
        <v>1</v>
      </c>
      <c r="E16" s="281">
        <v>227.2577</v>
      </c>
      <c r="F16" s="248">
        <v>354</v>
      </c>
      <c r="G16" s="243">
        <f t="shared" si="0"/>
        <v>3.78</v>
      </c>
      <c r="H16" s="242">
        <v>1</v>
      </c>
      <c r="I16" s="245">
        <f t="shared" si="2"/>
        <v>1338.12</v>
      </c>
    </row>
    <row r="17" spans="1:15">
      <c r="A17" s="491" t="s">
        <v>420</v>
      </c>
      <c r="B17" s="492"/>
      <c r="C17" s="492"/>
      <c r="D17" s="492"/>
      <c r="E17" s="492"/>
      <c r="F17" s="492"/>
      <c r="G17" s="492"/>
      <c r="H17" s="492"/>
      <c r="I17" s="493"/>
    </row>
    <row r="18" spans="1:15" ht="18">
      <c r="A18" s="238">
        <v>30010</v>
      </c>
      <c r="B18" s="239" t="s">
        <v>421</v>
      </c>
      <c r="C18" s="240">
        <v>30105</v>
      </c>
      <c r="D18" s="241">
        <v>0.5</v>
      </c>
      <c r="E18" s="281">
        <v>285.79500000000002</v>
      </c>
      <c r="F18" s="249">
        <v>354</v>
      </c>
      <c r="G18" s="243">
        <f t="shared" ref="G18:G43" si="3">TRUNC(D18*E18/60,2)</f>
        <v>2.38</v>
      </c>
      <c r="H18" s="242">
        <v>1</v>
      </c>
      <c r="I18" s="245">
        <f>TRUNC(F18*G18*H18,2)</f>
        <v>842.52</v>
      </c>
    </row>
    <row r="19" spans="1:15" ht="18">
      <c r="A19" s="238">
        <v>30007</v>
      </c>
      <c r="B19" s="239" t="s">
        <v>422</v>
      </c>
      <c r="C19" s="240">
        <v>30105</v>
      </c>
      <c r="D19" s="241">
        <v>0.5</v>
      </c>
      <c r="E19" s="281">
        <v>285.79500000000002</v>
      </c>
      <c r="F19" s="250">
        <v>354</v>
      </c>
      <c r="G19" s="243">
        <f t="shared" si="3"/>
        <v>2.38</v>
      </c>
      <c r="H19" s="242"/>
      <c r="I19" s="244"/>
    </row>
    <row r="20" spans="1:15" ht="18">
      <c r="A20" s="238">
        <v>30011</v>
      </c>
      <c r="B20" s="239" t="s">
        <v>423</v>
      </c>
      <c r="C20" s="240">
        <v>30105</v>
      </c>
      <c r="D20" s="241">
        <v>1</v>
      </c>
      <c r="E20" s="281">
        <v>285.79500000000002</v>
      </c>
      <c r="F20" s="242">
        <v>354</v>
      </c>
      <c r="G20" s="243">
        <f t="shared" si="3"/>
        <v>4.76</v>
      </c>
      <c r="H20" s="242"/>
      <c r="I20" s="244"/>
    </row>
    <row r="21" spans="1:15" ht="18">
      <c r="A21" s="238">
        <v>30057</v>
      </c>
      <c r="B21" s="239" t="s">
        <v>424</v>
      </c>
      <c r="C21" s="240">
        <v>30105</v>
      </c>
      <c r="D21" s="241">
        <v>1</v>
      </c>
      <c r="E21" s="281">
        <v>285.79500000000002</v>
      </c>
      <c r="F21" s="251">
        <v>354</v>
      </c>
      <c r="G21" s="243">
        <f t="shared" si="3"/>
        <v>4.76</v>
      </c>
      <c r="H21" s="242"/>
      <c r="I21" s="244"/>
    </row>
    <row r="22" spans="1:15" ht="15">
      <c r="A22" s="238">
        <v>30019</v>
      </c>
      <c r="B22" s="239" t="s">
        <v>425</v>
      </c>
      <c r="C22" s="240">
        <v>30105</v>
      </c>
      <c r="D22" s="241">
        <v>1</v>
      </c>
      <c r="E22" s="281">
        <v>285.79500000000002</v>
      </c>
      <c r="F22" s="242">
        <v>354</v>
      </c>
      <c r="G22" s="243">
        <f t="shared" si="3"/>
        <v>4.76</v>
      </c>
      <c r="H22" s="242"/>
      <c r="I22" s="244"/>
    </row>
    <row r="23" spans="1:15" ht="18">
      <c r="A23" s="238">
        <v>30158</v>
      </c>
      <c r="B23" s="239" t="s">
        <v>426</v>
      </c>
      <c r="C23" s="240">
        <v>30105</v>
      </c>
      <c r="D23" s="241">
        <v>0.33</v>
      </c>
      <c r="E23" s="281">
        <v>285.79500000000002</v>
      </c>
      <c r="F23" s="253">
        <v>354</v>
      </c>
      <c r="G23" s="243">
        <f t="shared" si="3"/>
        <v>1.57</v>
      </c>
      <c r="H23" s="242"/>
      <c r="I23" s="244"/>
    </row>
    <row r="24" spans="1:15" ht="18">
      <c r="A24" s="238">
        <v>30058</v>
      </c>
      <c r="B24" s="239" t="s">
        <v>427</v>
      </c>
      <c r="C24" s="240">
        <v>30105</v>
      </c>
      <c r="D24" s="241">
        <v>0.33</v>
      </c>
      <c r="E24" s="281">
        <v>285.79500000000002</v>
      </c>
      <c r="F24" s="242">
        <v>354</v>
      </c>
      <c r="G24" s="243">
        <f t="shared" si="3"/>
        <v>1.57</v>
      </c>
      <c r="H24" s="242"/>
      <c r="I24" s="244"/>
      <c r="O24" s="175" t="s">
        <v>367</v>
      </c>
    </row>
    <row r="25" spans="1:15">
      <c r="A25" s="238">
        <v>30046</v>
      </c>
      <c r="B25" s="239" t="s">
        <v>428</v>
      </c>
      <c r="C25" s="240">
        <v>30105</v>
      </c>
      <c r="D25" s="241">
        <v>1</v>
      </c>
      <c r="E25" s="281">
        <v>285.79500000000002</v>
      </c>
      <c r="F25" s="254">
        <v>354</v>
      </c>
      <c r="G25" s="243">
        <f t="shared" si="3"/>
        <v>4.76</v>
      </c>
      <c r="H25" s="242">
        <v>1</v>
      </c>
      <c r="I25" s="245">
        <f>TRUNC(F25*G25*H25,2)</f>
        <v>1685.04</v>
      </c>
    </row>
    <row r="26" spans="1:15" ht="18">
      <c r="A26" s="238">
        <v>30029</v>
      </c>
      <c r="B26" s="239" t="s">
        <v>429</v>
      </c>
      <c r="C26" s="240">
        <v>30105</v>
      </c>
      <c r="D26" s="241">
        <v>0.5</v>
      </c>
      <c r="E26" s="281">
        <v>285.79500000000002</v>
      </c>
      <c r="F26" s="255">
        <v>354</v>
      </c>
      <c r="G26" s="243">
        <f t="shared" si="3"/>
        <v>2.38</v>
      </c>
      <c r="H26" s="242"/>
      <c r="I26" s="244"/>
    </row>
    <row r="27" spans="1:15" ht="18">
      <c r="A27" s="238">
        <v>30101</v>
      </c>
      <c r="B27" s="239" t="s">
        <v>430</v>
      </c>
      <c r="C27" s="240">
        <v>30105</v>
      </c>
      <c r="D27" s="241">
        <v>1</v>
      </c>
      <c r="E27" s="281">
        <v>285.79500000000002</v>
      </c>
      <c r="F27" s="242">
        <v>354</v>
      </c>
      <c r="G27" s="243">
        <f t="shared" si="3"/>
        <v>4.76</v>
      </c>
      <c r="H27" s="242"/>
      <c r="I27" s="244"/>
    </row>
    <row r="28" spans="1:15" ht="18">
      <c r="A28" s="238">
        <v>30008</v>
      </c>
      <c r="B28" s="239" t="s">
        <v>431</v>
      </c>
      <c r="C28" s="240">
        <v>30105</v>
      </c>
      <c r="D28" s="241">
        <v>0.5</v>
      </c>
      <c r="E28" s="281">
        <v>285.79500000000002</v>
      </c>
      <c r="F28" s="256">
        <v>354</v>
      </c>
      <c r="G28" s="243">
        <f t="shared" si="3"/>
        <v>2.38</v>
      </c>
      <c r="H28" s="242"/>
      <c r="I28" s="244"/>
    </row>
    <row r="29" spans="1:15" ht="18">
      <c r="A29" s="238">
        <v>30015</v>
      </c>
      <c r="B29" s="239" t="s">
        <v>432</v>
      </c>
      <c r="C29" s="240">
        <v>30105</v>
      </c>
      <c r="D29" s="241">
        <v>0.5</v>
      </c>
      <c r="E29" s="281">
        <v>285.79500000000002</v>
      </c>
      <c r="F29" s="242">
        <v>354</v>
      </c>
      <c r="G29" s="243">
        <f t="shared" si="3"/>
        <v>2.38</v>
      </c>
      <c r="H29" s="242">
        <v>1</v>
      </c>
      <c r="I29" s="245">
        <f t="shared" ref="I29:I30" si="4">TRUNC(F29*G29*H29,2)</f>
        <v>842.52</v>
      </c>
    </row>
    <row r="30" spans="1:15" ht="18">
      <c r="A30" s="238">
        <v>30012</v>
      </c>
      <c r="B30" s="239" t="s">
        <v>433</v>
      </c>
      <c r="C30" s="240">
        <v>30105</v>
      </c>
      <c r="D30" s="241">
        <v>0.5</v>
      </c>
      <c r="E30" s="281">
        <v>285.79500000000002</v>
      </c>
      <c r="F30" s="257">
        <v>354</v>
      </c>
      <c r="G30" s="243">
        <f t="shared" si="3"/>
        <v>2.38</v>
      </c>
      <c r="H30" s="242">
        <v>1</v>
      </c>
      <c r="I30" s="245">
        <f t="shared" si="4"/>
        <v>842.52</v>
      </c>
    </row>
    <row r="31" spans="1:15" ht="18">
      <c r="A31" s="238">
        <v>30014</v>
      </c>
      <c r="B31" s="239" t="s">
        <v>434</v>
      </c>
      <c r="C31" s="240">
        <v>30105</v>
      </c>
      <c r="D31" s="241">
        <v>0.5</v>
      </c>
      <c r="E31" s="281">
        <v>285.79500000000002</v>
      </c>
      <c r="F31" s="242">
        <v>354</v>
      </c>
      <c r="G31" s="243">
        <f t="shared" si="3"/>
        <v>2.38</v>
      </c>
      <c r="H31" s="242"/>
      <c r="I31" s="244"/>
    </row>
    <row r="32" spans="1:15" ht="18">
      <c r="A32" s="238">
        <v>30009</v>
      </c>
      <c r="B32" s="239" t="s">
        <v>435</v>
      </c>
      <c r="C32" s="240">
        <v>30105</v>
      </c>
      <c r="D32" s="241">
        <v>0.5</v>
      </c>
      <c r="E32" s="281">
        <v>285.79500000000002</v>
      </c>
      <c r="F32" s="242">
        <v>354</v>
      </c>
      <c r="G32" s="243">
        <f t="shared" si="3"/>
        <v>2.38</v>
      </c>
      <c r="H32" s="242">
        <v>1</v>
      </c>
      <c r="I32" s="245">
        <f>TRUNC(F32*G32*H32,2)</f>
        <v>842.52</v>
      </c>
    </row>
    <row r="33" spans="1:13">
      <c r="A33" s="238">
        <v>30020</v>
      </c>
      <c r="B33" s="239" t="s">
        <v>436</v>
      </c>
      <c r="C33" s="240">
        <v>30105</v>
      </c>
      <c r="D33" s="241">
        <v>1</v>
      </c>
      <c r="E33" s="281">
        <v>285.79500000000002</v>
      </c>
      <c r="F33" s="258">
        <v>354</v>
      </c>
      <c r="G33" s="243">
        <f t="shared" si="3"/>
        <v>4.76</v>
      </c>
      <c r="H33" s="242">
        <v>1</v>
      </c>
      <c r="I33" s="245">
        <f t="shared" ref="I33:I34" si="5">TRUNC(F33*G33*H33,2)</f>
        <v>1685.04</v>
      </c>
    </row>
    <row r="34" spans="1:13" ht="18">
      <c r="A34" s="238">
        <v>30005</v>
      </c>
      <c r="B34" s="239" t="s">
        <v>437</v>
      </c>
      <c r="C34" s="252">
        <v>30105</v>
      </c>
      <c r="D34" s="241">
        <v>0.5</v>
      </c>
      <c r="E34" s="281">
        <v>285.79500000000002</v>
      </c>
      <c r="F34" s="242">
        <v>354</v>
      </c>
      <c r="G34" s="243">
        <f t="shared" si="3"/>
        <v>2.38</v>
      </c>
      <c r="H34" s="242">
        <v>1</v>
      </c>
      <c r="I34" s="245">
        <f t="shared" si="5"/>
        <v>842.52</v>
      </c>
    </row>
    <row r="35" spans="1:13" ht="15">
      <c r="A35" s="238">
        <v>30006</v>
      </c>
      <c r="B35" s="239" t="s">
        <v>438</v>
      </c>
      <c r="C35" s="240">
        <v>30105</v>
      </c>
      <c r="D35" s="241">
        <v>0.5</v>
      </c>
      <c r="E35" s="281">
        <v>285.79500000000002</v>
      </c>
      <c r="F35" s="259">
        <v>354</v>
      </c>
      <c r="G35" s="243">
        <f t="shared" si="3"/>
        <v>2.38</v>
      </c>
      <c r="H35" s="242"/>
      <c r="I35" s="244"/>
    </row>
    <row r="36" spans="1:13" ht="18">
      <c r="A36" s="238">
        <v>30001</v>
      </c>
      <c r="B36" s="239" t="s">
        <v>439</v>
      </c>
      <c r="C36" s="252">
        <v>30105</v>
      </c>
      <c r="D36" s="241">
        <v>1</v>
      </c>
      <c r="E36" s="281">
        <v>285.79500000000002</v>
      </c>
      <c r="F36" s="242">
        <v>354</v>
      </c>
      <c r="G36" s="243">
        <f t="shared" si="3"/>
        <v>4.76</v>
      </c>
      <c r="H36" s="242">
        <v>1</v>
      </c>
      <c r="I36" s="245">
        <f>TRUNC(F36*G36*H36,2)</f>
        <v>1685.04</v>
      </c>
    </row>
    <row r="37" spans="1:13" ht="18">
      <c r="A37" s="238">
        <v>30002</v>
      </c>
      <c r="B37" s="239" t="s">
        <v>440</v>
      </c>
      <c r="C37" s="240">
        <v>30105</v>
      </c>
      <c r="D37" s="241">
        <v>1</v>
      </c>
      <c r="E37" s="281">
        <v>285.79500000000002</v>
      </c>
      <c r="F37" s="260">
        <v>354</v>
      </c>
      <c r="G37" s="243">
        <f t="shared" si="3"/>
        <v>4.76</v>
      </c>
      <c r="H37" s="242"/>
      <c r="I37" s="244"/>
    </row>
    <row r="38" spans="1:13" ht="18">
      <c r="A38" s="238">
        <v>30059</v>
      </c>
      <c r="B38" s="239" t="s">
        <v>441</v>
      </c>
      <c r="C38" s="240">
        <v>30105</v>
      </c>
      <c r="D38" s="241">
        <v>0.5</v>
      </c>
      <c r="E38" s="281">
        <v>285.79500000000002</v>
      </c>
      <c r="F38" s="261">
        <v>354</v>
      </c>
      <c r="G38" s="243">
        <f t="shared" si="3"/>
        <v>2.38</v>
      </c>
      <c r="H38" s="242"/>
      <c r="I38" s="244"/>
    </row>
    <row r="39" spans="1:13" ht="18">
      <c r="A39" s="238">
        <v>30000</v>
      </c>
      <c r="B39" s="239" t="s">
        <v>442</v>
      </c>
      <c r="C39" s="240">
        <v>30105</v>
      </c>
      <c r="D39" s="241">
        <v>0.5</v>
      </c>
      <c r="E39" s="281">
        <v>285.79500000000002</v>
      </c>
      <c r="F39" s="242">
        <v>354</v>
      </c>
      <c r="G39" s="243">
        <f t="shared" si="3"/>
        <v>2.38</v>
      </c>
      <c r="H39" s="242"/>
      <c r="I39" s="244"/>
    </row>
    <row r="40" spans="1:13" ht="15">
      <c r="A40" s="238">
        <v>30025</v>
      </c>
      <c r="B40" s="239" t="s">
        <v>443</v>
      </c>
      <c r="C40" s="240">
        <v>30105</v>
      </c>
      <c r="D40" s="241">
        <v>3</v>
      </c>
      <c r="E40" s="281">
        <v>285.79500000000002</v>
      </c>
      <c r="F40" s="262">
        <v>354</v>
      </c>
      <c r="G40" s="243">
        <f t="shared" si="3"/>
        <v>14.28</v>
      </c>
      <c r="H40" s="242"/>
      <c r="I40" s="244"/>
    </row>
    <row r="41" spans="1:13" ht="15">
      <c r="A41" s="238">
        <v>30016</v>
      </c>
      <c r="B41" s="239" t="s">
        <v>444</v>
      </c>
      <c r="C41" s="240">
        <v>30105</v>
      </c>
      <c r="D41" s="241">
        <v>2</v>
      </c>
      <c r="E41" s="281">
        <v>285.79500000000002</v>
      </c>
      <c r="F41" s="242">
        <v>354</v>
      </c>
      <c r="G41" s="243">
        <f t="shared" si="3"/>
        <v>9.52</v>
      </c>
      <c r="H41" s="242"/>
      <c r="I41" s="244"/>
    </row>
    <row r="42" spans="1:13">
      <c r="A42" s="238">
        <v>30024</v>
      </c>
      <c r="B42" s="239" t="s">
        <v>445</v>
      </c>
      <c r="C42" s="240">
        <v>30105</v>
      </c>
      <c r="D42" s="241">
        <v>1</v>
      </c>
      <c r="E42" s="281">
        <v>285.79500000000002</v>
      </c>
      <c r="F42" s="242">
        <v>354</v>
      </c>
      <c r="G42" s="243">
        <f t="shared" si="3"/>
        <v>4.76</v>
      </c>
      <c r="H42" s="242">
        <v>1</v>
      </c>
      <c r="I42" s="245">
        <f t="shared" ref="I42:I43" si="6">TRUNC(F42*G42*H42,2)</f>
        <v>1685.04</v>
      </c>
    </row>
    <row r="43" spans="1:13" ht="18">
      <c r="A43" s="238">
        <v>30023</v>
      </c>
      <c r="B43" s="239" t="s">
        <v>446</v>
      </c>
      <c r="C43" s="240">
        <v>30105</v>
      </c>
      <c r="D43" s="241">
        <v>0.5</v>
      </c>
      <c r="E43" s="281">
        <v>285.79500000000002</v>
      </c>
      <c r="F43" s="242">
        <v>354</v>
      </c>
      <c r="G43" s="243">
        <f t="shared" si="3"/>
        <v>2.38</v>
      </c>
      <c r="H43" s="242">
        <v>1</v>
      </c>
      <c r="I43" s="245">
        <f t="shared" si="6"/>
        <v>842.52</v>
      </c>
    </row>
    <row r="44" spans="1:13">
      <c r="A44" s="504" t="s">
        <v>447</v>
      </c>
      <c r="B44" s="505"/>
      <c r="C44" s="505"/>
      <c r="D44" s="505"/>
      <c r="E44" s="505"/>
      <c r="F44" s="505"/>
      <c r="G44" s="505"/>
      <c r="H44" s="506"/>
      <c r="I44" s="245">
        <f>SUM(I5:I16)+SUM(I18:I43)</f>
        <v>18206.22</v>
      </c>
    </row>
    <row r="45" spans="1:13" ht="15">
      <c r="A45" s="264"/>
      <c r="B45" s="265" t="s">
        <v>448</v>
      </c>
      <c r="C45" s="266"/>
      <c r="D45" s="266"/>
      <c r="E45" s="266"/>
      <c r="F45" s="265" t="s">
        <v>449</v>
      </c>
      <c r="G45" s="267" t="s">
        <v>450</v>
      </c>
      <c r="H45" s="268" t="s">
        <v>451</v>
      </c>
      <c r="I45" s="269" t="s">
        <v>452</v>
      </c>
    </row>
    <row r="46" spans="1:13" ht="15">
      <c r="A46" s="270"/>
      <c r="B46" s="271"/>
      <c r="C46" s="271"/>
      <c r="D46" s="271"/>
      <c r="E46" s="271"/>
      <c r="F46" s="272" t="s">
        <v>453</v>
      </c>
      <c r="G46" s="272" t="s">
        <v>454</v>
      </c>
      <c r="H46" s="273" t="s">
        <v>455</v>
      </c>
      <c r="I46" s="274" t="s">
        <v>456</v>
      </c>
    </row>
    <row r="47" spans="1:13" ht="15">
      <c r="A47" s="263" t="s">
        <v>457</v>
      </c>
      <c r="B47" s="275" t="s">
        <v>458</v>
      </c>
      <c r="C47" s="163"/>
      <c r="D47" s="163"/>
      <c r="E47" s="163"/>
      <c r="F47" s="276">
        <v>0.3</v>
      </c>
      <c r="G47" s="277">
        <v>105.76</v>
      </c>
      <c r="H47" s="278">
        <v>3</v>
      </c>
      <c r="I47" s="279">
        <f>H47*G47*F47</f>
        <v>95.184000000000012</v>
      </c>
    </row>
    <row r="48" spans="1:13">
      <c r="A48" s="504" t="s">
        <v>459</v>
      </c>
      <c r="B48" s="505"/>
      <c r="C48" s="505"/>
      <c r="D48" s="505"/>
      <c r="E48" s="505"/>
      <c r="F48" s="505"/>
      <c r="G48" s="505"/>
      <c r="H48" s="506"/>
      <c r="I48" s="279">
        <f>I47</f>
        <v>95.184000000000012</v>
      </c>
      <c r="K48" s="174"/>
      <c r="L48" s="199"/>
      <c r="M48" s="200"/>
    </row>
    <row r="49" spans="1:12">
      <c r="A49" s="501" t="s">
        <v>460</v>
      </c>
      <c r="B49" s="502"/>
      <c r="C49" s="502"/>
      <c r="D49" s="502"/>
      <c r="E49" s="502"/>
      <c r="F49" s="502"/>
      <c r="G49" s="502"/>
      <c r="H49" s="503"/>
      <c r="I49" s="280">
        <f>I48+I44</f>
        <v>18301.404000000002</v>
      </c>
    </row>
    <row r="50" spans="1:12">
      <c r="A50" s="498" t="s">
        <v>508</v>
      </c>
      <c r="B50" s="499"/>
      <c r="C50" s="499"/>
      <c r="D50" s="499"/>
      <c r="E50" s="499"/>
      <c r="F50" s="499"/>
      <c r="G50" s="499"/>
      <c r="H50" s="500"/>
      <c r="I50" s="280">
        <f>J50*I49</f>
        <v>2029.6257036000002</v>
      </c>
      <c r="J50" s="209">
        <f>BD!$E$4</f>
        <v>0.1109</v>
      </c>
      <c r="L50" s="199"/>
    </row>
    <row r="51" spans="1:12">
      <c r="A51" s="501" t="s">
        <v>461</v>
      </c>
      <c r="B51" s="502"/>
      <c r="C51" s="502"/>
      <c r="D51" s="502"/>
      <c r="E51" s="502"/>
      <c r="F51" s="502"/>
      <c r="G51" s="502"/>
      <c r="H51" s="503"/>
      <c r="I51" s="280">
        <f>I50+I49</f>
        <v>20331.029703600001</v>
      </c>
    </row>
    <row r="52" spans="1:12">
      <c r="A52" s="501" t="s">
        <v>462</v>
      </c>
      <c r="B52" s="502"/>
      <c r="C52" s="502"/>
      <c r="D52" s="502"/>
      <c r="E52" s="502"/>
      <c r="F52" s="502"/>
      <c r="G52" s="502"/>
      <c r="H52" s="503"/>
      <c r="I52" s="280">
        <f>I51*2</f>
        <v>40662.059407200002</v>
      </c>
      <c r="J52" s="490"/>
      <c r="K52" s="490"/>
      <c r="L52" s="174"/>
    </row>
    <row r="53" spans="1:12" ht="14.25" customHeight="1">
      <c r="A53" s="363" t="s">
        <v>398</v>
      </c>
      <c r="B53" s="363"/>
      <c r="C53" s="363"/>
      <c r="D53" s="363"/>
      <c r="E53" s="363"/>
      <c r="F53" s="363"/>
      <c r="G53" s="363"/>
      <c r="H53" s="363"/>
      <c r="I53" s="363"/>
    </row>
    <row r="54" spans="1:12">
      <c r="A54" s="363"/>
      <c r="B54" s="363"/>
      <c r="C54" s="363"/>
      <c r="D54" s="363"/>
      <c r="E54" s="363"/>
      <c r="F54" s="363"/>
      <c r="G54" s="363"/>
      <c r="H54" s="363"/>
      <c r="I54" s="363"/>
    </row>
    <row r="55" spans="1:12">
      <c r="A55" s="363"/>
      <c r="B55" s="363"/>
      <c r="C55" s="363"/>
      <c r="D55" s="363"/>
      <c r="E55" s="363"/>
      <c r="F55" s="363"/>
      <c r="G55" s="363"/>
      <c r="H55" s="363"/>
      <c r="I55" s="363"/>
    </row>
    <row r="56" spans="1:12">
      <c r="A56" s="363"/>
      <c r="B56" s="363"/>
      <c r="C56" s="363"/>
      <c r="D56" s="363"/>
      <c r="E56" s="363"/>
      <c r="F56" s="363"/>
      <c r="G56" s="363"/>
      <c r="H56" s="363"/>
      <c r="I56" s="363"/>
    </row>
    <row r="57" spans="1:12">
      <c r="A57" s="363"/>
      <c r="B57" s="363"/>
      <c r="C57" s="363"/>
      <c r="D57" s="363"/>
      <c r="E57" s="363"/>
      <c r="F57" s="363"/>
      <c r="G57" s="363"/>
      <c r="H57" s="363"/>
      <c r="I57" s="363"/>
    </row>
    <row r="58" spans="1:12">
      <c r="A58" s="363"/>
      <c r="B58" s="363"/>
      <c r="C58" s="363"/>
      <c r="D58" s="363"/>
      <c r="E58" s="363"/>
      <c r="F58" s="363"/>
      <c r="G58" s="363"/>
      <c r="H58" s="363"/>
      <c r="I58" s="363"/>
    </row>
    <row r="59" spans="1:12">
      <c r="A59" s="363"/>
      <c r="B59" s="363"/>
      <c r="C59" s="363"/>
      <c r="D59" s="363"/>
      <c r="E59" s="363"/>
      <c r="F59" s="363"/>
      <c r="G59" s="363"/>
      <c r="H59" s="363"/>
      <c r="I59" s="363"/>
    </row>
  </sheetData>
  <mergeCells count="12">
    <mergeCell ref="A53:I59"/>
    <mergeCell ref="A17:I17"/>
    <mergeCell ref="J52:K52"/>
    <mergeCell ref="A1:I1"/>
    <mergeCell ref="A2:B2"/>
    <mergeCell ref="A3:I3"/>
    <mergeCell ref="A50:H50"/>
    <mergeCell ref="A51:H51"/>
    <mergeCell ref="A52:H52"/>
    <mergeCell ref="A44:H44"/>
    <mergeCell ref="A48:H48"/>
    <mergeCell ref="A49:H49"/>
  </mergeCells>
  <printOptions horizontalCentered="1"/>
  <pageMargins left="0.99" right="1.47" top="0.78740157480314965" bottom="0.78740157480314965" header="0.4" footer="0.31496062992125984"/>
  <pageSetup paperSize="9" scale="90" fitToHeight="0" orientation="landscape" r:id="rId1"/>
  <rowBreaks count="1" manualBreakCount="1">
    <brk id="28" max="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CF7B7-0CE6-491F-8F77-3ED4ACE67109}">
  <sheetPr>
    <tabColor rgb="FF00B050"/>
    <pageSetUpPr fitToPage="1"/>
  </sheetPr>
  <dimension ref="A1:AG81"/>
  <sheetViews>
    <sheetView view="pageBreakPreview" topLeftCell="A44" zoomScale="110" zoomScaleNormal="130" zoomScaleSheetLayoutView="110" workbookViewId="0">
      <selection activeCell="AC57" sqref="AC57"/>
    </sheetView>
  </sheetViews>
  <sheetFormatPr defaultColWidth="8.85546875" defaultRowHeight="12.75"/>
  <cols>
    <col min="1" max="2" width="4.7109375" style="31" bestFit="1" customWidth="1"/>
    <col min="3" max="3" width="1.85546875" style="31" bestFit="1" customWidth="1"/>
    <col min="4" max="5" width="2.85546875" style="31" bestFit="1" customWidth="1"/>
    <col min="6" max="6" width="1.85546875" style="31" bestFit="1" customWidth="1"/>
    <col min="7" max="7" width="4.7109375" style="31" bestFit="1" customWidth="1"/>
    <col min="8" max="8" width="5.5703125" style="31" bestFit="1" customWidth="1"/>
    <col min="9" max="9" width="9.28515625" style="31" bestFit="1" customWidth="1"/>
    <col min="10" max="10" width="11.85546875" style="31" customWidth="1"/>
    <col min="11" max="11" width="4.7109375" style="31" bestFit="1" customWidth="1"/>
    <col min="12" max="12" width="1" style="31" bestFit="1" customWidth="1"/>
    <col min="13" max="13" width="3.7109375" style="31" bestFit="1" customWidth="1"/>
    <col min="14" max="14" width="1" style="31" bestFit="1" customWidth="1"/>
    <col min="15" max="15" width="2.85546875" style="31" bestFit="1" customWidth="1"/>
    <col min="16" max="16" width="1" style="31" bestFit="1" customWidth="1"/>
    <col min="17" max="17" width="3.7109375" style="31" bestFit="1" customWidth="1"/>
    <col min="18" max="18" width="1" style="31" bestFit="1" customWidth="1"/>
    <col min="19" max="19" width="2.85546875" style="31" bestFit="1" customWidth="1"/>
    <col min="20" max="20" width="1.85546875" style="31" bestFit="1" customWidth="1"/>
    <col min="21" max="22" width="1" style="31" bestFit="1" customWidth="1"/>
    <col min="23" max="23" width="5.5703125" style="31" bestFit="1" customWidth="1"/>
    <col min="24" max="24" width="1.85546875" style="31" bestFit="1" customWidth="1"/>
    <col min="25" max="25" width="2.85546875" style="31" bestFit="1" customWidth="1"/>
    <col min="26" max="26" width="1.85546875" style="31" bestFit="1" customWidth="1"/>
    <col min="27" max="27" width="9.28515625" style="31" bestFit="1" customWidth="1"/>
    <col min="28" max="28" width="1.7109375" style="31" customWidth="1"/>
    <col min="29" max="29" width="12.5703125" style="31" customWidth="1"/>
    <col min="30" max="30" width="11.28515625" style="31" customWidth="1"/>
    <col min="31" max="32" width="8.85546875" style="31"/>
    <col min="33" max="33" width="10.28515625" style="31" bestFit="1" customWidth="1"/>
    <col min="34" max="256" width="8.85546875" style="31"/>
    <col min="257" max="258" width="4.7109375" style="31" bestFit="1" customWidth="1"/>
    <col min="259" max="259" width="1.85546875" style="31" bestFit="1" customWidth="1"/>
    <col min="260" max="261" width="2.85546875" style="31" bestFit="1" customWidth="1"/>
    <col min="262" max="262" width="1.85546875" style="31" bestFit="1" customWidth="1"/>
    <col min="263" max="263" width="4.7109375" style="31" bestFit="1" customWidth="1"/>
    <col min="264" max="264" width="5.5703125" style="31" bestFit="1" customWidth="1"/>
    <col min="265" max="265" width="9.28515625" style="31" bestFit="1" customWidth="1"/>
    <col min="266" max="266" width="8.42578125" style="31" bestFit="1" customWidth="1"/>
    <col min="267" max="267" width="4.7109375" style="31" bestFit="1" customWidth="1"/>
    <col min="268" max="268" width="1" style="31" bestFit="1" customWidth="1"/>
    <col min="269" max="269" width="3.7109375" style="31" bestFit="1" customWidth="1"/>
    <col min="270" max="270" width="1" style="31" bestFit="1" customWidth="1"/>
    <col min="271" max="271" width="2.85546875" style="31" bestFit="1" customWidth="1"/>
    <col min="272" max="272" width="1" style="31" bestFit="1" customWidth="1"/>
    <col min="273" max="273" width="3.7109375" style="31" bestFit="1" customWidth="1"/>
    <col min="274" max="274" width="1" style="31" bestFit="1" customWidth="1"/>
    <col min="275" max="275" width="2.85546875" style="31" bestFit="1" customWidth="1"/>
    <col min="276" max="276" width="1.85546875" style="31" bestFit="1" customWidth="1"/>
    <col min="277" max="278" width="1" style="31" bestFit="1" customWidth="1"/>
    <col min="279" max="279" width="5.5703125" style="31" bestFit="1" customWidth="1"/>
    <col min="280" max="280" width="1.85546875" style="31" bestFit="1" customWidth="1"/>
    <col min="281" max="281" width="2.85546875" style="31" bestFit="1" customWidth="1"/>
    <col min="282" max="282" width="1.85546875" style="31" bestFit="1" customWidth="1"/>
    <col min="283" max="283" width="9.28515625" style="31" bestFit="1" customWidth="1"/>
    <col min="284" max="512" width="8.85546875" style="31"/>
    <col min="513" max="514" width="4.7109375" style="31" bestFit="1" customWidth="1"/>
    <col min="515" max="515" width="1.85546875" style="31" bestFit="1" customWidth="1"/>
    <col min="516" max="517" width="2.85546875" style="31" bestFit="1" customWidth="1"/>
    <col min="518" max="518" width="1.85546875" style="31" bestFit="1" customWidth="1"/>
    <col min="519" max="519" width="4.7109375" style="31" bestFit="1" customWidth="1"/>
    <col min="520" max="520" width="5.5703125" style="31" bestFit="1" customWidth="1"/>
    <col min="521" max="521" width="9.28515625" style="31" bestFit="1" customWidth="1"/>
    <col min="522" max="522" width="8.42578125" style="31" bestFit="1" customWidth="1"/>
    <col min="523" max="523" width="4.7109375" style="31" bestFit="1" customWidth="1"/>
    <col min="524" max="524" width="1" style="31" bestFit="1" customWidth="1"/>
    <col min="525" max="525" width="3.7109375" style="31" bestFit="1" customWidth="1"/>
    <col min="526" max="526" width="1" style="31" bestFit="1" customWidth="1"/>
    <col min="527" max="527" width="2.85546875" style="31" bestFit="1" customWidth="1"/>
    <col min="528" max="528" width="1" style="31" bestFit="1" customWidth="1"/>
    <col min="529" max="529" width="3.7109375" style="31" bestFit="1" customWidth="1"/>
    <col min="530" max="530" width="1" style="31" bestFit="1" customWidth="1"/>
    <col min="531" max="531" width="2.85546875" style="31" bestFit="1" customWidth="1"/>
    <col min="532" max="532" width="1.85546875" style="31" bestFit="1" customWidth="1"/>
    <col min="533" max="534" width="1" style="31" bestFit="1" customWidth="1"/>
    <col min="535" max="535" width="5.5703125" style="31" bestFit="1" customWidth="1"/>
    <col min="536" max="536" width="1.85546875" style="31" bestFit="1" customWidth="1"/>
    <col min="537" max="537" width="2.85546875" style="31" bestFit="1" customWidth="1"/>
    <col min="538" max="538" width="1.85546875" style="31" bestFit="1" customWidth="1"/>
    <col min="539" max="539" width="9.28515625" style="31" bestFit="1" customWidth="1"/>
    <col min="540" max="768" width="8.85546875" style="31"/>
    <col min="769" max="770" width="4.7109375" style="31" bestFit="1" customWidth="1"/>
    <col min="771" max="771" width="1.85546875" style="31" bestFit="1" customWidth="1"/>
    <col min="772" max="773" width="2.85546875" style="31" bestFit="1" customWidth="1"/>
    <col min="774" max="774" width="1.85546875" style="31" bestFit="1" customWidth="1"/>
    <col min="775" max="775" width="4.7109375" style="31" bestFit="1" customWidth="1"/>
    <col min="776" max="776" width="5.5703125" style="31" bestFit="1" customWidth="1"/>
    <col min="777" max="777" width="9.28515625" style="31" bestFit="1" customWidth="1"/>
    <col min="778" max="778" width="8.42578125" style="31" bestFit="1" customWidth="1"/>
    <col min="779" max="779" width="4.7109375" style="31" bestFit="1" customWidth="1"/>
    <col min="780" max="780" width="1" style="31" bestFit="1" customWidth="1"/>
    <col min="781" max="781" width="3.7109375" style="31" bestFit="1" customWidth="1"/>
    <col min="782" max="782" width="1" style="31" bestFit="1" customWidth="1"/>
    <col min="783" max="783" width="2.85546875" style="31" bestFit="1" customWidth="1"/>
    <col min="784" max="784" width="1" style="31" bestFit="1" customWidth="1"/>
    <col min="785" max="785" width="3.7109375" style="31" bestFit="1" customWidth="1"/>
    <col min="786" max="786" width="1" style="31" bestFit="1" customWidth="1"/>
    <col min="787" max="787" width="2.85546875" style="31" bestFit="1" customWidth="1"/>
    <col min="788" max="788" width="1.85546875" style="31" bestFit="1" customWidth="1"/>
    <col min="789" max="790" width="1" style="31" bestFit="1" customWidth="1"/>
    <col min="791" max="791" width="5.5703125" style="31" bestFit="1" customWidth="1"/>
    <col min="792" max="792" width="1.85546875" style="31" bestFit="1" customWidth="1"/>
    <col min="793" max="793" width="2.85546875" style="31" bestFit="1" customWidth="1"/>
    <col min="794" max="794" width="1.85546875" style="31" bestFit="1" customWidth="1"/>
    <col min="795" max="795" width="9.28515625" style="31" bestFit="1" customWidth="1"/>
    <col min="796" max="1024" width="8.85546875" style="31"/>
    <col min="1025" max="1026" width="4.7109375" style="31" bestFit="1" customWidth="1"/>
    <col min="1027" max="1027" width="1.85546875" style="31" bestFit="1" customWidth="1"/>
    <col min="1028" max="1029" width="2.85546875" style="31" bestFit="1" customWidth="1"/>
    <col min="1030" max="1030" width="1.85546875" style="31" bestFit="1" customWidth="1"/>
    <col min="1031" max="1031" width="4.7109375" style="31" bestFit="1" customWidth="1"/>
    <col min="1032" max="1032" width="5.5703125" style="31" bestFit="1" customWidth="1"/>
    <col min="1033" max="1033" width="9.28515625" style="31" bestFit="1" customWidth="1"/>
    <col min="1034" max="1034" width="8.42578125" style="31" bestFit="1" customWidth="1"/>
    <col min="1035" max="1035" width="4.7109375" style="31" bestFit="1" customWidth="1"/>
    <col min="1036" max="1036" width="1" style="31" bestFit="1" customWidth="1"/>
    <col min="1037" max="1037" width="3.7109375" style="31" bestFit="1" customWidth="1"/>
    <col min="1038" max="1038" width="1" style="31" bestFit="1" customWidth="1"/>
    <col min="1039" max="1039" width="2.85546875" style="31" bestFit="1" customWidth="1"/>
    <col min="1040" max="1040" width="1" style="31" bestFit="1" customWidth="1"/>
    <col min="1041" max="1041" width="3.7109375" style="31" bestFit="1" customWidth="1"/>
    <col min="1042" max="1042" width="1" style="31" bestFit="1" customWidth="1"/>
    <col min="1043" max="1043" width="2.85546875" style="31" bestFit="1" customWidth="1"/>
    <col min="1044" max="1044" width="1.85546875" style="31" bestFit="1" customWidth="1"/>
    <col min="1045" max="1046" width="1" style="31" bestFit="1" customWidth="1"/>
    <col min="1047" max="1047" width="5.5703125" style="31" bestFit="1" customWidth="1"/>
    <col min="1048" max="1048" width="1.85546875" style="31" bestFit="1" customWidth="1"/>
    <col min="1049" max="1049" width="2.85546875" style="31" bestFit="1" customWidth="1"/>
    <col min="1050" max="1050" width="1.85546875" style="31" bestFit="1" customWidth="1"/>
    <col min="1051" max="1051" width="9.28515625" style="31" bestFit="1" customWidth="1"/>
    <col min="1052" max="1280" width="8.85546875" style="31"/>
    <col min="1281" max="1282" width="4.7109375" style="31" bestFit="1" customWidth="1"/>
    <col min="1283" max="1283" width="1.85546875" style="31" bestFit="1" customWidth="1"/>
    <col min="1284" max="1285" width="2.85546875" style="31" bestFit="1" customWidth="1"/>
    <col min="1286" max="1286" width="1.85546875" style="31" bestFit="1" customWidth="1"/>
    <col min="1287" max="1287" width="4.7109375" style="31" bestFit="1" customWidth="1"/>
    <col min="1288" max="1288" width="5.5703125" style="31" bestFit="1" customWidth="1"/>
    <col min="1289" max="1289" width="9.28515625" style="31" bestFit="1" customWidth="1"/>
    <col min="1290" max="1290" width="8.42578125" style="31" bestFit="1" customWidth="1"/>
    <col min="1291" max="1291" width="4.7109375" style="31" bestFit="1" customWidth="1"/>
    <col min="1292" max="1292" width="1" style="31" bestFit="1" customWidth="1"/>
    <col min="1293" max="1293" width="3.7109375" style="31" bestFit="1" customWidth="1"/>
    <col min="1294" max="1294" width="1" style="31" bestFit="1" customWidth="1"/>
    <col min="1295" max="1295" width="2.85546875" style="31" bestFit="1" customWidth="1"/>
    <col min="1296" max="1296" width="1" style="31" bestFit="1" customWidth="1"/>
    <col min="1297" max="1297" width="3.7109375" style="31" bestFit="1" customWidth="1"/>
    <col min="1298" max="1298" width="1" style="31" bestFit="1" customWidth="1"/>
    <col min="1299" max="1299" width="2.85546875" style="31" bestFit="1" customWidth="1"/>
    <col min="1300" max="1300" width="1.85546875" style="31" bestFit="1" customWidth="1"/>
    <col min="1301" max="1302" width="1" style="31" bestFit="1" customWidth="1"/>
    <col min="1303" max="1303" width="5.5703125" style="31" bestFit="1" customWidth="1"/>
    <col min="1304" max="1304" width="1.85546875" style="31" bestFit="1" customWidth="1"/>
    <col min="1305" max="1305" width="2.85546875" style="31" bestFit="1" customWidth="1"/>
    <col min="1306" max="1306" width="1.85546875" style="31" bestFit="1" customWidth="1"/>
    <col min="1307" max="1307" width="9.28515625" style="31" bestFit="1" customWidth="1"/>
    <col min="1308" max="1536" width="8.85546875" style="31"/>
    <col min="1537" max="1538" width="4.7109375" style="31" bestFit="1" customWidth="1"/>
    <col min="1539" max="1539" width="1.85546875" style="31" bestFit="1" customWidth="1"/>
    <col min="1540" max="1541" width="2.85546875" style="31" bestFit="1" customWidth="1"/>
    <col min="1542" max="1542" width="1.85546875" style="31" bestFit="1" customWidth="1"/>
    <col min="1543" max="1543" width="4.7109375" style="31" bestFit="1" customWidth="1"/>
    <col min="1544" max="1544" width="5.5703125" style="31" bestFit="1" customWidth="1"/>
    <col min="1545" max="1545" width="9.28515625" style="31" bestFit="1" customWidth="1"/>
    <col min="1546" max="1546" width="8.42578125" style="31" bestFit="1" customWidth="1"/>
    <col min="1547" max="1547" width="4.7109375" style="31" bestFit="1" customWidth="1"/>
    <col min="1548" max="1548" width="1" style="31" bestFit="1" customWidth="1"/>
    <col min="1549" max="1549" width="3.7109375" style="31" bestFit="1" customWidth="1"/>
    <col min="1550" max="1550" width="1" style="31" bestFit="1" customWidth="1"/>
    <col min="1551" max="1551" width="2.85546875" style="31" bestFit="1" customWidth="1"/>
    <col min="1552" max="1552" width="1" style="31" bestFit="1" customWidth="1"/>
    <col min="1553" max="1553" width="3.7109375" style="31" bestFit="1" customWidth="1"/>
    <col min="1554" max="1554" width="1" style="31" bestFit="1" customWidth="1"/>
    <col min="1555" max="1555" width="2.85546875" style="31" bestFit="1" customWidth="1"/>
    <col min="1556" max="1556" width="1.85546875" style="31" bestFit="1" customWidth="1"/>
    <col min="1557" max="1558" width="1" style="31" bestFit="1" customWidth="1"/>
    <col min="1559" max="1559" width="5.5703125" style="31" bestFit="1" customWidth="1"/>
    <col min="1560" max="1560" width="1.85546875" style="31" bestFit="1" customWidth="1"/>
    <col min="1561" max="1561" width="2.85546875" style="31" bestFit="1" customWidth="1"/>
    <col min="1562" max="1562" width="1.85546875" style="31" bestFit="1" customWidth="1"/>
    <col min="1563" max="1563" width="9.28515625" style="31" bestFit="1" customWidth="1"/>
    <col min="1564" max="1792" width="8.85546875" style="31"/>
    <col min="1793" max="1794" width="4.7109375" style="31" bestFit="1" customWidth="1"/>
    <col min="1795" max="1795" width="1.85546875" style="31" bestFit="1" customWidth="1"/>
    <col min="1796" max="1797" width="2.85546875" style="31" bestFit="1" customWidth="1"/>
    <col min="1798" max="1798" width="1.85546875" style="31" bestFit="1" customWidth="1"/>
    <col min="1799" max="1799" width="4.7109375" style="31" bestFit="1" customWidth="1"/>
    <col min="1800" max="1800" width="5.5703125" style="31" bestFit="1" customWidth="1"/>
    <col min="1801" max="1801" width="9.28515625" style="31" bestFit="1" customWidth="1"/>
    <col min="1802" max="1802" width="8.42578125" style="31" bestFit="1" customWidth="1"/>
    <col min="1803" max="1803" width="4.7109375" style="31" bestFit="1" customWidth="1"/>
    <col min="1804" max="1804" width="1" style="31" bestFit="1" customWidth="1"/>
    <col min="1805" max="1805" width="3.7109375" style="31" bestFit="1" customWidth="1"/>
    <col min="1806" max="1806" width="1" style="31" bestFit="1" customWidth="1"/>
    <col min="1807" max="1807" width="2.85546875" style="31" bestFit="1" customWidth="1"/>
    <col min="1808" max="1808" width="1" style="31" bestFit="1" customWidth="1"/>
    <col min="1809" max="1809" width="3.7109375" style="31" bestFit="1" customWidth="1"/>
    <col min="1810" max="1810" width="1" style="31" bestFit="1" customWidth="1"/>
    <col min="1811" max="1811" width="2.85546875" style="31" bestFit="1" customWidth="1"/>
    <col min="1812" max="1812" width="1.85546875" style="31" bestFit="1" customWidth="1"/>
    <col min="1813" max="1814" width="1" style="31" bestFit="1" customWidth="1"/>
    <col min="1815" max="1815" width="5.5703125" style="31" bestFit="1" customWidth="1"/>
    <col min="1816" max="1816" width="1.85546875" style="31" bestFit="1" customWidth="1"/>
    <col min="1817" max="1817" width="2.85546875" style="31" bestFit="1" customWidth="1"/>
    <col min="1818" max="1818" width="1.85546875" style="31" bestFit="1" customWidth="1"/>
    <col min="1819" max="1819" width="9.28515625" style="31" bestFit="1" customWidth="1"/>
    <col min="1820" max="2048" width="8.85546875" style="31"/>
    <col min="2049" max="2050" width="4.7109375" style="31" bestFit="1" customWidth="1"/>
    <col min="2051" max="2051" width="1.85546875" style="31" bestFit="1" customWidth="1"/>
    <col min="2052" max="2053" width="2.85546875" style="31" bestFit="1" customWidth="1"/>
    <col min="2054" max="2054" width="1.85546875" style="31" bestFit="1" customWidth="1"/>
    <col min="2055" max="2055" width="4.7109375" style="31" bestFit="1" customWidth="1"/>
    <col min="2056" max="2056" width="5.5703125" style="31" bestFit="1" customWidth="1"/>
    <col min="2057" max="2057" width="9.28515625" style="31" bestFit="1" customWidth="1"/>
    <col min="2058" max="2058" width="8.42578125" style="31" bestFit="1" customWidth="1"/>
    <col min="2059" max="2059" width="4.7109375" style="31" bestFit="1" customWidth="1"/>
    <col min="2060" max="2060" width="1" style="31" bestFit="1" customWidth="1"/>
    <col min="2061" max="2061" width="3.7109375" style="31" bestFit="1" customWidth="1"/>
    <col min="2062" max="2062" width="1" style="31" bestFit="1" customWidth="1"/>
    <col min="2063" max="2063" width="2.85546875" style="31" bestFit="1" customWidth="1"/>
    <col min="2064" max="2064" width="1" style="31" bestFit="1" customWidth="1"/>
    <col min="2065" max="2065" width="3.7109375" style="31" bestFit="1" customWidth="1"/>
    <col min="2066" max="2066" width="1" style="31" bestFit="1" customWidth="1"/>
    <col min="2067" max="2067" width="2.85546875" style="31" bestFit="1" customWidth="1"/>
    <col min="2068" max="2068" width="1.85546875" style="31" bestFit="1" customWidth="1"/>
    <col min="2069" max="2070" width="1" style="31" bestFit="1" customWidth="1"/>
    <col min="2071" max="2071" width="5.5703125" style="31" bestFit="1" customWidth="1"/>
    <col min="2072" max="2072" width="1.85546875" style="31" bestFit="1" customWidth="1"/>
    <col min="2073" max="2073" width="2.85546875" style="31" bestFit="1" customWidth="1"/>
    <col min="2074" max="2074" width="1.85546875" style="31" bestFit="1" customWidth="1"/>
    <col min="2075" max="2075" width="9.28515625" style="31" bestFit="1" customWidth="1"/>
    <col min="2076" max="2304" width="8.85546875" style="31"/>
    <col min="2305" max="2306" width="4.7109375" style="31" bestFit="1" customWidth="1"/>
    <col min="2307" max="2307" width="1.85546875" style="31" bestFit="1" customWidth="1"/>
    <col min="2308" max="2309" width="2.85546875" style="31" bestFit="1" customWidth="1"/>
    <col min="2310" max="2310" width="1.85546875" style="31" bestFit="1" customWidth="1"/>
    <col min="2311" max="2311" width="4.7109375" style="31" bestFit="1" customWidth="1"/>
    <col min="2312" max="2312" width="5.5703125" style="31" bestFit="1" customWidth="1"/>
    <col min="2313" max="2313" width="9.28515625" style="31" bestFit="1" customWidth="1"/>
    <col min="2314" max="2314" width="8.42578125" style="31" bestFit="1" customWidth="1"/>
    <col min="2315" max="2315" width="4.7109375" style="31" bestFit="1" customWidth="1"/>
    <col min="2316" max="2316" width="1" style="31" bestFit="1" customWidth="1"/>
    <col min="2317" max="2317" width="3.7109375" style="31" bestFit="1" customWidth="1"/>
    <col min="2318" max="2318" width="1" style="31" bestFit="1" customWidth="1"/>
    <col min="2319" max="2319" width="2.85546875" style="31" bestFit="1" customWidth="1"/>
    <col min="2320" max="2320" width="1" style="31" bestFit="1" customWidth="1"/>
    <col min="2321" max="2321" width="3.7109375" style="31" bestFit="1" customWidth="1"/>
    <col min="2322" max="2322" width="1" style="31" bestFit="1" customWidth="1"/>
    <col min="2323" max="2323" width="2.85546875" style="31" bestFit="1" customWidth="1"/>
    <col min="2324" max="2324" width="1.85546875" style="31" bestFit="1" customWidth="1"/>
    <col min="2325" max="2326" width="1" style="31" bestFit="1" customWidth="1"/>
    <col min="2327" max="2327" width="5.5703125" style="31" bestFit="1" customWidth="1"/>
    <col min="2328" max="2328" width="1.85546875" style="31" bestFit="1" customWidth="1"/>
    <col min="2329" max="2329" width="2.85546875" style="31" bestFit="1" customWidth="1"/>
    <col min="2330" max="2330" width="1.85546875" style="31" bestFit="1" customWidth="1"/>
    <col min="2331" max="2331" width="9.28515625" style="31" bestFit="1" customWidth="1"/>
    <col min="2332" max="2560" width="8.85546875" style="31"/>
    <col min="2561" max="2562" width="4.7109375" style="31" bestFit="1" customWidth="1"/>
    <col min="2563" max="2563" width="1.85546875" style="31" bestFit="1" customWidth="1"/>
    <col min="2564" max="2565" width="2.85546875" style="31" bestFit="1" customWidth="1"/>
    <col min="2566" max="2566" width="1.85546875" style="31" bestFit="1" customWidth="1"/>
    <col min="2567" max="2567" width="4.7109375" style="31" bestFit="1" customWidth="1"/>
    <col min="2568" max="2568" width="5.5703125" style="31" bestFit="1" customWidth="1"/>
    <col min="2569" max="2569" width="9.28515625" style="31" bestFit="1" customWidth="1"/>
    <col min="2570" max="2570" width="8.42578125" style="31" bestFit="1" customWidth="1"/>
    <col min="2571" max="2571" width="4.7109375" style="31" bestFit="1" customWidth="1"/>
    <col min="2572" max="2572" width="1" style="31" bestFit="1" customWidth="1"/>
    <col min="2573" max="2573" width="3.7109375" style="31" bestFit="1" customWidth="1"/>
    <col min="2574" max="2574" width="1" style="31" bestFit="1" customWidth="1"/>
    <col min="2575" max="2575" width="2.85546875" style="31" bestFit="1" customWidth="1"/>
    <col min="2576" max="2576" width="1" style="31" bestFit="1" customWidth="1"/>
    <col min="2577" max="2577" width="3.7109375" style="31" bestFit="1" customWidth="1"/>
    <col min="2578" max="2578" width="1" style="31" bestFit="1" customWidth="1"/>
    <col min="2579" max="2579" width="2.85546875" style="31" bestFit="1" customWidth="1"/>
    <col min="2580" max="2580" width="1.85546875" style="31" bestFit="1" customWidth="1"/>
    <col min="2581" max="2582" width="1" style="31" bestFit="1" customWidth="1"/>
    <col min="2583" max="2583" width="5.5703125" style="31" bestFit="1" customWidth="1"/>
    <col min="2584" max="2584" width="1.85546875" style="31" bestFit="1" customWidth="1"/>
    <col min="2585" max="2585" width="2.85546875" style="31" bestFit="1" customWidth="1"/>
    <col min="2586" max="2586" width="1.85546875" style="31" bestFit="1" customWidth="1"/>
    <col min="2587" max="2587" width="9.28515625" style="31" bestFit="1" customWidth="1"/>
    <col min="2588" max="2816" width="8.85546875" style="31"/>
    <col min="2817" max="2818" width="4.7109375" style="31" bestFit="1" customWidth="1"/>
    <col min="2819" max="2819" width="1.85546875" style="31" bestFit="1" customWidth="1"/>
    <col min="2820" max="2821" width="2.85546875" style="31" bestFit="1" customWidth="1"/>
    <col min="2822" max="2822" width="1.85546875" style="31" bestFit="1" customWidth="1"/>
    <col min="2823" max="2823" width="4.7109375" style="31" bestFit="1" customWidth="1"/>
    <col min="2824" max="2824" width="5.5703125" style="31" bestFit="1" customWidth="1"/>
    <col min="2825" max="2825" width="9.28515625" style="31" bestFit="1" customWidth="1"/>
    <col min="2826" max="2826" width="8.42578125" style="31" bestFit="1" customWidth="1"/>
    <col min="2827" max="2827" width="4.7109375" style="31" bestFit="1" customWidth="1"/>
    <col min="2828" max="2828" width="1" style="31" bestFit="1" customWidth="1"/>
    <col min="2829" max="2829" width="3.7109375" style="31" bestFit="1" customWidth="1"/>
    <col min="2830" max="2830" width="1" style="31" bestFit="1" customWidth="1"/>
    <col min="2831" max="2831" width="2.85546875" style="31" bestFit="1" customWidth="1"/>
    <col min="2832" max="2832" width="1" style="31" bestFit="1" customWidth="1"/>
    <col min="2833" max="2833" width="3.7109375" style="31" bestFit="1" customWidth="1"/>
    <col min="2834" max="2834" width="1" style="31" bestFit="1" customWidth="1"/>
    <col min="2835" max="2835" width="2.85546875" style="31" bestFit="1" customWidth="1"/>
    <col min="2836" max="2836" width="1.85546875" style="31" bestFit="1" customWidth="1"/>
    <col min="2837" max="2838" width="1" style="31" bestFit="1" customWidth="1"/>
    <col min="2839" max="2839" width="5.5703125" style="31" bestFit="1" customWidth="1"/>
    <col min="2840" max="2840" width="1.85546875" style="31" bestFit="1" customWidth="1"/>
    <col min="2841" max="2841" width="2.85546875" style="31" bestFit="1" customWidth="1"/>
    <col min="2842" max="2842" width="1.85546875" style="31" bestFit="1" customWidth="1"/>
    <col min="2843" max="2843" width="9.28515625" style="31" bestFit="1" customWidth="1"/>
    <col min="2844" max="3072" width="8.85546875" style="31"/>
    <col min="3073" max="3074" width="4.7109375" style="31" bestFit="1" customWidth="1"/>
    <col min="3075" max="3075" width="1.85546875" style="31" bestFit="1" customWidth="1"/>
    <col min="3076" max="3077" width="2.85546875" style="31" bestFit="1" customWidth="1"/>
    <col min="3078" max="3078" width="1.85546875" style="31" bestFit="1" customWidth="1"/>
    <col min="3079" max="3079" width="4.7109375" style="31" bestFit="1" customWidth="1"/>
    <col min="3080" max="3080" width="5.5703125" style="31" bestFit="1" customWidth="1"/>
    <col min="3081" max="3081" width="9.28515625" style="31" bestFit="1" customWidth="1"/>
    <col min="3082" max="3082" width="8.42578125" style="31" bestFit="1" customWidth="1"/>
    <col min="3083" max="3083" width="4.7109375" style="31" bestFit="1" customWidth="1"/>
    <col min="3084" max="3084" width="1" style="31" bestFit="1" customWidth="1"/>
    <col min="3085" max="3085" width="3.7109375" style="31" bestFit="1" customWidth="1"/>
    <col min="3086" max="3086" width="1" style="31" bestFit="1" customWidth="1"/>
    <col min="3087" max="3087" width="2.85546875" style="31" bestFit="1" customWidth="1"/>
    <col min="3088" max="3088" width="1" style="31" bestFit="1" customWidth="1"/>
    <col min="3089" max="3089" width="3.7109375" style="31" bestFit="1" customWidth="1"/>
    <col min="3090" max="3090" width="1" style="31" bestFit="1" customWidth="1"/>
    <col min="3091" max="3091" width="2.85546875" style="31" bestFit="1" customWidth="1"/>
    <col min="3092" max="3092" width="1.85546875" style="31" bestFit="1" customWidth="1"/>
    <col min="3093" max="3094" width="1" style="31" bestFit="1" customWidth="1"/>
    <col min="3095" max="3095" width="5.5703125" style="31" bestFit="1" customWidth="1"/>
    <col min="3096" max="3096" width="1.85546875" style="31" bestFit="1" customWidth="1"/>
    <col min="3097" max="3097" width="2.85546875" style="31" bestFit="1" customWidth="1"/>
    <col min="3098" max="3098" width="1.85546875" style="31" bestFit="1" customWidth="1"/>
    <col min="3099" max="3099" width="9.28515625" style="31" bestFit="1" customWidth="1"/>
    <col min="3100" max="3328" width="8.85546875" style="31"/>
    <col min="3329" max="3330" width="4.7109375" style="31" bestFit="1" customWidth="1"/>
    <col min="3331" max="3331" width="1.85546875" style="31" bestFit="1" customWidth="1"/>
    <col min="3332" max="3333" width="2.85546875" style="31" bestFit="1" customWidth="1"/>
    <col min="3334" max="3334" width="1.85546875" style="31" bestFit="1" customWidth="1"/>
    <col min="3335" max="3335" width="4.7109375" style="31" bestFit="1" customWidth="1"/>
    <col min="3336" max="3336" width="5.5703125" style="31" bestFit="1" customWidth="1"/>
    <col min="3337" max="3337" width="9.28515625" style="31" bestFit="1" customWidth="1"/>
    <col min="3338" max="3338" width="8.42578125" style="31" bestFit="1" customWidth="1"/>
    <col min="3339" max="3339" width="4.7109375" style="31" bestFit="1" customWidth="1"/>
    <col min="3340" max="3340" width="1" style="31" bestFit="1" customWidth="1"/>
    <col min="3341" max="3341" width="3.7109375" style="31" bestFit="1" customWidth="1"/>
    <col min="3342" max="3342" width="1" style="31" bestFit="1" customWidth="1"/>
    <col min="3343" max="3343" width="2.85546875" style="31" bestFit="1" customWidth="1"/>
    <col min="3344" max="3344" width="1" style="31" bestFit="1" customWidth="1"/>
    <col min="3345" max="3345" width="3.7109375" style="31" bestFit="1" customWidth="1"/>
    <col min="3346" max="3346" width="1" style="31" bestFit="1" customWidth="1"/>
    <col min="3347" max="3347" width="2.85546875" style="31" bestFit="1" customWidth="1"/>
    <col min="3348" max="3348" width="1.85546875" style="31" bestFit="1" customWidth="1"/>
    <col min="3349" max="3350" width="1" style="31" bestFit="1" customWidth="1"/>
    <col min="3351" max="3351" width="5.5703125" style="31" bestFit="1" customWidth="1"/>
    <col min="3352" max="3352" width="1.85546875" style="31" bestFit="1" customWidth="1"/>
    <col min="3353" max="3353" width="2.85546875" style="31" bestFit="1" customWidth="1"/>
    <col min="3354" max="3354" width="1.85546875" style="31" bestFit="1" customWidth="1"/>
    <col min="3355" max="3355" width="9.28515625" style="31" bestFit="1" customWidth="1"/>
    <col min="3356" max="3584" width="8.85546875" style="31"/>
    <col min="3585" max="3586" width="4.7109375" style="31" bestFit="1" customWidth="1"/>
    <col min="3587" max="3587" width="1.85546875" style="31" bestFit="1" customWidth="1"/>
    <col min="3588" max="3589" width="2.85546875" style="31" bestFit="1" customWidth="1"/>
    <col min="3590" max="3590" width="1.85546875" style="31" bestFit="1" customWidth="1"/>
    <col min="3591" max="3591" width="4.7109375" style="31" bestFit="1" customWidth="1"/>
    <col min="3592" max="3592" width="5.5703125" style="31" bestFit="1" customWidth="1"/>
    <col min="3593" max="3593" width="9.28515625" style="31" bestFit="1" customWidth="1"/>
    <col min="3594" max="3594" width="8.42578125" style="31" bestFit="1" customWidth="1"/>
    <col min="3595" max="3595" width="4.7109375" style="31" bestFit="1" customWidth="1"/>
    <col min="3596" max="3596" width="1" style="31" bestFit="1" customWidth="1"/>
    <col min="3597" max="3597" width="3.7109375" style="31" bestFit="1" customWidth="1"/>
    <col min="3598" max="3598" width="1" style="31" bestFit="1" customWidth="1"/>
    <col min="3599" max="3599" width="2.85546875" style="31" bestFit="1" customWidth="1"/>
    <col min="3600" max="3600" width="1" style="31" bestFit="1" customWidth="1"/>
    <col min="3601" max="3601" width="3.7109375" style="31" bestFit="1" customWidth="1"/>
    <col min="3602" max="3602" width="1" style="31" bestFit="1" customWidth="1"/>
    <col min="3603" max="3603" width="2.85546875" style="31" bestFit="1" customWidth="1"/>
    <col min="3604" max="3604" width="1.85546875" style="31" bestFit="1" customWidth="1"/>
    <col min="3605" max="3606" width="1" style="31" bestFit="1" customWidth="1"/>
    <col min="3607" max="3607" width="5.5703125" style="31" bestFit="1" customWidth="1"/>
    <col min="3608" max="3608" width="1.85546875" style="31" bestFit="1" customWidth="1"/>
    <col min="3609" max="3609" width="2.85546875" style="31" bestFit="1" customWidth="1"/>
    <col min="3610" max="3610" width="1.85546875" style="31" bestFit="1" customWidth="1"/>
    <col min="3611" max="3611" width="9.28515625" style="31" bestFit="1" customWidth="1"/>
    <col min="3612" max="3840" width="8.85546875" style="31"/>
    <col min="3841" max="3842" width="4.7109375" style="31" bestFit="1" customWidth="1"/>
    <col min="3843" max="3843" width="1.85546875" style="31" bestFit="1" customWidth="1"/>
    <col min="3844" max="3845" width="2.85546875" style="31" bestFit="1" customWidth="1"/>
    <col min="3846" max="3846" width="1.85546875" style="31" bestFit="1" customWidth="1"/>
    <col min="3847" max="3847" width="4.7109375" style="31" bestFit="1" customWidth="1"/>
    <col min="3848" max="3848" width="5.5703125" style="31" bestFit="1" customWidth="1"/>
    <col min="3849" max="3849" width="9.28515625" style="31" bestFit="1" customWidth="1"/>
    <col min="3850" max="3850" width="8.42578125" style="31" bestFit="1" customWidth="1"/>
    <col min="3851" max="3851" width="4.7109375" style="31" bestFit="1" customWidth="1"/>
    <col min="3852" max="3852" width="1" style="31" bestFit="1" customWidth="1"/>
    <col min="3853" max="3853" width="3.7109375" style="31" bestFit="1" customWidth="1"/>
    <col min="3854" max="3854" width="1" style="31" bestFit="1" customWidth="1"/>
    <col min="3855" max="3855" width="2.85546875" style="31" bestFit="1" customWidth="1"/>
    <col min="3856" max="3856" width="1" style="31" bestFit="1" customWidth="1"/>
    <col min="3857" max="3857" width="3.7109375" style="31" bestFit="1" customWidth="1"/>
    <col min="3858" max="3858" width="1" style="31" bestFit="1" customWidth="1"/>
    <col min="3859" max="3859" width="2.85546875" style="31" bestFit="1" customWidth="1"/>
    <col min="3860" max="3860" width="1.85546875" style="31" bestFit="1" customWidth="1"/>
    <col min="3861" max="3862" width="1" style="31" bestFit="1" customWidth="1"/>
    <col min="3863" max="3863" width="5.5703125" style="31" bestFit="1" customWidth="1"/>
    <col min="3864" max="3864" width="1.85546875" style="31" bestFit="1" customWidth="1"/>
    <col min="3865" max="3865" width="2.85546875" style="31" bestFit="1" customWidth="1"/>
    <col min="3866" max="3866" width="1.85546875" style="31" bestFit="1" customWidth="1"/>
    <col min="3867" max="3867" width="9.28515625" style="31" bestFit="1" customWidth="1"/>
    <col min="3868" max="4096" width="8.85546875" style="31"/>
    <col min="4097" max="4098" width="4.7109375" style="31" bestFit="1" customWidth="1"/>
    <col min="4099" max="4099" width="1.85546875" style="31" bestFit="1" customWidth="1"/>
    <col min="4100" max="4101" width="2.85546875" style="31" bestFit="1" customWidth="1"/>
    <col min="4102" max="4102" width="1.85546875" style="31" bestFit="1" customWidth="1"/>
    <col min="4103" max="4103" width="4.7109375" style="31" bestFit="1" customWidth="1"/>
    <col min="4104" max="4104" width="5.5703125" style="31" bestFit="1" customWidth="1"/>
    <col min="4105" max="4105" width="9.28515625" style="31" bestFit="1" customWidth="1"/>
    <col min="4106" max="4106" width="8.42578125" style="31" bestFit="1" customWidth="1"/>
    <col min="4107" max="4107" width="4.7109375" style="31" bestFit="1" customWidth="1"/>
    <col min="4108" max="4108" width="1" style="31" bestFit="1" customWidth="1"/>
    <col min="4109" max="4109" width="3.7109375" style="31" bestFit="1" customWidth="1"/>
    <col min="4110" max="4110" width="1" style="31" bestFit="1" customWidth="1"/>
    <col min="4111" max="4111" width="2.85546875" style="31" bestFit="1" customWidth="1"/>
    <col min="4112" max="4112" width="1" style="31" bestFit="1" customWidth="1"/>
    <col min="4113" max="4113" width="3.7109375" style="31" bestFit="1" customWidth="1"/>
    <col min="4114" max="4114" width="1" style="31" bestFit="1" customWidth="1"/>
    <col min="4115" max="4115" width="2.85546875" style="31" bestFit="1" customWidth="1"/>
    <col min="4116" max="4116" width="1.85546875" style="31" bestFit="1" customWidth="1"/>
    <col min="4117" max="4118" width="1" style="31" bestFit="1" customWidth="1"/>
    <col min="4119" max="4119" width="5.5703125" style="31" bestFit="1" customWidth="1"/>
    <col min="4120" max="4120" width="1.85546875" style="31" bestFit="1" customWidth="1"/>
    <col min="4121" max="4121" width="2.85546875" style="31" bestFit="1" customWidth="1"/>
    <col min="4122" max="4122" width="1.85546875" style="31" bestFit="1" customWidth="1"/>
    <col min="4123" max="4123" width="9.28515625" style="31" bestFit="1" customWidth="1"/>
    <col min="4124" max="4352" width="8.85546875" style="31"/>
    <col min="4353" max="4354" width="4.7109375" style="31" bestFit="1" customWidth="1"/>
    <col min="4355" max="4355" width="1.85546875" style="31" bestFit="1" customWidth="1"/>
    <col min="4356" max="4357" width="2.85546875" style="31" bestFit="1" customWidth="1"/>
    <col min="4358" max="4358" width="1.85546875" style="31" bestFit="1" customWidth="1"/>
    <col min="4359" max="4359" width="4.7109375" style="31" bestFit="1" customWidth="1"/>
    <col min="4360" max="4360" width="5.5703125" style="31" bestFit="1" customWidth="1"/>
    <col min="4361" max="4361" width="9.28515625" style="31" bestFit="1" customWidth="1"/>
    <col min="4362" max="4362" width="8.42578125" style="31" bestFit="1" customWidth="1"/>
    <col min="4363" max="4363" width="4.7109375" style="31" bestFit="1" customWidth="1"/>
    <col min="4364" max="4364" width="1" style="31" bestFit="1" customWidth="1"/>
    <col min="4365" max="4365" width="3.7109375" style="31" bestFit="1" customWidth="1"/>
    <col min="4366" max="4366" width="1" style="31" bestFit="1" customWidth="1"/>
    <col min="4367" max="4367" width="2.85546875" style="31" bestFit="1" customWidth="1"/>
    <col min="4368" max="4368" width="1" style="31" bestFit="1" customWidth="1"/>
    <col min="4369" max="4369" width="3.7109375" style="31" bestFit="1" customWidth="1"/>
    <col min="4370" max="4370" width="1" style="31" bestFit="1" customWidth="1"/>
    <col min="4371" max="4371" width="2.85546875" style="31" bestFit="1" customWidth="1"/>
    <col min="4372" max="4372" width="1.85546875" style="31" bestFit="1" customWidth="1"/>
    <col min="4373" max="4374" width="1" style="31" bestFit="1" customWidth="1"/>
    <col min="4375" max="4375" width="5.5703125" style="31" bestFit="1" customWidth="1"/>
    <col min="4376" max="4376" width="1.85546875" style="31" bestFit="1" customWidth="1"/>
    <col min="4377" max="4377" width="2.85546875" style="31" bestFit="1" customWidth="1"/>
    <col min="4378" max="4378" width="1.85546875" style="31" bestFit="1" customWidth="1"/>
    <col min="4379" max="4379" width="9.28515625" style="31" bestFit="1" customWidth="1"/>
    <col min="4380" max="4608" width="8.85546875" style="31"/>
    <col min="4609" max="4610" width="4.7109375" style="31" bestFit="1" customWidth="1"/>
    <col min="4611" max="4611" width="1.85546875" style="31" bestFit="1" customWidth="1"/>
    <col min="4612" max="4613" width="2.85546875" style="31" bestFit="1" customWidth="1"/>
    <col min="4614" max="4614" width="1.85546875" style="31" bestFit="1" customWidth="1"/>
    <col min="4615" max="4615" width="4.7109375" style="31" bestFit="1" customWidth="1"/>
    <col min="4616" max="4616" width="5.5703125" style="31" bestFit="1" customWidth="1"/>
    <col min="4617" max="4617" width="9.28515625" style="31" bestFit="1" customWidth="1"/>
    <col min="4618" max="4618" width="8.42578125" style="31" bestFit="1" customWidth="1"/>
    <col min="4619" max="4619" width="4.7109375" style="31" bestFit="1" customWidth="1"/>
    <col min="4620" max="4620" width="1" style="31" bestFit="1" customWidth="1"/>
    <col min="4621" max="4621" width="3.7109375" style="31" bestFit="1" customWidth="1"/>
    <col min="4622" max="4622" width="1" style="31" bestFit="1" customWidth="1"/>
    <col min="4623" max="4623" width="2.85546875" style="31" bestFit="1" customWidth="1"/>
    <col min="4624" max="4624" width="1" style="31" bestFit="1" customWidth="1"/>
    <col min="4625" max="4625" width="3.7109375" style="31" bestFit="1" customWidth="1"/>
    <col min="4626" max="4626" width="1" style="31" bestFit="1" customWidth="1"/>
    <col min="4627" max="4627" width="2.85546875" style="31" bestFit="1" customWidth="1"/>
    <col min="4628" max="4628" width="1.85546875" style="31" bestFit="1" customWidth="1"/>
    <col min="4629" max="4630" width="1" style="31" bestFit="1" customWidth="1"/>
    <col min="4631" max="4631" width="5.5703125" style="31" bestFit="1" customWidth="1"/>
    <col min="4632" max="4632" width="1.85546875" style="31" bestFit="1" customWidth="1"/>
    <col min="4633" max="4633" width="2.85546875" style="31" bestFit="1" customWidth="1"/>
    <col min="4634" max="4634" width="1.85546875" style="31" bestFit="1" customWidth="1"/>
    <col min="4635" max="4635" width="9.28515625" style="31" bestFit="1" customWidth="1"/>
    <col min="4636" max="4864" width="8.85546875" style="31"/>
    <col min="4865" max="4866" width="4.7109375" style="31" bestFit="1" customWidth="1"/>
    <col min="4867" max="4867" width="1.85546875" style="31" bestFit="1" customWidth="1"/>
    <col min="4868" max="4869" width="2.85546875" style="31" bestFit="1" customWidth="1"/>
    <col min="4870" max="4870" width="1.85546875" style="31" bestFit="1" customWidth="1"/>
    <col min="4871" max="4871" width="4.7109375" style="31" bestFit="1" customWidth="1"/>
    <col min="4872" max="4872" width="5.5703125" style="31" bestFit="1" customWidth="1"/>
    <col min="4873" max="4873" width="9.28515625" style="31" bestFit="1" customWidth="1"/>
    <col min="4874" max="4874" width="8.42578125" style="31" bestFit="1" customWidth="1"/>
    <col min="4875" max="4875" width="4.7109375" style="31" bestFit="1" customWidth="1"/>
    <col min="4876" max="4876" width="1" style="31" bestFit="1" customWidth="1"/>
    <col min="4877" max="4877" width="3.7109375" style="31" bestFit="1" customWidth="1"/>
    <col min="4878" max="4878" width="1" style="31" bestFit="1" customWidth="1"/>
    <col min="4879" max="4879" width="2.85546875" style="31" bestFit="1" customWidth="1"/>
    <col min="4880" max="4880" width="1" style="31" bestFit="1" customWidth="1"/>
    <col min="4881" max="4881" width="3.7109375" style="31" bestFit="1" customWidth="1"/>
    <col min="4882" max="4882" width="1" style="31" bestFit="1" customWidth="1"/>
    <col min="4883" max="4883" width="2.85546875" style="31" bestFit="1" customWidth="1"/>
    <col min="4884" max="4884" width="1.85546875" style="31" bestFit="1" customWidth="1"/>
    <col min="4885" max="4886" width="1" style="31" bestFit="1" customWidth="1"/>
    <col min="4887" max="4887" width="5.5703125" style="31" bestFit="1" customWidth="1"/>
    <col min="4888" max="4888" width="1.85546875" style="31" bestFit="1" customWidth="1"/>
    <col min="4889" max="4889" width="2.85546875" style="31" bestFit="1" customWidth="1"/>
    <col min="4890" max="4890" width="1.85546875" style="31" bestFit="1" customWidth="1"/>
    <col min="4891" max="4891" width="9.28515625" style="31" bestFit="1" customWidth="1"/>
    <col min="4892" max="5120" width="8.85546875" style="31"/>
    <col min="5121" max="5122" width="4.7109375" style="31" bestFit="1" customWidth="1"/>
    <col min="5123" max="5123" width="1.85546875" style="31" bestFit="1" customWidth="1"/>
    <col min="5124" max="5125" width="2.85546875" style="31" bestFit="1" customWidth="1"/>
    <col min="5126" max="5126" width="1.85546875" style="31" bestFit="1" customWidth="1"/>
    <col min="5127" max="5127" width="4.7109375" style="31" bestFit="1" customWidth="1"/>
    <col min="5128" max="5128" width="5.5703125" style="31" bestFit="1" customWidth="1"/>
    <col min="5129" max="5129" width="9.28515625" style="31" bestFit="1" customWidth="1"/>
    <col min="5130" max="5130" width="8.42578125" style="31" bestFit="1" customWidth="1"/>
    <col min="5131" max="5131" width="4.7109375" style="31" bestFit="1" customWidth="1"/>
    <col min="5132" max="5132" width="1" style="31" bestFit="1" customWidth="1"/>
    <col min="5133" max="5133" width="3.7109375" style="31" bestFit="1" customWidth="1"/>
    <col min="5134" max="5134" width="1" style="31" bestFit="1" customWidth="1"/>
    <col min="5135" max="5135" width="2.85546875" style="31" bestFit="1" customWidth="1"/>
    <col min="5136" max="5136" width="1" style="31" bestFit="1" customWidth="1"/>
    <col min="5137" max="5137" width="3.7109375" style="31" bestFit="1" customWidth="1"/>
    <col min="5138" max="5138" width="1" style="31" bestFit="1" customWidth="1"/>
    <col min="5139" max="5139" width="2.85546875" style="31" bestFit="1" customWidth="1"/>
    <col min="5140" max="5140" width="1.85546875" style="31" bestFit="1" customWidth="1"/>
    <col min="5141" max="5142" width="1" style="31" bestFit="1" customWidth="1"/>
    <col min="5143" max="5143" width="5.5703125" style="31" bestFit="1" customWidth="1"/>
    <col min="5144" max="5144" width="1.85546875" style="31" bestFit="1" customWidth="1"/>
    <col min="5145" max="5145" width="2.85546875" style="31" bestFit="1" customWidth="1"/>
    <col min="5146" max="5146" width="1.85546875" style="31" bestFit="1" customWidth="1"/>
    <col min="5147" max="5147" width="9.28515625" style="31" bestFit="1" customWidth="1"/>
    <col min="5148" max="5376" width="8.85546875" style="31"/>
    <col min="5377" max="5378" width="4.7109375" style="31" bestFit="1" customWidth="1"/>
    <col min="5379" max="5379" width="1.85546875" style="31" bestFit="1" customWidth="1"/>
    <col min="5380" max="5381" width="2.85546875" style="31" bestFit="1" customWidth="1"/>
    <col min="5382" max="5382" width="1.85546875" style="31" bestFit="1" customWidth="1"/>
    <col min="5383" max="5383" width="4.7109375" style="31" bestFit="1" customWidth="1"/>
    <col min="5384" max="5384" width="5.5703125" style="31" bestFit="1" customWidth="1"/>
    <col min="5385" max="5385" width="9.28515625" style="31" bestFit="1" customWidth="1"/>
    <col min="5386" max="5386" width="8.42578125" style="31" bestFit="1" customWidth="1"/>
    <col min="5387" max="5387" width="4.7109375" style="31" bestFit="1" customWidth="1"/>
    <col min="5388" max="5388" width="1" style="31" bestFit="1" customWidth="1"/>
    <col min="5389" max="5389" width="3.7109375" style="31" bestFit="1" customWidth="1"/>
    <col min="5390" max="5390" width="1" style="31" bestFit="1" customWidth="1"/>
    <col min="5391" max="5391" width="2.85546875" style="31" bestFit="1" customWidth="1"/>
    <col min="5392" max="5392" width="1" style="31" bestFit="1" customWidth="1"/>
    <col min="5393" max="5393" width="3.7109375" style="31" bestFit="1" customWidth="1"/>
    <col min="5394" max="5394" width="1" style="31" bestFit="1" customWidth="1"/>
    <col min="5395" max="5395" width="2.85546875" style="31" bestFit="1" customWidth="1"/>
    <col min="5396" max="5396" width="1.85546875" style="31" bestFit="1" customWidth="1"/>
    <col min="5397" max="5398" width="1" style="31" bestFit="1" customWidth="1"/>
    <col min="5399" max="5399" width="5.5703125" style="31" bestFit="1" customWidth="1"/>
    <col min="5400" max="5400" width="1.85546875" style="31" bestFit="1" customWidth="1"/>
    <col min="5401" max="5401" width="2.85546875" style="31" bestFit="1" customWidth="1"/>
    <col min="5402" max="5402" width="1.85546875" style="31" bestFit="1" customWidth="1"/>
    <col min="5403" max="5403" width="9.28515625" style="31" bestFit="1" customWidth="1"/>
    <col min="5404" max="5632" width="8.85546875" style="31"/>
    <col min="5633" max="5634" width="4.7109375" style="31" bestFit="1" customWidth="1"/>
    <col min="5635" max="5635" width="1.85546875" style="31" bestFit="1" customWidth="1"/>
    <col min="5636" max="5637" width="2.85546875" style="31" bestFit="1" customWidth="1"/>
    <col min="5638" max="5638" width="1.85546875" style="31" bestFit="1" customWidth="1"/>
    <col min="5639" max="5639" width="4.7109375" style="31" bestFit="1" customWidth="1"/>
    <col min="5640" max="5640" width="5.5703125" style="31" bestFit="1" customWidth="1"/>
    <col min="5641" max="5641" width="9.28515625" style="31" bestFit="1" customWidth="1"/>
    <col min="5642" max="5642" width="8.42578125" style="31" bestFit="1" customWidth="1"/>
    <col min="5643" max="5643" width="4.7109375" style="31" bestFit="1" customWidth="1"/>
    <col min="5644" max="5644" width="1" style="31" bestFit="1" customWidth="1"/>
    <col min="5645" max="5645" width="3.7109375" style="31" bestFit="1" customWidth="1"/>
    <col min="5646" max="5646" width="1" style="31" bestFit="1" customWidth="1"/>
    <col min="5647" max="5647" width="2.85546875" style="31" bestFit="1" customWidth="1"/>
    <col min="5648" max="5648" width="1" style="31" bestFit="1" customWidth="1"/>
    <col min="5649" max="5649" width="3.7109375" style="31" bestFit="1" customWidth="1"/>
    <col min="5650" max="5650" width="1" style="31" bestFit="1" customWidth="1"/>
    <col min="5651" max="5651" width="2.85546875" style="31" bestFit="1" customWidth="1"/>
    <col min="5652" max="5652" width="1.85546875" style="31" bestFit="1" customWidth="1"/>
    <col min="5653" max="5654" width="1" style="31" bestFit="1" customWidth="1"/>
    <col min="5655" max="5655" width="5.5703125" style="31" bestFit="1" customWidth="1"/>
    <col min="5656" max="5656" width="1.85546875" style="31" bestFit="1" customWidth="1"/>
    <col min="5657" max="5657" width="2.85546875" style="31" bestFit="1" customWidth="1"/>
    <col min="5658" max="5658" width="1.85546875" style="31" bestFit="1" customWidth="1"/>
    <col min="5659" max="5659" width="9.28515625" style="31" bestFit="1" customWidth="1"/>
    <col min="5660" max="5888" width="8.85546875" style="31"/>
    <col min="5889" max="5890" width="4.7109375" style="31" bestFit="1" customWidth="1"/>
    <col min="5891" max="5891" width="1.85546875" style="31" bestFit="1" customWidth="1"/>
    <col min="5892" max="5893" width="2.85546875" style="31" bestFit="1" customWidth="1"/>
    <col min="5894" max="5894" width="1.85546875" style="31" bestFit="1" customWidth="1"/>
    <col min="5895" max="5895" width="4.7109375" style="31" bestFit="1" customWidth="1"/>
    <col min="5896" max="5896" width="5.5703125" style="31" bestFit="1" customWidth="1"/>
    <col min="5897" max="5897" width="9.28515625" style="31" bestFit="1" customWidth="1"/>
    <col min="5898" max="5898" width="8.42578125" style="31" bestFit="1" customWidth="1"/>
    <col min="5899" max="5899" width="4.7109375" style="31" bestFit="1" customWidth="1"/>
    <col min="5900" max="5900" width="1" style="31" bestFit="1" customWidth="1"/>
    <col min="5901" max="5901" width="3.7109375" style="31" bestFit="1" customWidth="1"/>
    <col min="5902" max="5902" width="1" style="31" bestFit="1" customWidth="1"/>
    <col min="5903" max="5903" width="2.85546875" style="31" bestFit="1" customWidth="1"/>
    <col min="5904" max="5904" width="1" style="31" bestFit="1" customWidth="1"/>
    <col min="5905" max="5905" width="3.7109375" style="31" bestFit="1" customWidth="1"/>
    <col min="5906" max="5906" width="1" style="31" bestFit="1" customWidth="1"/>
    <col min="5907" max="5907" width="2.85546875" style="31" bestFit="1" customWidth="1"/>
    <col min="5908" max="5908" width="1.85546875" style="31" bestFit="1" customWidth="1"/>
    <col min="5909" max="5910" width="1" style="31" bestFit="1" customWidth="1"/>
    <col min="5911" max="5911" width="5.5703125" style="31" bestFit="1" customWidth="1"/>
    <col min="5912" max="5912" width="1.85546875" style="31" bestFit="1" customWidth="1"/>
    <col min="5913" max="5913" width="2.85546875" style="31" bestFit="1" customWidth="1"/>
    <col min="5914" max="5914" width="1.85546875" style="31" bestFit="1" customWidth="1"/>
    <col min="5915" max="5915" width="9.28515625" style="31" bestFit="1" customWidth="1"/>
    <col min="5916" max="6144" width="8.85546875" style="31"/>
    <col min="6145" max="6146" width="4.7109375" style="31" bestFit="1" customWidth="1"/>
    <col min="6147" max="6147" width="1.85546875" style="31" bestFit="1" customWidth="1"/>
    <col min="6148" max="6149" width="2.85546875" style="31" bestFit="1" customWidth="1"/>
    <col min="6150" max="6150" width="1.85546875" style="31" bestFit="1" customWidth="1"/>
    <col min="6151" max="6151" width="4.7109375" style="31" bestFit="1" customWidth="1"/>
    <col min="6152" max="6152" width="5.5703125" style="31" bestFit="1" customWidth="1"/>
    <col min="6153" max="6153" width="9.28515625" style="31" bestFit="1" customWidth="1"/>
    <col min="6154" max="6154" width="8.42578125" style="31" bestFit="1" customWidth="1"/>
    <col min="6155" max="6155" width="4.7109375" style="31" bestFit="1" customWidth="1"/>
    <col min="6156" max="6156" width="1" style="31" bestFit="1" customWidth="1"/>
    <col min="6157" max="6157" width="3.7109375" style="31" bestFit="1" customWidth="1"/>
    <col min="6158" max="6158" width="1" style="31" bestFit="1" customWidth="1"/>
    <col min="6159" max="6159" width="2.85546875" style="31" bestFit="1" customWidth="1"/>
    <col min="6160" max="6160" width="1" style="31" bestFit="1" customWidth="1"/>
    <col min="6161" max="6161" width="3.7109375" style="31" bestFit="1" customWidth="1"/>
    <col min="6162" max="6162" width="1" style="31" bestFit="1" customWidth="1"/>
    <col min="6163" max="6163" width="2.85546875" style="31" bestFit="1" customWidth="1"/>
    <col min="6164" max="6164" width="1.85546875" style="31" bestFit="1" customWidth="1"/>
    <col min="6165" max="6166" width="1" style="31" bestFit="1" customWidth="1"/>
    <col min="6167" max="6167" width="5.5703125" style="31" bestFit="1" customWidth="1"/>
    <col min="6168" max="6168" width="1.85546875" style="31" bestFit="1" customWidth="1"/>
    <col min="6169" max="6169" width="2.85546875" style="31" bestFit="1" customWidth="1"/>
    <col min="6170" max="6170" width="1.85546875" style="31" bestFit="1" customWidth="1"/>
    <col min="6171" max="6171" width="9.28515625" style="31" bestFit="1" customWidth="1"/>
    <col min="6172" max="6400" width="8.85546875" style="31"/>
    <col min="6401" max="6402" width="4.7109375" style="31" bestFit="1" customWidth="1"/>
    <col min="6403" max="6403" width="1.85546875" style="31" bestFit="1" customWidth="1"/>
    <col min="6404" max="6405" width="2.85546875" style="31" bestFit="1" customWidth="1"/>
    <col min="6406" max="6406" width="1.85546875" style="31" bestFit="1" customWidth="1"/>
    <col min="6407" max="6407" width="4.7109375" style="31" bestFit="1" customWidth="1"/>
    <col min="6408" max="6408" width="5.5703125" style="31" bestFit="1" customWidth="1"/>
    <col min="6409" max="6409" width="9.28515625" style="31" bestFit="1" customWidth="1"/>
    <col min="6410" max="6410" width="8.42578125" style="31" bestFit="1" customWidth="1"/>
    <col min="6411" max="6411" width="4.7109375" style="31" bestFit="1" customWidth="1"/>
    <col min="6412" max="6412" width="1" style="31" bestFit="1" customWidth="1"/>
    <col min="6413" max="6413" width="3.7109375" style="31" bestFit="1" customWidth="1"/>
    <col min="6414" max="6414" width="1" style="31" bestFit="1" customWidth="1"/>
    <col min="6415" max="6415" width="2.85546875" style="31" bestFit="1" customWidth="1"/>
    <col min="6416" max="6416" width="1" style="31" bestFit="1" customWidth="1"/>
    <col min="6417" max="6417" width="3.7109375" style="31" bestFit="1" customWidth="1"/>
    <col min="6418" max="6418" width="1" style="31" bestFit="1" customWidth="1"/>
    <col min="6419" max="6419" width="2.85546875" style="31" bestFit="1" customWidth="1"/>
    <col min="6420" max="6420" width="1.85546875" style="31" bestFit="1" customWidth="1"/>
    <col min="6421" max="6422" width="1" style="31" bestFit="1" customWidth="1"/>
    <col min="6423" max="6423" width="5.5703125" style="31" bestFit="1" customWidth="1"/>
    <col min="6424" max="6424" width="1.85546875" style="31" bestFit="1" customWidth="1"/>
    <col min="6425" max="6425" width="2.85546875" style="31" bestFit="1" customWidth="1"/>
    <col min="6426" max="6426" width="1.85546875" style="31" bestFit="1" customWidth="1"/>
    <col min="6427" max="6427" width="9.28515625" style="31" bestFit="1" customWidth="1"/>
    <col min="6428" max="6656" width="8.85546875" style="31"/>
    <col min="6657" max="6658" width="4.7109375" style="31" bestFit="1" customWidth="1"/>
    <col min="6659" max="6659" width="1.85546875" style="31" bestFit="1" customWidth="1"/>
    <col min="6660" max="6661" width="2.85546875" style="31" bestFit="1" customWidth="1"/>
    <col min="6662" max="6662" width="1.85546875" style="31" bestFit="1" customWidth="1"/>
    <col min="6663" max="6663" width="4.7109375" style="31" bestFit="1" customWidth="1"/>
    <col min="6664" max="6664" width="5.5703125" style="31" bestFit="1" customWidth="1"/>
    <col min="6665" max="6665" width="9.28515625" style="31" bestFit="1" customWidth="1"/>
    <col min="6666" max="6666" width="8.42578125" style="31" bestFit="1" customWidth="1"/>
    <col min="6667" max="6667" width="4.7109375" style="31" bestFit="1" customWidth="1"/>
    <col min="6668" max="6668" width="1" style="31" bestFit="1" customWidth="1"/>
    <col min="6669" max="6669" width="3.7109375" style="31" bestFit="1" customWidth="1"/>
    <col min="6670" max="6670" width="1" style="31" bestFit="1" customWidth="1"/>
    <col min="6671" max="6671" width="2.85546875" style="31" bestFit="1" customWidth="1"/>
    <col min="6672" max="6672" width="1" style="31" bestFit="1" customWidth="1"/>
    <col min="6673" max="6673" width="3.7109375" style="31" bestFit="1" customWidth="1"/>
    <col min="6674" max="6674" width="1" style="31" bestFit="1" customWidth="1"/>
    <col min="6675" max="6675" width="2.85546875" style="31" bestFit="1" customWidth="1"/>
    <col min="6676" max="6676" width="1.85546875" style="31" bestFit="1" customWidth="1"/>
    <col min="6677" max="6678" width="1" style="31" bestFit="1" customWidth="1"/>
    <col min="6679" max="6679" width="5.5703125" style="31" bestFit="1" customWidth="1"/>
    <col min="6680" max="6680" width="1.85546875" style="31" bestFit="1" customWidth="1"/>
    <col min="6681" max="6681" width="2.85546875" style="31" bestFit="1" customWidth="1"/>
    <col min="6682" max="6682" width="1.85546875" style="31" bestFit="1" customWidth="1"/>
    <col min="6683" max="6683" width="9.28515625" style="31" bestFit="1" customWidth="1"/>
    <col min="6684" max="6912" width="8.85546875" style="31"/>
    <col min="6913" max="6914" width="4.7109375" style="31" bestFit="1" customWidth="1"/>
    <col min="6915" max="6915" width="1.85546875" style="31" bestFit="1" customWidth="1"/>
    <col min="6916" max="6917" width="2.85546875" style="31" bestFit="1" customWidth="1"/>
    <col min="6918" max="6918" width="1.85546875" style="31" bestFit="1" customWidth="1"/>
    <col min="6919" max="6919" width="4.7109375" style="31" bestFit="1" customWidth="1"/>
    <col min="6920" max="6920" width="5.5703125" style="31" bestFit="1" customWidth="1"/>
    <col min="6921" max="6921" width="9.28515625" style="31" bestFit="1" customWidth="1"/>
    <col min="6922" max="6922" width="8.42578125" style="31" bestFit="1" customWidth="1"/>
    <col min="6923" max="6923" width="4.7109375" style="31" bestFit="1" customWidth="1"/>
    <col min="6924" max="6924" width="1" style="31" bestFit="1" customWidth="1"/>
    <col min="6925" max="6925" width="3.7109375" style="31" bestFit="1" customWidth="1"/>
    <col min="6926" max="6926" width="1" style="31" bestFit="1" customWidth="1"/>
    <col min="6927" max="6927" width="2.85546875" style="31" bestFit="1" customWidth="1"/>
    <col min="6928" max="6928" width="1" style="31" bestFit="1" customWidth="1"/>
    <col min="6929" max="6929" width="3.7109375" style="31" bestFit="1" customWidth="1"/>
    <col min="6930" max="6930" width="1" style="31" bestFit="1" customWidth="1"/>
    <col min="6931" max="6931" width="2.85546875" style="31" bestFit="1" customWidth="1"/>
    <col min="6932" max="6932" width="1.85546875" style="31" bestFit="1" customWidth="1"/>
    <col min="6933" max="6934" width="1" style="31" bestFit="1" customWidth="1"/>
    <col min="6935" max="6935" width="5.5703125" style="31" bestFit="1" customWidth="1"/>
    <col min="6936" max="6936" width="1.85546875" style="31" bestFit="1" customWidth="1"/>
    <col min="6937" max="6937" width="2.85546875" style="31" bestFit="1" customWidth="1"/>
    <col min="6938" max="6938" width="1.85546875" style="31" bestFit="1" customWidth="1"/>
    <col min="6939" max="6939" width="9.28515625" style="31" bestFit="1" customWidth="1"/>
    <col min="6940" max="7168" width="8.85546875" style="31"/>
    <col min="7169" max="7170" width="4.7109375" style="31" bestFit="1" customWidth="1"/>
    <col min="7171" max="7171" width="1.85546875" style="31" bestFit="1" customWidth="1"/>
    <col min="7172" max="7173" width="2.85546875" style="31" bestFit="1" customWidth="1"/>
    <col min="7174" max="7174" width="1.85546875" style="31" bestFit="1" customWidth="1"/>
    <col min="7175" max="7175" width="4.7109375" style="31" bestFit="1" customWidth="1"/>
    <col min="7176" max="7176" width="5.5703125" style="31" bestFit="1" customWidth="1"/>
    <col min="7177" max="7177" width="9.28515625" style="31" bestFit="1" customWidth="1"/>
    <col min="7178" max="7178" width="8.42578125" style="31" bestFit="1" customWidth="1"/>
    <col min="7179" max="7179" width="4.7109375" style="31" bestFit="1" customWidth="1"/>
    <col min="7180" max="7180" width="1" style="31" bestFit="1" customWidth="1"/>
    <col min="7181" max="7181" width="3.7109375" style="31" bestFit="1" customWidth="1"/>
    <col min="7182" max="7182" width="1" style="31" bestFit="1" customWidth="1"/>
    <col min="7183" max="7183" width="2.85546875" style="31" bestFit="1" customWidth="1"/>
    <col min="7184" max="7184" width="1" style="31" bestFit="1" customWidth="1"/>
    <col min="7185" max="7185" width="3.7109375" style="31" bestFit="1" customWidth="1"/>
    <col min="7186" max="7186" width="1" style="31" bestFit="1" customWidth="1"/>
    <col min="7187" max="7187" width="2.85546875" style="31" bestFit="1" customWidth="1"/>
    <col min="7188" max="7188" width="1.85546875" style="31" bestFit="1" customWidth="1"/>
    <col min="7189" max="7190" width="1" style="31" bestFit="1" customWidth="1"/>
    <col min="7191" max="7191" width="5.5703125" style="31" bestFit="1" customWidth="1"/>
    <col min="7192" max="7192" width="1.85546875" style="31" bestFit="1" customWidth="1"/>
    <col min="7193" max="7193" width="2.85546875" style="31" bestFit="1" customWidth="1"/>
    <col min="7194" max="7194" width="1.85546875" style="31" bestFit="1" customWidth="1"/>
    <col min="7195" max="7195" width="9.28515625" style="31" bestFit="1" customWidth="1"/>
    <col min="7196" max="7424" width="8.85546875" style="31"/>
    <col min="7425" max="7426" width="4.7109375" style="31" bestFit="1" customWidth="1"/>
    <col min="7427" max="7427" width="1.85546875" style="31" bestFit="1" customWidth="1"/>
    <col min="7428" max="7429" width="2.85546875" style="31" bestFit="1" customWidth="1"/>
    <col min="7430" max="7430" width="1.85546875" style="31" bestFit="1" customWidth="1"/>
    <col min="7431" max="7431" width="4.7109375" style="31" bestFit="1" customWidth="1"/>
    <col min="7432" max="7432" width="5.5703125" style="31" bestFit="1" customWidth="1"/>
    <col min="7433" max="7433" width="9.28515625" style="31" bestFit="1" customWidth="1"/>
    <col min="7434" max="7434" width="8.42578125" style="31" bestFit="1" customWidth="1"/>
    <col min="7435" max="7435" width="4.7109375" style="31" bestFit="1" customWidth="1"/>
    <col min="7436" max="7436" width="1" style="31" bestFit="1" customWidth="1"/>
    <col min="7437" max="7437" width="3.7109375" style="31" bestFit="1" customWidth="1"/>
    <col min="7438" max="7438" width="1" style="31" bestFit="1" customWidth="1"/>
    <col min="7439" max="7439" width="2.85546875" style="31" bestFit="1" customWidth="1"/>
    <col min="7440" max="7440" width="1" style="31" bestFit="1" customWidth="1"/>
    <col min="7441" max="7441" width="3.7109375" style="31" bestFit="1" customWidth="1"/>
    <col min="7442" max="7442" width="1" style="31" bestFit="1" customWidth="1"/>
    <col min="7443" max="7443" width="2.85546875" style="31" bestFit="1" customWidth="1"/>
    <col min="7444" max="7444" width="1.85546875" style="31" bestFit="1" customWidth="1"/>
    <col min="7445" max="7446" width="1" style="31" bestFit="1" customWidth="1"/>
    <col min="7447" max="7447" width="5.5703125" style="31" bestFit="1" customWidth="1"/>
    <col min="7448" max="7448" width="1.85546875" style="31" bestFit="1" customWidth="1"/>
    <col min="7449" max="7449" width="2.85546875" style="31" bestFit="1" customWidth="1"/>
    <col min="7450" max="7450" width="1.85546875" style="31" bestFit="1" customWidth="1"/>
    <col min="7451" max="7451" width="9.28515625" style="31" bestFit="1" customWidth="1"/>
    <col min="7452" max="7680" width="8.85546875" style="31"/>
    <col min="7681" max="7682" width="4.7109375" style="31" bestFit="1" customWidth="1"/>
    <col min="7683" max="7683" width="1.85546875" style="31" bestFit="1" customWidth="1"/>
    <col min="7684" max="7685" width="2.85546875" style="31" bestFit="1" customWidth="1"/>
    <col min="7686" max="7686" width="1.85546875" style="31" bestFit="1" customWidth="1"/>
    <col min="7687" max="7687" width="4.7109375" style="31" bestFit="1" customWidth="1"/>
    <col min="7688" max="7688" width="5.5703125" style="31" bestFit="1" customWidth="1"/>
    <col min="7689" max="7689" width="9.28515625" style="31" bestFit="1" customWidth="1"/>
    <col min="7690" max="7690" width="8.42578125" style="31" bestFit="1" customWidth="1"/>
    <col min="7691" max="7691" width="4.7109375" style="31" bestFit="1" customWidth="1"/>
    <col min="7692" max="7692" width="1" style="31" bestFit="1" customWidth="1"/>
    <col min="7693" max="7693" width="3.7109375" style="31" bestFit="1" customWidth="1"/>
    <col min="7694" max="7694" width="1" style="31" bestFit="1" customWidth="1"/>
    <col min="7695" max="7695" width="2.85546875" style="31" bestFit="1" customWidth="1"/>
    <col min="7696" max="7696" width="1" style="31" bestFit="1" customWidth="1"/>
    <col min="7697" max="7697" width="3.7109375" style="31" bestFit="1" customWidth="1"/>
    <col min="7698" max="7698" width="1" style="31" bestFit="1" customWidth="1"/>
    <col min="7699" max="7699" width="2.85546875" style="31" bestFit="1" customWidth="1"/>
    <col min="7700" max="7700" width="1.85546875" style="31" bestFit="1" customWidth="1"/>
    <col min="7701" max="7702" width="1" style="31" bestFit="1" customWidth="1"/>
    <col min="7703" max="7703" width="5.5703125" style="31" bestFit="1" customWidth="1"/>
    <col min="7704" max="7704" width="1.85546875" style="31" bestFit="1" customWidth="1"/>
    <col min="7705" max="7705" width="2.85546875" style="31" bestFit="1" customWidth="1"/>
    <col min="7706" max="7706" width="1.85546875" style="31" bestFit="1" customWidth="1"/>
    <col min="7707" max="7707" width="9.28515625" style="31" bestFit="1" customWidth="1"/>
    <col min="7708" max="7936" width="8.85546875" style="31"/>
    <col min="7937" max="7938" width="4.7109375" style="31" bestFit="1" customWidth="1"/>
    <col min="7939" max="7939" width="1.85546875" style="31" bestFit="1" customWidth="1"/>
    <col min="7940" max="7941" width="2.85546875" style="31" bestFit="1" customWidth="1"/>
    <col min="7942" max="7942" width="1.85546875" style="31" bestFit="1" customWidth="1"/>
    <col min="7943" max="7943" width="4.7109375" style="31" bestFit="1" customWidth="1"/>
    <col min="7944" max="7944" width="5.5703125" style="31" bestFit="1" customWidth="1"/>
    <col min="7945" max="7945" width="9.28515625" style="31" bestFit="1" customWidth="1"/>
    <col min="7946" max="7946" width="8.42578125" style="31" bestFit="1" customWidth="1"/>
    <col min="7947" max="7947" width="4.7109375" style="31" bestFit="1" customWidth="1"/>
    <col min="7948" max="7948" width="1" style="31" bestFit="1" customWidth="1"/>
    <col min="7949" max="7949" width="3.7109375" style="31" bestFit="1" customWidth="1"/>
    <col min="7950" max="7950" width="1" style="31" bestFit="1" customWidth="1"/>
    <col min="7951" max="7951" width="2.85546875" style="31" bestFit="1" customWidth="1"/>
    <col min="7952" max="7952" width="1" style="31" bestFit="1" customWidth="1"/>
    <col min="7953" max="7953" width="3.7109375" style="31" bestFit="1" customWidth="1"/>
    <col min="7954" max="7954" width="1" style="31" bestFit="1" customWidth="1"/>
    <col min="7955" max="7955" width="2.85546875" style="31" bestFit="1" customWidth="1"/>
    <col min="7956" max="7956" width="1.85546875" style="31" bestFit="1" customWidth="1"/>
    <col min="7957" max="7958" width="1" style="31" bestFit="1" customWidth="1"/>
    <col min="7959" max="7959" width="5.5703125" style="31" bestFit="1" customWidth="1"/>
    <col min="7960" max="7960" width="1.85546875" style="31" bestFit="1" customWidth="1"/>
    <col min="7961" max="7961" width="2.85546875" style="31" bestFit="1" customWidth="1"/>
    <col min="7962" max="7962" width="1.85546875" style="31" bestFit="1" customWidth="1"/>
    <col min="7963" max="7963" width="9.28515625" style="31" bestFit="1" customWidth="1"/>
    <col min="7964" max="8192" width="8.85546875" style="31"/>
    <col min="8193" max="8194" width="4.7109375" style="31" bestFit="1" customWidth="1"/>
    <col min="8195" max="8195" width="1.85546875" style="31" bestFit="1" customWidth="1"/>
    <col min="8196" max="8197" width="2.85546875" style="31" bestFit="1" customWidth="1"/>
    <col min="8198" max="8198" width="1.85546875" style="31" bestFit="1" customWidth="1"/>
    <col min="8199" max="8199" width="4.7109375" style="31" bestFit="1" customWidth="1"/>
    <col min="8200" max="8200" width="5.5703125" style="31" bestFit="1" customWidth="1"/>
    <col min="8201" max="8201" width="9.28515625" style="31" bestFit="1" customWidth="1"/>
    <col min="8202" max="8202" width="8.42578125" style="31" bestFit="1" customWidth="1"/>
    <col min="8203" max="8203" width="4.7109375" style="31" bestFit="1" customWidth="1"/>
    <col min="8204" max="8204" width="1" style="31" bestFit="1" customWidth="1"/>
    <col min="8205" max="8205" width="3.7109375" style="31" bestFit="1" customWidth="1"/>
    <col min="8206" max="8206" width="1" style="31" bestFit="1" customWidth="1"/>
    <col min="8207" max="8207" width="2.85546875" style="31" bestFit="1" customWidth="1"/>
    <col min="8208" max="8208" width="1" style="31" bestFit="1" customWidth="1"/>
    <col min="8209" max="8209" width="3.7109375" style="31" bestFit="1" customWidth="1"/>
    <col min="8210" max="8210" width="1" style="31" bestFit="1" customWidth="1"/>
    <col min="8211" max="8211" width="2.85546875" style="31" bestFit="1" customWidth="1"/>
    <col min="8212" max="8212" width="1.85546875" style="31" bestFit="1" customWidth="1"/>
    <col min="8213" max="8214" width="1" style="31" bestFit="1" customWidth="1"/>
    <col min="8215" max="8215" width="5.5703125" style="31" bestFit="1" customWidth="1"/>
    <col min="8216" max="8216" width="1.85546875" style="31" bestFit="1" customWidth="1"/>
    <col min="8217" max="8217" width="2.85546875" style="31" bestFit="1" customWidth="1"/>
    <col min="8218" max="8218" width="1.85546875" style="31" bestFit="1" customWidth="1"/>
    <col min="8219" max="8219" width="9.28515625" style="31" bestFit="1" customWidth="1"/>
    <col min="8220" max="8448" width="8.85546875" style="31"/>
    <col min="8449" max="8450" width="4.7109375" style="31" bestFit="1" customWidth="1"/>
    <col min="8451" max="8451" width="1.85546875" style="31" bestFit="1" customWidth="1"/>
    <col min="8452" max="8453" width="2.85546875" style="31" bestFit="1" customWidth="1"/>
    <col min="8454" max="8454" width="1.85546875" style="31" bestFit="1" customWidth="1"/>
    <col min="8455" max="8455" width="4.7109375" style="31" bestFit="1" customWidth="1"/>
    <col min="8456" max="8456" width="5.5703125" style="31" bestFit="1" customWidth="1"/>
    <col min="8457" max="8457" width="9.28515625" style="31" bestFit="1" customWidth="1"/>
    <col min="8458" max="8458" width="8.42578125" style="31" bestFit="1" customWidth="1"/>
    <col min="8459" max="8459" width="4.7109375" style="31" bestFit="1" customWidth="1"/>
    <col min="8460" max="8460" width="1" style="31" bestFit="1" customWidth="1"/>
    <col min="8461" max="8461" width="3.7109375" style="31" bestFit="1" customWidth="1"/>
    <col min="8462" max="8462" width="1" style="31" bestFit="1" customWidth="1"/>
    <col min="8463" max="8463" width="2.85546875" style="31" bestFit="1" customWidth="1"/>
    <col min="8464" max="8464" width="1" style="31" bestFit="1" customWidth="1"/>
    <col min="8465" max="8465" width="3.7109375" style="31" bestFit="1" customWidth="1"/>
    <col min="8466" max="8466" width="1" style="31" bestFit="1" customWidth="1"/>
    <col min="8467" max="8467" width="2.85546875" style="31" bestFit="1" customWidth="1"/>
    <col min="8468" max="8468" width="1.85546875" style="31" bestFit="1" customWidth="1"/>
    <col min="8469" max="8470" width="1" style="31" bestFit="1" customWidth="1"/>
    <col min="8471" max="8471" width="5.5703125" style="31" bestFit="1" customWidth="1"/>
    <col min="8472" max="8472" width="1.85546875" style="31" bestFit="1" customWidth="1"/>
    <col min="8473" max="8473" width="2.85546875" style="31" bestFit="1" customWidth="1"/>
    <col min="8474" max="8474" width="1.85546875" style="31" bestFit="1" customWidth="1"/>
    <col min="8475" max="8475" width="9.28515625" style="31" bestFit="1" customWidth="1"/>
    <col min="8476" max="8704" width="8.85546875" style="31"/>
    <col min="8705" max="8706" width="4.7109375" style="31" bestFit="1" customWidth="1"/>
    <col min="8707" max="8707" width="1.85546875" style="31" bestFit="1" customWidth="1"/>
    <col min="8708" max="8709" width="2.85546875" style="31" bestFit="1" customWidth="1"/>
    <col min="8710" max="8710" width="1.85546875" style="31" bestFit="1" customWidth="1"/>
    <col min="8711" max="8711" width="4.7109375" style="31" bestFit="1" customWidth="1"/>
    <col min="8712" max="8712" width="5.5703125" style="31" bestFit="1" customWidth="1"/>
    <col min="8713" max="8713" width="9.28515625" style="31" bestFit="1" customWidth="1"/>
    <col min="8714" max="8714" width="8.42578125" style="31" bestFit="1" customWidth="1"/>
    <col min="8715" max="8715" width="4.7109375" style="31" bestFit="1" customWidth="1"/>
    <col min="8716" max="8716" width="1" style="31" bestFit="1" customWidth="1"/>
    <col min="8717" max="8717" width="3.7109375" style="31" bestFit="1" customWidth="1"/>
    <col min="8718" max="8718" width="1" style="31" bestFit="1" customWidth="1"/>
    <col min="8719" max="8719" width="2.85546875" style="31" bestFit="1" customWidth="1"/>
    <col min="8720" max="8720" width="1" style="31" bestFit="1" customWidth="1"/>
    <col min="8721" max="8721" width="3.7109375" style="31" bestFit="1" customWidth="1"/>
    <col min="8722" max="8722" width="1" style="31" bestFit="1" customWidth="1"/>
    <col min="8723" max="8723" width="2.85546875" style="31" bestFit="1" customWidth="1"/>
    <col min="8724" max="8724" width="1.85546875" style="31" bestFit="1" customWidth="1"/>
    <col min="8725" max="8726" width="1" style="31" bestFit="1" customWidth="1"/>
    <col min="8727" max="8727" width="5.5703125" style="31" bestFit="1" customWidth="1"/>
    <col min="8728" max="8728" width="1.85546875" style="31" bestFit="1" customWidth="1"/>
    <col min="8729" max="8729" width="2.85546875" style="31" bestFit="1" customWidth="1"/>
    <col min="8730" max="8730" width="1.85546875" style="31" bestFit="1" customWidth="1"/>
    <col min="8731" max="8731" width="9.28515625" style="31" bestFit="1" customWidth="1"/>
    <col min="8732" max="8960" width="8.85546875" style="31"/>
    <col min="8961" max="8962" width="4.7109375" style="31" bestFit="1" customWidth="1"/>
    <col min="8963" max="8963" width="1.85546875" style="31" bestFit="1" customWidth="1"/>
    <col min="8964" max="8965" width="2.85546875" style="31" bestFit="1" customWidth="1"/>
    <col min="8966" max="8966" width="1.85546875" style="31" bestFit="1" customWidth="1"/>
    <col min="8967" max="8967" width="4.7109375" style="31" bestFit="1" customWidth="1"/>
    <col min="8968" max="8968" width="5.5703125" style="31" bestFit="1" customWidth="1"/>
    <col min="8969" max="8969" width="9.28515625" style="31" bestFit="1" customWidth="1"/>
    <col min="8970" max="8970" width="8.42578125" style="31" bestFit="1" customWidth="1"/>
    <col min="8971" max="8971" width="4.7109375" style="31" bestFit="1" customWidth="1"/>
    <col min="8972" max="8972" width="1" style="31" bestFit="1" customWidth="1"/>
    <col min="8973" max="8973" width="3.7109375" style="31" bestFit="1" customWidth="1"/>
    <col min="8974" max="8974" width="1" style="31" bestFit="1" customWidth="1"/>
    <col min="8975" max="8975" width="2.85546875" style="31" bestFit="1" customWidth="1"/>
    <col min="8976" max="8976" width="1" style="31" bestFit="1" customWidth="1"/>
    <col min="8977" max="8977" width="3.7109375" style="31" bestFit="1" customWidth="1"/>
    <col min="8978" max="8978" width="1" style="31" bestFit="1" customWidth="1"/>
    <col min="8979" max="8979" width="2.85546875" style="31" bestFit="1" customWidth="1"/>
    <col min="8980" max="8980" width="1.85546875" style="31" bestFit="1" customWidth="1"/>
    <col min="8981" max="8982" width="1" style="31" bestFit="1" customWidth="1"/>
    <col min="8983" max="8983" width="5.5703125" style="31" bestFit="1" customWidth="1"/>
    <col min="8984" max="8984" width="1.85546875" style="31" bestFit="1" customWidth="1"/>
    <col min="8985" max="8985" width="2.85546875" style="31" bestFit="1" customWidth="1"/>
    <col min="8986" max="8986" width="1.85546875" style="31" bestFit="1" customWidth="1"/>
    <col min="8987" max="8987" width="9.28515625" style="31" bestFit="1" customWidth="1"/>
    <col min="8988" max="9216" width="8.85546875" style="31"/>
    <col min="9217" max="9218" width="4.7109375" style="31" bestFit="1" customWidth="1"/>
    <col min="9219" max="9219" width="1.85546875" style="31" bestFit="1" customWidth="1"/>
    <col min="9220" max="9221" width="2.85546875" style="31" bestFit="1" customWidth="1"/>
    <col min="9222" max="9222" width="1.85546875" style="31" bestFit="1" customWidth="1"/>
    <col min="9223" max="9223" width="4.7109375" style="31" bestFit="1" customWidth="1"/>
    <col min="9224" max="9224" width="5.5703125" style="31" bestFit="1" customWidth="1"/>
    <col min="9225" max="9225" width="9.28515625" style="31" bestFit="1" customWidth="1"/>
    <col min="9226" max="9226" width="8.42578125" style="31" bestFit="1" customWidth="1"/>
    <col min="9227" max="9227" width="4.7109375" style="31" bestFit="1" customWidth="1"/>
    <col min="9228" max="9228" width="1" style="31" bestFit="1" customWidth="1"/>
    <col min="9229" max="9229" width="3.7109375" style="31" bestFit="1" customWidth="1"/>
    <col min="9230" max="9230" width="1" style="31" bestFit="1" customWidth="1"/>
    <col min="9231" max="9231" width="2.85546875" style="31" bestFit="1" customWidth="1"/>
    <col min="9232" max="9232" width="1" style="31" bestFit="1" customWidth="1"/>
    <col min="9233" max="9233" width="3.7109375" style="31" bestFit="1" customWidth="1"/>
    <col min="9234" max="9234" width="1" style="31" bestFit="1" customWidth="1"/>
    <col min="9235" max="9235" width="2.85546875" style="31" bestFit="1" customWidth="1"/>
    <col min="9236" max="9236" width="1.85546875" style="31" bestFit="1" customWidth="1"/>
    <col min="9237" max="9238" width="1" style="31" bestFit="1" customWidth="1"/>
    <col min="9239" max="9239" width="5.5703125" style="31" bestFit="1" customWidth="1"/>
    <col min="9240" max="9240" width="1.85546875" style="31" bestFit="1" customWidth="1"/>
    <col min="9241" max="9241" width="2.85546875" style="31" bestFit="1" customWidth="1"/>
    <col min="9242" max="9242" width="1.85546875" style="31" bestFit="1" customWidth="1"/>
    <col min="9243" max="9243" width="9.28515625" style="31" bestFit="1" customWidth="1"/>
    <col min="9244" max="9472" width="8.85546875" style="31"/>
    <col min="9473" max="9474" width="4.7109375" style="31" bestFit="1" customWidth="1"/>
    <col min="9475" max="9475" width="1.85546875" style="31" bestFit="1" customWidth="1"/>
    <col min="9476" max="9477" width="2.85546875" style="31" bestFit="1" customWidth="1"/>
    <col min="9478" max="9478" width="1.85546875" style="31" bestFit="1" customWidth="1"/>
    <col min="9479" max="9479" width="4.7109375" style="31" bestFit="1" customWidth="1"/>
    <col min="9480" max="9480" width="5.5703125" style="31" bestFit="1" customWidth="1"/>
    <col min="9481" max="9481" width="9.28515625" style="31" bestFit="1" customWidth="1"/>
    <col min="9482" max="9482" width="8.42578125" style="31" bestFit="1" customWidth="1"/>
    <col min="9483" max="9483" width="4.7109375" style="31" bestFit="1" customWidth="1"/>
    <col min="9484" max="9484" width="1" style="31" bestFit="1" customWidth="1"/>
    <col min="9485" max="9485" width="3.7109375" style="31" bestFit="1" customWidth="1"/>
    <col min="9486" max="9486" width="1" style="31" bestFit="1" customWidth="1"/>
    <col min="9487" max="9487" width="2.85546875" style="31" bestFit="1" customWidth="1"/>
    <col min="9488" max="9488" width="1" style="31" bestFit="1" customWidth="1"/>
    <col min="9489" max="9489" width="3.7109375" style="31" bestFit="1" customWidth="1"/>
    <col min="9490" max="9490" width="1" style="31" bestFit="1" customWidth="1"/>
    <col min="9491" max="9491" width="2.85546875" style="31" bestFit="1" customWidth="1"/>
    <col min="9492" max="9492" width="1.85546875" style="31" bestFit="1" customWidth="1"/>
    <col min="9493" max="9494" width="1" style="31" bestFit="1" customWidth="1"/>
    <col min="9495" max="9495" width="5.5703125" style="31" bestFit="1" customWidth="1"/>
    <col min="9496" max="9496" width="1.85546875" style="31" bestFit="1" customWidth="1"/>
    <col min="9497" max="9497" width="2.85546875" style="31" bestFit="1" customWidth="1"/>
    <col min="9498" max="9498" width="1.85546875" style="31" bestFit="1" customWidth="1"/>
    <col min="9499" max="9499" width="9.28515625" style="31" bestFit="1" customWidth="1"/>
    <col min="9500" max="9728" width="8.85546875" style="31"/>
    <col min="9729" max="9730" width="4.7109375" style="31" bestFit="1" customWidth="1"/>
    <col min="9731" max="9731" width="1.85546875" style="31" bestFit="1" customWidth="1"/>
    <col min="9732" max="9733" width="2.85546875" style="31" bestFit="1" customWidth="1"/>
    <col min="9734" max="9734" width="1.85546875" style="31" bestFit="1" customWidth="1"/>
    <col min="9735" max="9735" width="4.7109375" style="31" bestFit="1" customWidth="1"/>
    <col min="9736" max="9736" width="5.5703125" style="31" bestFit="1" customWidth="1"/>
    <col min="9737" max="9737" width="9.28515625" style="31" bestFit="1" customWidth="1"/>
    <col min="9738" max="9738" width="8.42578125" style="31" bestFit="1" customWidth="1"/>
    <col min="9739" max="9739" width="4.7109375" style="31" bestFit="1" customWidth="1"/>
    <col min="9740" max="9740" width="1" style="31" bestFit="1" customWidth="1"/>
    <col min="9741" max="9741" width="3.7109375" style="31" bestFit="1" customWidth="1"/>
    <col min="9742" max="9742" width="1" style="31" bestFit="1" customWidth="1"/>
    <col min="9743" max="9743" width="2.85546875" style="31" bestFit="1" customWidth="1"/>
    <col min="9744" max="9744" width="1" style="31" bestFit="1" customWidth="1"/>
    <col min="9745" max="9745" width="3.7109375" style="31" bestFit="1" customWidth="1"/>
    <col min="9746" max="9746" width="1" style="31" bestFit="1" customWidth="1"/>
    <col min="9747" max="9747" width="2.85546875" style="31" bestFit="1" customWidth="1"/>
    <col min="9748" max="9748" width="1.85546875" style="31" bestFit="1" customWidth="1"/>
    <col min="9749" max="9750" width="1" style="31" bestFit="1" customWidth="1"/>
    <col min="9751" max="9751" width="5.5703125" style="31" bestFit="1" customWidth="1"/>
    <col min="9752" max="9752" width="1.85546875" style="31" bestFit="1" customWidth="1"/>
    <col min="9753" max="9753" width="2.85546875" style="31" bestFit="1" customWidth="1"/>
    <col min="9754" max="9754" width="1.85546875" style="31" bestFit="1" customWidth="1"/>
    <col min="9755" max="9755" width="9.28515625" style="31" bestFit="1" customWidth="1"/>
    <col min="9756" max="9984" width="8.85546875" style="31"/>
    <col min="9985" max="9986" width="4.7109375" style="31" bestFit="1" customWidth="1"/>
    <col min="9987" max="9987" width="1.85546875" style="31" bestFit="1" customWidth="1"/>
    <col min="9988" max="9989" width="2.85546875" style="31" bestFit="1" customWidth="1"/>
    <col min="9990" max="9990" width="1.85546875" style="31" bestFit="1" customWidth="1"/>
    <col min="9991" max="9991" width="4.7109375" style="31" bestFit="1" customWidth="1"/>
    <col min="9992" max="9992" width="5.5703125" style="31" bestFit="1" customWidth="1"/>
    <col min="9993" max="9993" width="9.28515625" style="31" bestFit="1" customWidth="1"/>
    <col min="9994" max="9994" width="8.42578125" style="31" bestFit="1" customWidth="1"/>
    <col min="9995" max="9995" width="4.7109375" style="31" bestFit="1" customWidth="1"/>
    <col min="9996" max="9996" width="1" style="31" bestFit="1" customWidth="1"/>
    <col min="9997" max="9997" width="3.7109375" style="31" bestFit="1" customWidth="1"/>
    <col min="9998" max="9998" width="1" style="31" bestFit="1" customWidth="1"/>
    <col min="9999" max="9999" width="2.85546875" style="31" bestFit="1" customWidth="1"/>
    <col min="10000" max="10000" width="1" style="31" bestFit="1" customWidth="1"/>
    <col min="10001" max="10001" width="3.7109375" style="31" bestFit="1" customWidth="1"/>
    <col min="10002" max="10002" width="1" style="31" bestFit="1" customWidth="1"/>
    <col min="10003" max="10003" width="2.85546875" style="31" bestFit="1" customWidth="1"/>
    <col min="10004" max="10004" width="1.85546875" style="31" bestFit="1" customWidth="1"/>
    <col min="10005" max="10006" width="1" style="31" bestFit="1" customWidth="1"/>
    <col min="10007" max="10007" width="5.5703125" style="31" bestFit="1" customWidth="1"/>
    <col min="10008" max="10008" width="1.85546875" style="31" bestFit="1" customWidth="1"/>
    <col min="10009" max="10009" width="2.85546875" style="31" bestFit="1" customWidth="1"/>
    <col min="10010" max="10010" width="1.85546875" style="31" bestFit="1" customWidth="1"/>
    <col min="10011" max="10011" width="9.28515625" style="31" bestFit="1" customWidth="1"/>
    <col min="10012" max="10240" width="8.85546875" style="31"/>
    <col min="10241" max="10242" width="4.7109375" style="31" bestFit="1" customWidth="1"/>
    <col min="10243" max="10243" width="1.85546875" style="31" bestFit="1" customWidth="1"/>
    <col min="10244" max="10245" width="2.85546875" style="31" bestFit="1" customWidth="1"/>
    <col min="10246" max="10246" width="1.85546875" style="31" bestFit="1" customWidth="1"/>
    <col min="10247" max="10247" width="4.7109375" style="31" bestFit="1" customWidth="1"/>
    <col min="10248" max="10248" width="5.5703125" style="31" bestFit="1" customWidth="1"/>
    <col min="10249" max="10249" width="9.28515625" style="31" bestFit="1" customWidth="1"/>
    <col min="10250" max="10250" width="8.42578125" style="31" bestFit="1" customWidth="1"/>
    <col min="10251" max="10251" width="4.7109375" style="31" bestFit="1" customWidth="1"/>
    <col min="10252" max="10252" width="1" style="31" bestFit="1" customWidth="1"/>
    <col min="10253" max="10253" width="3.7109375" style="31" bestFit="1" customWidth="1"/>
    <col min="10254" max="10254" width="1" style="31" bestFit="1" customWidth="1"/>
    <col min="10255" max="10255" width="2.85546875" style="31" bestFit="1" customWidth="1"/>
    <col min="10256" max="10256" width="1" style="31" bestFit="1" customWidth="1"/>
    <col min="10257" max="10257" width="3.7109375" style="31" bestFit="1" customWidth="1"/>
    <col min="10258" max="10258" width="1" style="31" bestFit="1" customWidth="1"/>
    <col min="10259" max="10259" width="2.85546875" style="31" bestFit="1" customWidth="1"/>
    <col min="10260" max="10260" width="1.85546875" style="31" bestFit="1" customWidth="1"/>
    <col min="10261" max="10262" width="1" style="31" bestFit="1" customWidth="1"/>
    <col min="10263" max="10263" width="5.5703125" style="31" bestFit="1" customWidth="1"/>
    <col min="10264" max="10264" width="1.85546875" style="31" bestFit="1" customWidth="1"/>
    <col min="10265" max="10265" width="2.85546875" style="31" bestFit="1" customWidth="1"/>
    <col min="10266" max="10266" width="1.85546875" style="31" bestFit="1" customWidth="1"/>
    <col min="10267" max="10267" width="9.28515625" style="31" bestFit="1" customWidth="1"/>
    <col min="10268" max="10496" width="8.85546875" style="31"/>
    <col min="10497" max="10498" width="4.7109375" style="31" bestFit="1" customWidth="1"/>
    <col min="10499" max="10499" width="1.85546875" style="31" bestFit="1" customWidth="1"/>
    <col min="10500" max="10501" width="2.85546875" style="31" bestFit="1" customWidth="1"/>
    <col min="10502" max="10502" width="1.85546875" style="31" bestFit="1" customWidth="1"/>
    <col min="10503" max="10503" width="4.7109375" style="31" bestFit="1" customWidth="1"/>
    <col min="10504" max="10504" width="5.5703125" style="31" bestFit="1" customWidth="1"/>
    <col min="10505" max="10505" width="9.28515625" style="31" bestFit="1" customWidth="1"/>
    <col min="10506" max="10506" width="8.42578125" style="31" bestFit="1" customWidth="1"/>
    <col min="10507" max="10507" width="4.7109375" style="31" bestFit="1" customWidth="1"/>
    <col min="10508" max="10508" width="1" style="31" bestFit="1" customWidth="1"/>
    <col min="10509" max="10509" width="3.7109375" style="31" bestFit="1" customWidth="1"/>
    <col min="10510" max="10510" width="1" style="31" bestFit="1" customWidth="1"/>
    <col min="10511" max="10511" width="2.85546875" style="31" bestFit="1" customWidth="1"/>
    <col min="10512" max="10512" width="1" style="31" bestFit="1" customWidth="1"/>
    <col min="10513" max="10513" width="3.7109375" style="31" bestFit="1" customWidth="1"/>
    <col min="10514" max="10514" width="1" style="31" bestFit="1" customWidth="1"/>
    <col min="10515" max="10515" width="2.85546875" style="31" bestFit="1" customWidth="1"/>
    <col min="10516" max="10516" width="1.85546875" style="31" bestFit="1" customWidth="1"/>
    <col min="10517" max="10518" width="1" style="31" bestFit="1" customWidth="1"/>
    <col min="10519" max="10519" width="5.5703125" style="31" bestFit="1" customWidth="1"/>
    <col min="10520" max="10520" width="1.85546875" style="31" bestFit="1" customWidth="1"/>
    <col min="10521" max="10521" width="2.85546875" style="31" bestFit="1" customWidth="1"/>
    <col min="10522" max="10522" width="1.85546875" style="31" bestFit="1" customWidth="1"/>
    <col min="10523" max="10523" width="9.28515625" style="31" bestFit="1" customWidth="1"/>
    <col min="10524" max="10752" width="8.85546875" style="31"/>
    <col min="10753" max="10754" width="4.7109375" style="31" bestFit="1" customWidth="1"/>
    <col min="10755" max="10755" width="1.85546875" style="31" bestFit="1" customWidth="1"/>
    <col min="10756" max="10757" width="2.85546875" style="31" bestFit="1" customWidth="1"/>
    <col min="10758" max="10758" width="1.85546875" style="31" bestFit="1" customWidth="1"/>
    <col min="10759" max="10759" width="4.7109375" style="31" bestFit="1" customWidth="1"/>
    <col min="10760" max="10760" width="5.5703125" style="31" bestFit="1" customWidth="1"/>
    <col min="10761" max="10761" width="9.28515625" style="31" bestFit="1" customWidth="1"/>
    <col min="10762" max="10762" width="8.42578125" style="31" bestFit="1" customWidth="1"/>
    <col min="10763" max="10763" width="4.7109375" style="31" bestFit="1" customWidth="1"/>
    <col min="10764" max="10764" width="1" style="31" bestFit="1" customWidth="1"/>
    <col min="10765" max="10765" width="3.7109375" style="31" bestFit="1" customWidth="1"/>
    <col min="10766" max="10766" width="1" style="31" bestFit="1" customWidth="1"/>
    <col min="10767" max="10767" width="2.85546875" style="31" bestFit="1" customWidth="1"/>
    <col min="10768" max="10768" width="1" style="31" bestFit="1" customWidth="1"/>
    <col min="10769" max="10769" width="3.7109375" style="31" bestFit="1" customWidth="1"/>
    <col min="10770" max="10770" width="1" style="31" bestFit="1" customWidth="1"/>
    <col min="10771" max="10771" width="2.85546875" style="31" bestFit="1" customWidth="1"/>
    <col min="10772" max="10772" width="1.85546875" style="31" bestFit="1" customWidth="1"/>
    <col min="10773" max="10774" width="1" style="31" bestFit="1" customWidth="1"/>
    <col min="10775" max="10775" width="5.5703125" style="31" bestFit="1" customWidth="1"/>
    <col min="10776" max="10776" width="1.85546875" style="31" bestFit="1" customWidth="1"/>
    <col min="10777" max="10777" width="2.85546875" style="31" bestFit="1" customWidth="1"/>
    <col min="10778" max="10778" width="1.85546875" style="31" bestFit="1" customWidth="1"/>
    <col min="10779" max="10779" width="9.28515625" style="31" bestFit="1" customWidth="1"/>
    <col min="10780" max="11008" width="8.85546875" style="31"/>
    <col min="11009" max="11010" width="4.7109375" style="31" bestFit="1" customWidth="1"/>
    <col min="11011" max="11011" width="1.85546875" style="31" bestFit="1" customWidth="1"/>
    <col min="11012" max="11013" width="2.85546875" style="31" bestFit="1" customWidth="1"/>
    <col min="11014" max="11014" width="1.85546875" style="31" bestFit="1" customWidth="1"/>
    <col min="11015" max="11015" width="4.7109375" style="31" bestFit="1" customWidth="1"/>
    <col min="11016" max="11016" width="5.5703125" style="31" bestFit="1" customWidth="1"/>
    <col min="11017" max="11017" width="9.28515625" style="31" bestFit="1" customWidth="1"/>
    <col min="11018" max="11018" width="8.42578125" style="31" bestFit="1" customWidth="1"/>
    <col min="11019" max="11019" width="4.7109375" style="31" bestFit="1" customWidth="1"/>
    <col min="11020" max="11020" width="1" style="31" bestFit="1" customWidth="1"/>
    <col min="11021" max="11021" width="3.7109375" style="31" bestFit="1" customWidth="1"/>
    <col min="11022" max="11022" width="1" style="31" bestFit="1" customWidth="1"/>
    <col min="11023" max="11023" width="2.85546875" style="31" bestFit="1" customWidth="1"/>
    <col min="11024" max="11024" width="1" style="31" bestFit="1" customWidth="1"/>
    <col min="11025" max="11025" width="3.7109375" style="31" bestFit="1" customWidth="1"/>
    <col min="11026" max="11026" width="1" style="31" bestFit="1" customWidth="1"/>
    <col min="11027" max="11027" width="2.85546875" style="31" bestFit="1" customWidth="1"/>
    <col min="11028" max="11028" width="1.85546875" style="31" bestFit="1" customWidth="1"/>
    <col min="11029" max="11030" width="1" style="31" bestFit="1" customWidth="1"/>
    <col min="11031" max="11031" width="5.5703125" style="31" bestFit="1" customWidth="1"/>
    <col min="11032" max="11032" width="1.85546875" style="31" bestFit="1" customWidth="1"/>
    <col min="11033" max="11033" width="2.85546875" style="31" bestFit="1" customWidth="1"/>
    <col min="11034" max="11034" width="1.85546875" style="31" bestFit="1" customWidth="1"/>
    <col min="11035" max="11035" width="9.28515625" style="31" bestFit="1" customWidth="1"/>
    <col min="11036" max="11264" width="8.85546875" style="31"/>
    <col min="11265" max="11266" width="4.7109375" style="31" bestFit="1" customWidth="1"/>
    <col min="11267" max="11267" width="1.85546875" style="31" bestFit="1" customWidth="1"/>
    <col min="11268" max="11269" width="2.85546875" style="31" bestFit="1" customWidth="1"/>
    <col min="11270" max="11270" width="1.85546875" style="31" bestFit="1" customWidth="1"/>
    <col min="11271" max="11271" width="4.7109375" style="31" bestFit="1" customWidth="1"/>
    <col min="11272" max="11272" width="5.5703125" style="31" bestFit="1" customWidth="1"/>
    <col min="11273" max="11273" width="9.28515625" style="31" bestFit="1" customWidth="1"/>
    <col min="11274" max="11274" width="8.42578125" style="31" bestFit="1" customWidth="1"/>
    <col min="11275" max="11275" width="4.7109375" style="31" bestFit="1" customWidth="1"/>
    <col min="11276" max="11276" width="1" style="31" bestFit="1" customWidth="1"/>
    <col min="11277" max="11277" width="3.7109375" style="31" bestFit="1" customWidth="1"/>
    <col min="11278" max="11278" width="1" style="31" bestFit="1" customWidth="1"/>
    <col min="11279" max="11279" width="2.85546875" style="31" bestFit="1" customWidth="1"/>
    <col min="11280" max="11280" width="1" style="31" bestFit="1" customWidth="1"/>
    <col min="11281" max="11281" width="3.7109375" style="31" bestFit="1" customWidth="1"/>
    <col min="11282" max="11282" width="1" style="31" bestFit="1" customWidth="1"/>
    <col min="11283" max="11283" width="2.85546875" style="31" bestFit="1" customWidth="1"/>
    <col min="11284" max="11284" width="1.85546875" style="31" bestFit="1" customWidth="1"/>
    <col min="11285" max="11286" width="1" style="31" bestFit="1" customWidth="1"/>
    <col min="11287" max="11287" width="5.5703125" style="31" bestFit="1" customWidth="1"/>
    <col min="11288" max="11288" width="1.85546875" style="31" bestFit="1" customWidth="1"/>
    <col min="11289" max="11289" width="2.85546875" style="31" bestFit="1" customWidth="1"/>
    <col min="11290" max="11290" width="1.85546875" style="31" bestFit="1" customWidth="1"/>
    <col min="11291" max="11291" width="9.28515625" style="31" bestFit="1" customWidth="1"/>
    <col min="11292" max="11520" width="8.85546875" style="31"/>
    <col min="11521" max="11522" width="4.7109375" style="31" bestFit="1" customWidth="1"/>
    <col min="11523" max="11523" width="1.85546875" style="31" bestFit="1" customWidth="1"/>
    <col min="11524" max="11525" width="2.85546875" style="31" bestFit="1" customWidth="1"/>
    <col min="11526" max="11526" width="1.85546875" style="31" bestFit="1" customWidth="1"/>
    <col min="11527" max="11527" width="4.7109375" style="31" bestFit="1" customWidth="1"/>
    <col min="11528" max="11528" width="5.5703125" style="31" bestFit="1" customWidth="1"/>
    <col min="11529" max="11529" width="9.28515625" style="31" bestFit="1" customWidth="1"/>
    <col min="11530" max="11530" width="8.42578125" style="31" bestFit="1" customWidth="1"/>
    <col min="11531" max="11531" width="4.7109375" style="31" bestFit="1" customWidth="1"/>
    <col min="11532" max="11532" width="1" style="31" bestFit="1" customWidth="1"/>
    <col min="11533" max="11533" width="3.7109375" style="31" bestFit="1" customWidth="1"/>
    <col min="11534" max="11534" width="1" style="31" bestFit="1" customWidth="1"/>
    <col min="11535" max="11535" width="2.85546875" style="31" bestFit="1" customWidth="1"/>
    <col min="11536" max="11536" width="1" style="31" bestFit="1" customWidth="1"/>
    <col min="11537" max="11537" width="3.7109375" style="31" bestFit="1" customWidth="1"/>
    <col min="11538" max="11538" width="1" style="31" bestFit="1" customWidth="1"/>
    <col min="11539" max="11539" width="2.85546875" style="31" bestFit="1" customWidth="1"/>
    <col min="11540" max="11540" width="1.85546875" style="31" bestFit="1" customWidth="1"/>
    <col min="11541" max="11542" width="1" style="31" bestFit="1" customWidth="1"/>
    <col min="11543" max="11543" width="5.5703125" style="31" bestFit="1" customWidth="1"/>
    <col min="11544" max="11544" width="1.85546875" style="31" bestFit="1" customWidth="1"/>
    <col min="11545" max="11545" width="2.85546875" style="31" bestFit="1" customWidth="1"/>
    <col min="11546" max="11546" width="1.85546875" style="31" bestFit="1" customWidth="1"/>
    <col min="11547" max="11547" width="9.28515625" style="31" bestFit="1" customWidth="1"/>
    <col min="11548" max="11776" width="8.85546875" style="31"/>
    <col min="11777" max="11778" width="4.7109375" style="31" bestFit="1" customWidth="1"/>
    <col min="11779" max="11779" width="1.85546875" style="31" bestFit="1" customWidth="1"/>
    <col min="11780" max="11781" width="2.85546875" style="31" bestFit="1" customWidth="1"/>
    <col min="11782" max="11782" width="1.85546875" style="31" bestFit="1" customWidth="1"/>
    <col min="11783" max="11783" width="4.7109375" style="31" bestFit="1" customWidth="1"/>
    <col min="11784" max="11784" width="5.5703125" style="31" bestFit="1" customWidth="1"/>
    <col min="11785" max="11785" width="9.28515625" style="31" bestFit="1" customWidth="1"/>
    <col min="11786" max="11786" width="8.42578125" style="31" bestFit="1" customWidth="1"/>
    <col min="11787" max="11787" width="4.7109375" style="31" bestFit="1" customWidth="1"/>
    <col min="11788" max="11788" width="1" style="31" bestFit="1" customWidth="1"/>
    <col min="11789" max="11789" width="3.7109375" style="31" bestFit="1" customWidth="1"/>
    <col min="11790" max="11790" width="1" style="31" bestFit="1" customWidth="1"/>
    <col min="11791" max="11791" width="2.85546875" style="31" bestFit="1" customWidth="1"/>
    <col min="11792" max="11792" width="1" style="31" bestFit="1" customWidth="1"/>
    <col min="11793" max="11793" width="3.7109375" style="31" bestFit="1" customWidth="1"/>
    <col min="11794" max="11794" width="1" style="31" bestFit="1" customWidth="1"/>
    <col min="11795" max="11795" width="2.85546875" style="31" bestFit="1" customWidth="1"/>
    <col min="11796" max="11796" width="1.85546875" style="31" bestFit="1" customWidth="1"/>
    <col min="11797" max="11798" width="1" style="31" bestFit="1" customWidth="1"/>
    <col min="11799" max="11799" width="5.5703125" style="31" bestFit="1" customWidth="1"/>
    <col min="11800" max="11800" width="1.85546875" style="31" bestFit="1" customWidth="1"/>
    <col min="11801" max="11801" width="2.85546875" style="31" bestFit="1" customWidth="1"/>
    <col min="11802" max="11802" width="1.85546875" style="31" bestFit="1" customWidth="1"/>
    <col min="11803" max="11803" width="9.28515625" style="31" bestFit="1" customWidth="1"/>
    <col min="11804" max="12032" width="8.85546875" style="31"/>
    <col min="12033" max="12034" width="4.7109375" style="31" bestFit="1" customWidth="1"/>
    <col min="12035" max="12035" width="1.85546875" style="31" bestFit="1" customWidth="1"/>
    <col min="12036" max="12037" width="2.85546875" style="31" bestFit="1" customWidth="1"/>
    <col min="12038" max="12038" width="1.85546875" style="31" bestFit="1" customWidth="1"/>
    <col min="12039" max="12039" width="4.7109375" style="31" bestFit="1" customWidth="1"/>
    <col min="12040" max="12040" width="5.5703125" style="31" bestFit="1" customWidth="1"/>
    <col min="12041" max="12041" width="9.28515625" style="31" bestFit="1" customWidth="1"/>
    <col min="12042" max="12042" width="8.42578125" style="31" bestFit="1" customWidth="1"/>
    <col min="12043" max="12043" width="4.7109375" style="31" bestFit="1" customWidth="1"/>
    <col min="12044" max="12044" width="1" style="31" bestFit="1" customWidth="1"/>
    <col min="12045" max="12045" width="3.7109375" style="31" bestFit="1" customWidth="1"/>
    <col min="12046" max="12046" width="1" style="31" bestFit="1" customWidth="1"/>
    <col min="12047" max="12047" width="2.85546875" style="31" bestFit="1" customWidth="1"/>
    <col min="12048" max="12048" width="1" style="31" bestFit="1" customWidth="1"/>
    <col min="12049" max="12049" width="3.7109375" style="31" bestFit="1" customWidth="1"/>
    <col min="12050" max="12050" width="1" style="31" bestFit="1" customWidth="1"/>
    <col min="12051" max="12051" width="2.85546875" style="31" bestFit="1" customWidth="1"/>
    <col min="12052" max="12052" width="1.85546875" style="31" bestFit="1" customWidth="1"/>
    <col min="12053" max="12054" width="1" style="31" bestFit="1" customWidth="1"/>
    <col min="12055" max="12055" width="5.5703125" style="31" bestFit="1" customWidth="1"/>
    <col min="12056" max="12056" width="1.85546875" style="31" bestFit="1" customWidth="1"/>
    <col min="12057" max="12057" width="2.85546875" style="31" bestFit="1" customWidth="1"/>
    <col min="12058" max="12058" width="1.85546875" style="31" bestFit="1" customWidth="1"/>
    <col min="12059" max="12059" width="9.28515625" style="31" bestFit="1" customWidth="1"/>
    <col min="12060" max="12288" width="8.85546875" style="31"/>
    <col min="12289" max="12290" width="4.7109375" style="31" bestFit="1" customWidth="1"/>
    <col min="12291" max="12291" width="1.85546875" style="31" bestFit="1" customWidth="1"/>
    <col min="12292" max="12293" width="2.85546875" style="31" bestFit="1" customWidth="1"/>
    <col min="12294" max="12294" width="1.85546875" style="31" bestFit="1" customWidth="1"/>
    <col min="12295" max="12295" width="4.7109375" style="31" bestFit="1" customWidth="1"/>
    <col min="12296" max="12296" width="5.5703125" style="31" bestFit="1" customWidth="1"/>
    <col min="12297" max="12297" width="9.28515625" style="31" bestFit="1" customWidth="1"/>
    <col min="12298" max="12298" width="8.42578125" style="31" bestFit="1" customWidth="1"/>
    <col min="12299" max="12299" width="4.7109375" style="31" bestFit="1" customWidth="1"/>
    <col min="12300" max="12300" width="1" style="31" bestFit="1" customWidth="1"/>
    <col min="12301" max="12301" width="3.7109375" style="31" bestFit="1" customWidth="1"/>
    <col min="12302" max="12302" width="1" style="31" bestFit="1" customWidth="1"/>
    <col min="12303" max="12303" width="2.85546875" style="31" bestFit="1" customWidth="1"/>
    <col min="12304" max="12304" width="1" style="31" bestFit="1" customWidth="1"/>
    <col min="12305" max="12305" width="3.7109375" style="31" bestFit="1" customWidth="1"/>
    <col min="12306" max="12306" width="1" style="31" bestFit="1" customWidth="1"/>
    <col min="12307" max="12307" width="2.85546875" style="31" bestFit="1" customWidth="1"/>
    <col min="12308" max="12308" width="1.85546875" style="31" bestFit="1" customWidth="1"/>
    <col min="12309" max="12310" width="1" style="31" bestFit="1" customWidth="1"/>
    <col min="12311" max="12311" width="5.5703125" style="31" bestFit="1" customWidth="1"/>
    <col min="12312" max="12312" width="1.85546875" style="31" bestFit="1" customWidth="1"/>
    <col min="12313" max="12313" width="2.85546875" style="31" bestFit="1" customWidth="1"/>
    <col min="12314" max="12314" width="1.85546875" style="31" bestFit="1" customWidth="1"/>
    <col min="12315" max="12315" width="9.28515625" style="31" bestFit="1" customWidth="1"/>
    <col min="12316" max="12544" width="8.85546875" style="31"/>
    <col min="12545" max="12546" width="4.7109375" style="31" bestFit="1" customWidth="1"/>
    <col min="12547" max="12547" width="1.85546875" style="31" bestFit="1" customWidth="1"/>
    <col min="12548" max="12549" width="2.85546875" style="31" bestFit="1" customWidth="1"/>
    <col min="12550" max="12550" width="1.85546875" style="31" bestFit="1" customWidth="1"/>
    <col min="12551" max="12551" width="4.7109375" style="31" bestFit="1" customWidth="1"/>
    <col min="12552" max="12552" width="5.5703125" style="31" bestFit="1" customWidth="1"/>
    <col min="12553" max="12553" width="9.28515625" style="31" bestFit="1" customWidth="1"/>
    <col min="12554" max="12554" width="8.42578125" style="31" bestFit="1" customWidth="1"/>
    <col min="12555" max="12555" width="4.7109375" style="31" bestFit="1" customWidth="1"/>
    <col min="12556" max="12556" width="1" style="31" bestFit="1" customWidth="1"/>
    <col min="12557" max="12557" width="3.7109375" style="31" bestFit="1" customWidth="1"/>
    <col min="12558" max="12558" width="1" style="31" bestFit="1" customWidth="1"/>
    <col min="12559" max="12559" width="2.85546875" style="31" bestFit="1" customWidth="1"/>
    <col min="12560" max="12560" width="1" style="31" bestFit="1" customWidth="1"/>
    <col min="12561" max="12561" width="3.7109375" style="31" bestFit="1" customWidth="1"/>
    <col min="12562" max="12562" width="1" style="31" bestFit="1" customWidth="1"/>
    <col min="12563" max="12563" width="2.85546875" style="31" bestFit="1" customWidth="1"/>
    <col min="12564" max="12564" width="1.85546875" style="31" bestFit="1" customWidth="1"/>
    <col min="12565" max="12566" width="1" style="31" bestFit="1" customWidth="1"/>
    <col min="12567" max="12567" width="5.5703125" style="31" bestFit="1" customWidth="1"/>
    <col min="12568" max="12568" width="1.85546875" style="31" bestFit="1" customWidth="1"/>
    <col min="12569" max="12569" width="2.85546875" style="31" bestFit="1" customWidth="1"/>
    <col min="12570" max="12570" width="1.85546875" style="31" bestFit="1" customWidth="1"/>
    <col min="12571" max="12571" width="9.28515625" style="31" bestFit="1" customWidth="1"/>
    <col min="12572" max="12800" width="8.85546875" style="31"/>
    <col min="12801" max="12802" width="4.7109375" style="31" bestFit="1" customWidth="1"/>
    <col min="12803" max="12803" width="1.85546875" style="31" bestFit="1" customWidth="1"/>
    <col min="12804" max="12805" width="2.85546875" style="31" bestFit="1" customWidth="1"/>
    <col min="12806" max="12806" width="1.85546875" style="31" bestFit="1" customWidth="1"/>
    <col min="12807" max="12807" width="4.7109375" style="31" bestFit="1" customWidth="1"/>
    <col min="12808" max="12808" width="5.5703125" style="31" bestFit="1" customWidth="1"/>
    <col min="12809" max="12809" width="9.28515625" style="31" bestFit="1" customWidth="1"/>
    <col min="12810" max="12810" width="8.42578125" style="31" bestFit="1" customWidth="1"/>
    <col min="12811" max="12811" width="4.7109375" style="31" bestFit="1" customWidth="1"/>
    <col min="12812" max="12812" width="1" style="31" bestFit="1" customWidth="1"/>
    <col min="12813" max="12813" width="3.7109375" style="31" bestFit="1" customWidth="1"/>
    <col min="12814" max="12814" width="1" style="31" bestFit="1" customWidth="1"/>
    <col min="12815" max="12815" width="2.85546875" style="31" bestFit="1" customWidth="1"/>
    <col min="12816" max="12816" width="1" style="31" bestFit="1" customWidth="1"/>
    <col min="12817" max="12817" width="3.7109375" style="31" bestFit="1" customWidth="1"/>
    <col min="12818" max="12818" width="1" style="31" bestFit="1" customWidth="1"/>
    <col min="12819" max="12819" width="2.85546875" style="31" bestFit="1" customWidth="1"/>
    <col min="12820" max="12820" width="1.85546875" style="31" bestFit="1" customWidth="1"/>
    <col min="12821" max="12822" width="1" style="31" bestFit="1" customWidth="1"/>
    <col min="12823" max="12823" width="5.5703125" style="31" bestFit="1" customWidth="1"/>
    <col min="12824" max="12824" width="1.85546875" style="31" bestFit="1" customWidth="1"/>
    <col min="12825" max="12825" width="2.85546875" style="31" bestFit="1" customWidth="1"/>
    <col min="12826" max="12826" width="1.85546875" style="31" bestFit="1" customWidth="1"/>
    <col min="12827" max="12827" width="9.28515625" style="31" bestFit="1" customWidth="1"/>
    <col min="12828" max="13056" width="8.85546875" style="31"/>
    <col min="13057" max="13058" width="4.7109375" style="31" bestFit="1" customWidth="1"/>
    <col min="13059" max="13059" width="1.85546875" style="31" bestFit="1" customWidth="1"/>
    <col min="13060" max="13061" width="2.85546875" style="31" bestFit="1" customWidth="1"/>
    <col min="13062" max="13062" width="1.85546875" style="31" bestFit="1" customWidth="1"/>
    <col min="13063" max="13063" width="4.7109375" style="31" bestFit="1" customWidth="1"/>
    <col min="13064" max="13064" width="5.5703125" style="31" bestFit="1" customWidth="1"/>
    <col min="13065" max="13065" width="9.28515625" style="31" bestFit="1" customWidth="1"/>
    <col min="13066" max="13066" width="8.42578125" style="31" bestFit="1" customWidth="1"/>
    <col min="13067" max="13067" width="4.7109375" style="31" bestFit="1" customWidth="1"/>
    <col min="13068" max="13068" width="1" style="31" bestFit="1" customWidth="1"/>
    <col min="13069" max="13069" width="3.7109375" style="31" bestFit="1" customWidth="1"/>
    <col min="13070" max="13070" width="1" style="31" bestFit="1" customWidth="1"/>
    <col min="13071" max="13071" width="2.85546875" style="31" bestFit="1" customWidth="1"/>
    <col min="13072" max="13072" width="1" style="31" bestFit="1" customWidth="1"/>
    <col min="13073" max="13073" width="3.7109375" style="31" bestFit="1" customWidth="1"/>
    <col min="13074" max="13074" width="1" style="31" bestFit="1" customWidth="1"/>
    <col min="13075" max="13075" width="2.85546875" style="31" bestFit="1" customWidth="1"/>
    <col min="13076" max="13076" width="1.85546875" style="31" bestFit="1" customWidth="1"/>
    <col min="13077" max="13078" width="1" style="31" bestFit="1" customWidth="1"/>
    <col min="13079" max="13079" width="5.5703125" style="31" bestFit="1" customWidth="1"/>
    <col min="13080" max="13080" width="1.85546875" style="31" bestFit="1" customWidth="1"/>
    <col min="13081" max="13081" width="2.85546875" style="31" bestFit="1" customWidth="1"/>
    <col min="13082" max="13082" width="1.85546875" style="31" bestFit="1" customWidth="1"/>
    <col min="13083" max="13083" width="9.28515625" style="31" bestFit="1" customWidth="1"/>
    <col min="13084" max="13312" width="8.85546875" style="31"/>
    <col min="13313" max="13314" width="4.7109375" style="31" bestFit="1" customWidth="1"/>
    <col min="13315" max="13315" width="1.85546875" style="31" bestFit="1" customWidth="1"/>
    <col min="13316" max="13317" width="2.85546875" style="31" bestFit="1" customWidth="1"/>
    <col min="13318" max="13318" width="1.85546875" style="31" bestFit="1" customWidth="1"/>
    <col min="13319" max="13319" width="4.7109375" style="31" bestFit="1" customWidth="1"/>
    <col min="13320" max="13320" width="5.5703125" style="31" bestFit="1" customWidth="1"/>
    <col min="13321" max="13321" width="9.28515625" style="31" bestFit="1" customWidth="1"/>
    <col min="13322" max="13322" width="8.42578125" style="31" bestFit="1" customWidth="1"/>
    <col min="13323" max="13323" width="4.7109375" style="31" bestFit="1" customWidth="1"/>
    <col min="13324" max="13324" width="1" style="31" bestFit="1" customWidth="1"/>
    <col min="13325" max="13325" width="3.7109375" style="31" bestFit="1" customWidth="1"/>
    <col min="13326" max="13326" width="1" style="31" bestFit="1" customWidth="1"/>
    <col min="13327" max="13327" width="2.85546875" style="31" bestFit="1" customWidth="1"/>
    <col min="13328" max="13328" width="1" style="31" bestFit="1" customWidth="1"/>
    <col min="13329" max="13329" width="3.7109375" style="31" bestFit="1" customWidth="1"/>
    <col min="13330" max="13330" width="1" style="31" bestFit="1" customWidth="1"/>
    <col min="13331" max="13331" width="2.85546875" style="31" bestFit="1" customWidth="1"/>
    <col min="13332" max="13332" width="1.85546875" style="31" bestFit="1" customWidth="1"/>
    <col min="13333" max="13334" width="1" style="31" bestFit="1" customWidth="1"/>
    <col min="13335" max="13335" width="5.5703125" style="31" bestFit="1" customWidth="1"/>
    <col min="13336" max="13336" width="1.85546875" style="31" bestFit="1" customWidth="1"/>
    <col min="13337" max="13337" width="2.85546875" style="31" bestFit="1" customWidth="1"/>
    <col min="13338" max="13338" width="1.85546875" style="31" bestFit="1" customWidth="1"/>
    <col min="13339" max="13339" width="9.28515625" style="31" bestFit="1" customWidth="1"/>
    <col min="13340" max="13568" width="8.85546875" style="31"/>
    <col min="13569" max="13570" width="4.7109375" style="31" bestFit="1" customWidth="1"/>
    <col min="13571" max="13571" width="1.85546875" style="31" bestFit="1" customWidth="1"/>
    <col min="13572" max="13573" width="2.85546875" style="31" bestFit="1" customWidth="1"/>
    <col min="13574" max="13574" width="1.85546875" style="31" bestFit="1" customWidth="1"/>
    <col min="13575" max="13575" width="4.7109375" style="31" bestFit="1" customWidth="1"/>
    <col min="13576" max="13576" width="5.5703125" style="31" bestFit="1" customWidth="1"/>
    <col min="13577" max="13577" width="9.28515625" style="31" bestFit="1" customWidth="1"/>
    <col min="13578" max="13578" width="8.42578125" style="31" bestFit="1" customWidth="1"/>
    <col min="13579" max="13579" width="4.7109375" style="31" bestFit="1" customWidth="1"/>
    <col min="13580" max="13580" width="1" style="31" bestFit="1" customWidth="1"/>
    <col min="13581" max="13581" width="3.7109375" style="31" bestFit="1" customWidth="1"/>
    <col min="13582" max="13582" width="1" style="31" bestFit="1" customWidth="1"/>
    <col min="13583" max="13583" width="2.85546875" style="31" bestFit="1" customWidth="1"/>
    <col min="13584" max="13584" width="1" style="31" bestFit="1" customWidth="1"/>
    <col min="13585" max="13585" width="3.7109375" style="31" bestFit="1" customWidth="1"/>
    <col min="13586" max="13586" width="1" style="31" bestFit="1" customWidth="1"/>
    <col min="13587" max="13587" width="2.85546875" style="31" bestFit="1" customWidth="1"/>
    <col min="13588" max="13588" width="1.85546875" style="31" bestFit="1" customWidth="1"/>
    <col min="13589" max="13590" width="1" style="31" bestFit="1" customWidth="1"/>
    <col min="13591" max="13591" width="5.5703125" style="31" bestFit="1" customWidth="1"/>
    <col min="13592" max="13592" width="1.85546875" style="31" bestFit="1" customWidth="1"/>
    <col min="13593" max="13593" width="2.85546875" style="31" bestFit="1" customWidth="1"/>
    <col min="13594" max="13594" width="1.85546875" style="31" bestFit="1" customWidth="1"/>
    <col min="13595" max="13595" width="9.28515625" style="31" bestFit="1" customWidth="1"/>
    <col min="13596" max="13824" width="8.85546875" style="31"/>
    <col min="13825" max="13826" width="4.7109375" style="31" bestFit="1" customWidth="1"/>
    <col min="13827" max="13827" width="1.85546875" style="31" bestFit="1" customWidth="1"/>
    <col min="13828" max="13829" width="2.85546875" style="31" bestFit="1" customWidth="1"/>
    <col min="13830" max="13830" width="1.85546875" style="31" bestFit="1" customWidth="1"/>
    <col min="13831" max="13831" width="4.7109375" style="31" bestFit="1" customWidth="1"/>
    <col min="13832" max="13832" width="5.5703125" style="31" bestFit="1" customWidth="1"/>
    <col min="13833" max="13833" width="9.28515625" style="31" bestFit="1" customWidth="1"/>
    <col min="13834" max="13834" width="8.42578125" style="31" bestFit="1" customWidth="1"/>
    <col min="13835" max="13835" width="4.7109375" style="31" bestFit="1" customWidth="1"/>
    <col min="13836" max="13836" width="1" style="31" bestFit="1" customWidth="1"/>
    <col min="13837" max="13837" width="3.7109375" style="31" bestFit="1" customWidth="1"/>
    <col min="13838" max="13838" width="1" style="31" bestFit="1" customWidth="1"/>
    <col min="13839" max="13839" width="2.85546875" style="31" bestFit="1" customWidth="1"/>
    <col min="13840" max="13840" width="1" style="31" bestFit="1" customWidth="1"/>
    <col min="13841" max="13841" width="3.7109375" style="31" bestFit="1" customWidth="1"/>
    <col min="13842" max="13842" width="1" style="31" bestFit="1" customWidth="1"/>
    <col min="13843" max="13843" width="2.85546875" style="31" bestFit="1" customWidth="1"/>
    <col min="13844" max="13844" width="1.85546875" style="31" bestFit="1" customWidth="1"/>
    <col min="13845" max="13846" width="1" style="31" bestFit="1" customWidth="1"/>
    <col min="13847" max="13847" width="5.5703125" style="31" bestFit="1" customWidth="1"/>
    <col min="13848" max="13848" width="1.85546875" style="31" bestFit="1" customWidth="1"/>
    <col min="13849" max="13849" width="2.85546875" style="31" bestFit="1" customWidth="1"/>
    <col min="13850" max="13850" width="1.85546875" style="31" bestFit="1" customWidth="1"/>
    <col min="13851" max="13851" width="9.28515625" style="31" bestFit="1" customWidth="1"/>
    <col min="13852" max="14080" width="8.85546875" style="31"/>
    <col min="14081" max="14082" width="4.7109375" style="31" bestFit="1" customWidth="1"/>
    <col min="14083" max="14083" width="1.85546875" style="31" bestFit="1" customWidth="1"/>
    <col min="14084" max="14085" width="2.85546875" style="31" bestFit="1" customWidth="1"/>
    <col min="14086" max="14086" width="1.85546875" style="31" bestFit="1" customWidth="1"/>
    <col min="14087" max="14087" width="4.7109375" style="31" bestFit="1" customWidth="1"/>
    <col min="14088" max="14088" width="5.5703125" style="31" bestFit="1" customWidth="1"/>
    <col min="14089" max="14089" width="9.28515625" style="31" bestFit="1" customWidth="1"/>
    <col min="14090" max="14090" width="8.42578125" style="31" bestFit="1" customWidth="1"/>
    <col min="14091" max="14091" width="4.7109375" style="31" bestFit="1" customWidth="1"/>
    <col min="14092" max="14092" width="1" style="31" bestFit="1" customWidth="1"/>
    <col min="14093" max="14093" width="3.7109375" style="31" bestFit="1" customWidth="1"/>
    <col min="14094" max="14094" width="1" style="31" bestFit="1" customWidth="1"/>
    <col min="14095" max="14095" width="2.85546875" style="31" bestFit="1" customWidth="1"/>
    <col min="14096" max="14096" width="1" style="31" bestFit="1" customWidth="1"/>
    <col min="14097" max="14097" width="3.7109375" style="31" bestFit="1" customWidth="1"/>
    <col min="14098" max="14098" width="1" style="31" bestFit="1" customWidth="1"/>
    <col min="14099" max="14099" width="2.85546875" style="31" bestFit="1" customWidth="1"/>
    <col min="14100" max="14100" width="1.85546875" style="31" bestFit="1" customWidth="1"/>
    <col min="14101" max="14102" width="1" style="31" bestFit="1" customWidth="1"/>
    <col min="14103" max="14103" width="5.5703125" style="31" bestFit="1" customWidth="1"/>
    <col min="14104" max="14104" width="1.85546875" style="31" bestFit="1" customWidth="1"/>
    <col min="14105" max="14105" width="2.85546875" style="31" bestFit="1" customWidth="1"/>
    <col min="14106" max="14106" width="1.85546875" style="31" bestFit="1" customWidth="1"/>
    <col min="14107" max="14107" width="9.28515625" style="31" bestFit="1" customWidth="1"/>
    <col min="14108" max="14336" width="8.85546875" style="31"/>
    <col min="14337" max="14338" width="4.7109375" style="31" bestFit="1" customWidth="1"/>
    <col min="14339" max="14339" width="1.85546875" style="31" bestFit="1" customWidth="1"/>
    <col min="14340" max="14341" width="2.85546875" style="31" bestFit="1" customWidth="1"/>
    <col min="14342" max="14342" width="1.85546875" style="31" bestFit="1" customWidth="1"/>
    <col min="14343" max="14343" width="4.7109375" style="31" bestFit="1" customWidth="1"/>
    <col min="14344" max="14344" width="5.5703125" style="31" bestFit="1" customWidth="1"/>
    <col min="14345" max="14345" width="9.28515625" style="31" bestFit="1" customWidth="1"/>
    <col min="14346" max="14346" width="8.42578125" style="31" bestFit="1" customWidth="1"/>
    <col min="14347" max="14347" width="4.7109375" style="31" bestFit="1" customWidth="1"/>
    <col min="14348" max="14348" width="1" style="31" bestFit="1" customWidth="1"/>
    <col min="14349" max="14349" width="3.7109375" style="31" bestFit="1" customWidth="1"/>
    <col min="14350" max="14350" width="1" style="31" bestFit="1" customWidth="1"/>
    <col min="14351" max="14351" width="2.85546875" style="31" bestFit="1" customWidth="1"/>
    <col min="14352" max="14352" width="1" style="31" bestFit="1" customWidth="1"/>
    <col min="14353" max="14353" width="3.7109375" style="31" bestFit="1" customWidth="1"/>
    <col min="14354" max="14354" width="1" style="31" bestFit="1" customWidth="1"/>
    <col min="14355" max="14355" width="2.85546875" style="31" bestFit="1" customWidth="1"/>
    <col min="14356" max="14356" width="1.85546875" style="31" bestFit="1" customWidth="1"/>
    <col min="14357" max="14358" width="1" style="31" bestFit="1" customWidth="1"/>
    <col min="14359" max="14359" width="5.5703125" style="31" bestFit="1" customWidth="1"/>
    <col min="14360" max="14360" width="1.85546875" style="31" bestFit="1" customWidth="1"/>
    <col min="14361" max="14361" width="2.85546875" style="31" bestFit="1" customWidth="1"/>
    <col min="14362" max="14362" width="1.85546875" style="31" bestFit="1" customWidth="1"/>
    <col min="14363" max="14363" width="9.28515625" style="31" bestFit="1" customWidth="1"/>
    <col min="14364" max="14592" width="8.85546875" style="31"/>
    <col min="14593" max="14594" width="4.7109375" style="31" bestFit="1" customWidth="1"/>
    <col min="14595" max="14595" width="1.85546875" style="31" bestFit="1" customWidth="1"/>
    <col min="14596" max="14597" width="2.85546875" style="31" bestFit="1" customWidth="1"/>
    <col min="14598" max="14598" width="1.85546875" style="31" bestFit="1" customWidth="1"/>
    <col min="14599" max="14599" width="4.7109375" style="31" bestFit="1" customWidth="1"/>
    <col min="14600" max="14600" width="5.5703125" style="31" bestFit="1" customWidth="1"/>
    <col min="14601" max="14601" width="9.28515625" style="31" bestFit="1" customWidth="1"/>
    <col min="14602" max="14602" width="8.42578125" style="31" bestFit="1" customWidth="1"/>
    <col min="14603" max="14603" width="4.7109375" style="31" bestFit="1" customWidth="1"/>
    <col min="14604" max="14604" width="1" style="31" bestFit="1" customWidth="1"/>
    <col min="14605" max="14605" width="3.7109375" style="31" bestFit="1" customWidth="1"/>
    <col min="14606" max="14606" width="1" style="31" bestFit="1" customWidth="1"/>
    <col min="14607" max="14607" width="2.85546875" style="31" bestFit="1" customWidth="1"/>
    <col min="14608" max="14608" width="1" style="31" bestFit="1" customWidth="1"/>
    <col min="14609" max="14609" width="3.7109375" style="31" bestFit="1" customWidth="1"/>
    <col min="14610" max="14610" width="1" style="31" bestFit="1" customWidth="1"/>
    <col min="14611" max="14611" width="2.85546875" style="31" bestFit="1" customWidth="1"/>
    <col min="14612" max="14612" width="1.85546875" style="31" bestFit="1" customWidth="1"/>
    <col min="14613" max="14614" width="1" style="31" bestFit="1" customWidth="1"/>
    <col min="14615" max="14615" width="5.5703125" style="31" bestFit="1" customWidth="1"/>
    <col min="14616" max="14616" width="1.85546875" style="31" bestFit="1" customWidth="1"/>
    <col min="14617" max="14617" width="2.85546875" style="31" bestFit="1" customWidth="1"/>
    <col min="14618" max="14618" width="1.85546875" style="31" bestFit="1" customWidth="1"/>
    <col min="14619" max="14619" width="9.28515625" style="31" bestFit="1" customWidth="1"/>
    <col min="14620" max="14848" width="8.85546875" style="31"/>
    <col min="14849" max="14850" width="4.7109375" style="31" bestFit="1" customWidth="1"/>
    <col min="14851" max="14851" width="1.85546875" style="31" bestFit="1" customWidth="1"/>
    <col min="14852" max="14853" width="2.85546875" style="31" bestFit="1" customWidth="1"/>
    <col min="14854" max="14854" width="1.85546875" style="31" bestFit="1" customWidth="1"/>
    <col min="14855" max="14855" width="4.7109375" style="31" bestFit="1" customWidth="1"/>
    <col min="14856" max="14856" width="5.5703125" style="31" bestFit="1" customWidth="1"/>
    <col min="14857" max="14857" width="9.28515625" style="31" bestFit="1" customWidth="1"/>
    <col min="14858" max="14858" width="8.42578125" style="31" bestFit="1" customWidth="1"/>
    <col min="14859" max="14859" width="4.7109375" style="31" bestFit="1" customWidth="1"/>
    <col min="14860" max="14860" width="1" style="31" bestFit="1" customWidth="1"/>
    <col min="14861" max="14861" width="3.7109375" style="31" bestFit="1" customWidth="1"/>
    <col min="14862" max="14862" width="1" style="31" bestFit="1" customWidth="1"/>
    <col min="14863" max="14863" width="2.85546875" style="31" bestFit="1" customWidth="1"/>
    <col min="14864" max="14864" width="1" style="31" bestFit="1" customWidth="1"/>
    <col min="14865" max="14865" width="3.7109375" style="31" bestFit="1" customWidth="1"/>
    <col min="14866" max="14866" width="1" style="31" bestFit="1" customWidth="1"/>
    <col min="14867" max="14867" width="2.85546875" style="31" bestFit="1" customWidth="1"/>
    <col min="14868" max="14868" width="1.85546875" style="31" bestFit="1" customWidth="1"/>
    <col min="14869" max="14870" width="1" style="31" bestFit="1" customWidth="1"/>
    <col min="14871" max="14871" width="5.5703125" style="31" bestFit="1" customWidth="1"/>
    <col min="14872" max="14872" width="1.85546875" style="31" bestFit="1" customWidth="1"/>
    <col min="14873" max="14873" width="2.85546875" style="31" bestFit="1" customWidth="1"/>
    <col min="14874" max="14874" width="1.85546875" style="31" bestFit="1" customWidth="1"/>
    <col min="14875" max="14875" width="9.28515625" style="31" bestFit="1" customWidth="1"/>
    <col min="14876" max="15104" width="8.85546875" style="31"/>
    <col min="15105" max="15106" width="4.7109375" style="31" bestFit="1" customWidth="1"/>
    <col min="15107" max="15107" width="1.85546875" style="31" bestFit="1" customWidth="1"/>
    <col min="15108" max="15109" width="2.85546875" style="31" bestFit="1" customWidth="1"/>
    <col min="15110" max="15110" width="1.85546875" style="31" bestFit="1" customWidth="1"/>
    <col min="15111" max="15111" width="4.7109375" style="31" bestFit="1" customWidth="1"/>
    <col min="15112" max="15112" width="5.5703125" style="31" bestFit="1" customWidth="1"/>
    <col min="15113" max="15113" width="9.28515625" style="31" bestFit="1" customWidth="1"/>
    <col min="15114" max="15114" width="8.42578125" style="31" bestFit="1" customWidth="1"/>
    <col min="15115" max="15115" width="4.7109375" style="31" bestFit="1" customWidth="1"/>
    <col min="15116" max="15116" width="1" style="31" bestFit="1" customWidth="1"/>
    <col min="15117" max="15117" width="3.7109375" style="31" bestFit="1" customWidth="1"/>
    <col min="15118" max="15118" width="1" style="31" bestFit="1" customWidth="1"/>
    <col min="15119" max="15119" width="2.85546875" style="31" bestFit="1" customWidth="1"/>
    <col min="15120" max="15120" width="1" style="31" bestFit="1" customWidth="1"/>
    <col min="15121" max="15121" width="3.7109375" style="31" bestFit="1" customWidth="1"/>
    <col min="15122" max="15122" width="1" style="31" bestFit="1" customWidth="1"/>
    <col min="15123" max="15123" width="2.85546875" style="31" bestFit="1" customWidth="1"/>
    <col min="15124" max="15124" width="1.85546875" style="31" bestFit="1" customWidth="1"/>
    <col min="15125" max="15126" width="1" style="31" bestFit="1" customWidth="1"/>
    <col min="15127" max="15127" width="5.5703125" style="31" bestFit="1" customWidth="1"/>
    <col min="15128" max="15128" width="1.85546875" style="31" bestFit="1" customWidth="1"/>
    <col min="15129" max="15129" width="2.85546875" style="31" bestFit="1" customWidth="1"/>
    <col min="15130" max="15130" width="1.85546875" style="31" bestFit="1" customWidth="1"/>
    <col min="15131" max="15131" width="9.28515625" style="31" bestFit="1" customWidth="1"/>
    <col min="15132" max="15360" width="8.85546875" style="31"/>
    <col min="15361" max="15362" width="4.7109375" style="31" bestFit="1" customWidth="1"/>
    <col min="15363" max="15363" width="1.85546875" style="31" bestFit="1" customWidth="1"/>
    <col min="15364" max="15365" width="2.85546875" style="31" bestFit="1" customWidth="1"/>
    <col min="15366" max="15366" width="1.85546875" style="31" bestFit="1" customWidth="1"/>
    <col min="15367" max="15367" width="4.7109375" style="31" bestFit="1" customWidth="1"/>
    <col min="15368" max="15368" width="5.5703125" style="31" bestFit="1" customWidth="1"/>
    <col min="15369" max="15369" width="9.28515625" style="31" bestFit="1" customWidth="1"/>
    <col min="15370" max="15370" width="8.42578125" style="31" bestFit="1" customWidth="1"/>
    <col min="15371" max="15371" width="4.7109375" style="31" bestFit="1" customWidth="1"/>
    <col min="15372" max="15372" width="1" style="31" bestFit="1" customWidth="1"/>
    <col min="15373" max="15373" width="3.7109375" style="31" bestFit="1" customWidth="1"/>
    <col min="15374" max="15374" width="1" style="31" bestFit="1" customWidth="1"/>
    <col min="15375" max="15375" width="2.85546875" style="31" bestFit="1" customWidth="1"/>
    <col min="15376" max="15376" width="1" style="31" bestFit="1" customWidth="1"/>
    <col min="15377" max="15377" width="3.7109375" style="31" bestFit="1" customWidth="1"/>
    <col min="15378" max="15378" width="1" style="31" bestFit="1" customWidth="1"/>
    <col min="15379" max="15379" width="2.85546875" style="31" bestFit="1" customWidth="1"/>
    <col min="15380" max="15380" width="1.85546875" style="31" bestFit="1" customWidth="1"/>
    <col min="15381" max="15382" width="1" style="31" bestFit="1" customWidth="1"/>
    <col min="15383" max="15383" width="5.5703125" style="31" bestFit="1" customWidth="1"/>
    <col min="15384" max="15384" width="1.85546875" style="31" bestFit="1" customWidth="1"/>
    <col min="15385" max="15385" width="2.85546875" style="31" bestFit="1" customWidth="1"/>
    <col min="15386" max="15386" width="1.85546875" style="31" bestFit="1" customWidth="1"/>
    <col min="15387" max="15387" width="9.28515625" style="31" bestFit="1" customWidth="1"/>
    <col min="15388" max="15616" width="8.85546875" style="31"/>
    <col min="15617" max="15618" width="4.7109375" style="31" bestFit="1" customWidth="1"/>
    <col min="15619" max="15619" width="1.85546875" style="31" bestFit="1" customWidth="1"/>
    <col min="15620" max="15621" width="2.85546875" style="31" bestFit="1" customWidth="1"/>
    <col min="15622" max="15622" width="1.85546875" style="31" bestFit="1" customWidth="1"/>
    <col min="15623" max="15623" width="4.7109375" style="31" bestFit="1" customWidth="1"/>
    <col min="15624" max="15624" width="5.5703125" style="31" bestFit="1" customWidth="1"/>
    <col min="15625" max="15625" width="9.28515625" style="31" bestFit="1" customWidth="1"/>
    <col min="15626" max="15626" width="8.42578125" style="31" bestFit="1" customWidth="1"/>
    <col min="15627" max="15627" width="4.7109375" style="31" bestFit="1" customWidth="1"/>
    <col min="15628" max="15628" width="1" style="31" bestFit="1" customWidth="1"/>
    <col min="15629" max="15629" width="3.7109375" style="31" bestFit="1" customWidth="1"/>
    <col min="15630" max="15630" width="1" style="31" bestFit="1" customWidth="1"/>
    <col min="15631" max="15631" width="2.85546875" style="31" bestFit="1" customWidth="1"/>
    <col min="15632" max="15632" width="1" style="31" bestFit="1" customWidth="1"/>
    <col min="15633" max="15633" width="3.7109375" style="31" bestFit="1" customWidth="1"/>
    <col min="15634" max="15634" width="1" style="31" bestFit="1" customWidth="1"/>
    <col min="15635" max="15635" width="2.85546875" style="31" bestFit="1" customWidth="1"/>
    <col min="15636" max="15636" width="1.85546875" style="31" bestFit="1" customWidth="1"/>
    <col min="15637" max="15638" width="1" style="31" bestFit="1" customWidth="1"/>
    <col min="15639" max="15639" width="5.5703125" style="31" bestFit="1" customWidth="1"/>
    <col min="15640" max="15640" width="1.85546875" style="31" bestFit="1" customWidth="1"/>
    <col min="15641" max="15641" width="2.85546875" style="31" bestFit="1" customWidth="1"/>
    <col min="15642" max="15642" width="1.85546875" style="31" bestFit="1" customWidth="1"/>
    <col min="15643" max="15643" width="9.28515625" style="31" bestFit="1" customWidth="1"/>
    <col min="15644" max="15872" width="8.85546875" style="31"/>
    <col min="15873" max="15874" width="4.7109375" style="31" bestFit="1" customWidth="1"/>
    <col min="15875" max="15875" width="1.85546875" style="31" bestFit="1" customWidth="1"/>
    <col min="15876" max="15877" width="2.85546875" style="31" bestFit="1" customWidth="1"/>
    <col min="15878" max="15878" width="1.85546875" style="31" bestFit="1" customWidth="1"/>
    <col min="15879" max="15879" width="4.7109375" style="31" bestFit="1" customWidth="1"/>
    <col min="15880" max="15880" width="5.5703125" style="31" bestFit="1" customWidth="1"/>
    <col min="15881" max="15881" width="9.28515625" style="31" bestFit="1" customWidth="1"/>
    <col min="15882" max="15882" width="8.42578125" style="31" bestFit="1" customWidth="1"/>
    <col min="15883" max="15883" width="4.7109375" style="31" bestFit="1" customWidth="1"/>
    <col min="15884" max="15884" width="1" style="31" bestFit="1" customWidth="1"/>
    <col min="15885" max="15885" width="3.7109375" style="31" bestFit="1" customWidth="1"/>
    <col min="15886" max="15886" width="1" style="31" bestFit="1" customWidth="1"/>
    <col min="15887" max="15887" width="2.85546875" style="31" bestFit="1" customWidth="1"/>
    <col min="15888" max="15888" width="1" style="31" bestFit="1" customWidth="1"/>
    <col min="15889" max="15889" width="3.7109375" style="31" bestFit="1" customWidth="1"/>
    <col min="15890" max="15890" width="1" style="31" bestFit="1" customWidth="1"/>
    <col min="15891" max="15891" width="2.85546875" style="31" bestFit="1" customWidth="1"/>
    <col min="15892" max="15892" width="1.85546875" style="31" bestFit="1" customWidth="1"/>
    <col min="15893" max="15894" width="1" style="31" bestFit="1" customWidth="1"/>
    <col min="15895" max="15895" width="5.5703125" style="31" bestFit="1" customWidth="1"/>
    <col min="15896" max="15896" width="1.85546875" style="31" bestFit="1" customWidth="1"/>
    <col min="15897" max="15897" width="2.85546875" style="31" bestFit="1" customWidth="1"/>
    <col min="15898" max="15898" width="1.85546875" style="31" bestFit="1" customWidth="1"/>
    <col min="15899" max="15899" width="9.28515625" style="31" bestFit="1" customWidth="1"/>
    <col min="15900" max="16128" width="8.85546875" style="31"/>
    <col min="16129" max="16130" width="4.7109375" style="31" bestFit="1" customWidth="1"/>
    <col min="16131" max="16131" width="1.85546875" style="31" bestFit="1" customWidth="1"/>
    <col min="16132" max="16133" width="2.85546875" style="31" bestFit="1" customWidth="1"/>
    <col min="16134" max="16134" width="1.85546875" style="31" bestFit="1" customWidth="1"/>
    <col min="16135" max="16135" width="4.7109375" style="31" bestFit="1" customWidth="1"/>
    <col min="16136" max="16136" width="5.5703125" style="31" bestFit="1" customWidth="1"/>
    <col min="16137" max="16137" width="9.28515625" style="31" bestFit="1" customWidth="1"/>
    <col min="16138" max="16138" width="8.42578125" style="31" bestFit="1" customWidth="1"/>
    <col min="16139" max="16139" width="4.7109375" style="31" bestFit="1" customWidth="1"/>
    <col min="16140" max="16140" width="1" style="31" bestFit="1" customWidth="1"/>
    <col min="16141" max="16141" width="3.7109375" style="31" bestFit="1" customWidth="1"/>
    <col min="16142" max="16142" width="1" style="31" bestFit="1" customWidth="1"/>
    <col min="16143" max="16143" width="2.85546875" style="31" bestFit="1" customWidth="1"/>
    <col min="16144" max="16144" width="1" style="31" bestFit="1" customWidth="1"/>
    <col min="16145" max="16145" width="3.7109375" style="31" bestFit="1" customWidth="1"/>
    <col min="16146" max="16146" width="1" style="31" bestFit="1" customWidth="1"/>
    <col min="16147" max="16147" width="2.85546875" style="31" bestFit="1" customWidth="1"/>
    <col min="16148" max="16148" width="1.85546875" style="31" bestFit="1" customWidth="1"/>
    <col min="16149" max="16150" width="1" style="31" bestFit="1" customWidth="1"/>
    <col min="16151" max="16151" width="5.5703125" style="31" bestFit="1" customWidth="1"/>
    <col min="16152" max="16152" width="1.85546875" style="31" bestFit="1" customWidth="1"/>
    <col min="16153" max="16153" width="2.85546875" style="31" bestFit="1" customWidth="1"/>
    <col min="16154" max="16154" width="1.85546875" style="31" bestFit="1" customWidth="1"/>
    <col min="16155" max="16155" width="9.28515625" style="31" bestFit="1" customWidth="1"/>
    <col min="16156" max="16384" width="8.85546875" style="31"/>
  </cols>
  <sheetData>
    <row r="1" spans="1:31">
      <c r="A1" s="474" t="s">
        <v>246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6"/>
    </row>
    <row r="2" spans="1:31">
      <c r="A2" s="477" t="s">
        <v>247</v>
      </c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78"/>
    </row>
    <row r="3" spans="1:31">
      <c r="A3" s="477" t="s">
        <v>248</v>
      </c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5"/>
      <c r="AA3" s="415"/>
      <c r="AB3" s="415"/>
      <c r="AC3" s="415"/>
      <c r="AD3" s="478"/>
    </row>
    <row r="4" spans="1:31">
      <c r="A4" s="477" t="s">
        <v>338</v>
      </c>
      <c r="B4" s="415"/>
      <c r="C4" s="415"/>
      <c r="D4" s="415"/>
      <c r="E4" s="415"/>
      <c r="F4" s="415"/>
      <c r="G4" s="415"/>
      <c r="H4" s="415"/>
      <c r="I4" s="415"/>
      <c r="J4" s="415"/>
      <c r="K4" s="415"/>
      <c r="L4" s="415"/>
      <c r="M4" s="415"/>
      <c r="N4" s="415"/>
      <c r="O4" s="415"/>
      <c r="P4" s="415"/>
      <c r="Q4" s="415"/>
      <c r="R4" s="415"/>
      <c r="S4" s="415"/>
      <c r="T4" s="415"/>
      <c r="U4" s="415"/>
      <c r="V4" s="415"/>
      <c r="W4" s="415"/>
      <c r="X4" s="415"/>
      <c r="Y4" s="415"/>
      <c r="Z4" s="415"/>
      <c r="AA4" s="415"/>
      <c r="AB4" s="415"/>
      <c r="AC4" s="415"/>
      <c r="AD4" s="478"/>
    </row>
    <row r="5" spans="1:31" ht="10.35" customHeight="1">
      <c r="A5" s="477" t="s">
        <v>336</v>
      </c>
      <c r="B5" s="415"/>
      <c r="C5" s="415"/>
      <c r="D5" s="415"/>
      <c r="E5" s="415"/>
      <c r="F5" s="415"/>
      <c r="G5" s="415"/>
      <c r="H5" s="415"/>
      <c r="I5" s="415"/>
      <c r="J5" s="415"/>
      <c r="K5" s="415"/>
      <c r="L5" s="415"/>
      <c r="M5" s="415"/>
      <c r="N5" s="415"/>
      <c r="O5" s="415"/>
      <c r="P5" s="415"/>
      <c r="Q5" s="415"/>
      <c r="R5" s="415"/>
      <c r="S5" s="415"/>
      <c r="T5" s="415"/>
      <c r="U5" s="415"/>
      <c r="V5" s="415"/>
      <c r="W5" s="415"/>
      <c r="X5" s="415"/>
      <c r="Y5" s="415"/>
      <c r="Z5" s="415"/>
      <c r="AA5" s="415"/>
      <c r="AB5" s="415"/>
      <c r="AC5" s="415"/>
      <c r="AD5" s="478"/>
    </row>
    <row r="6" spans="1:31" ht="10.35" customHeight="1" thickBot="1">
      <c r="A6" s="479" t="s">
        <v>337</v>
      </c>
      <c r="B6" s="480"/>
      <c r="C6" s="480"/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0"/>
      <c r="R6" s="480"/>
      <c r="S6" s="480"/>
      <c r="T6" s="480"/>
      <c r="U6" s="480"/>
      <c r="V6" s="480"/>
      <c r="W6" s="480"/>
      <c r="X6" s="480"/>
      <c r="Y6" s="480"/>
      <c r="Z6" s="480"/>
      <c r="AA6" s="480"/>
      <c r="AB6" s="480"/>
      <c r="AC6" s="480"/>
      <c r="AD6" s="481"/>
    </row>
    <row r="7" spans="1:31" ht="10.9" customHeight="1">
      <c r="A7" s="230"/>
      <c r="B7" s="230"/>
      <c r="C7" s="230"/>
      <c r="D7" s="230"/>
      <c r="E7" s="230"/>
      <c r="F7" s="230"/>
      <c r="G7" s="230"/>
      <c r="H7" s="230"/>
      <c r="I7" s="230"/>
      <c r="J7" s="230"/>
      <c r="K7" s="230"/>
      <c r="L7" s="230"/>
      <c r="M7" s="230"/>
      <c r="N7" s="230"/>
      <c r="O7" s="230"/>
      <c r="P7" s="230"/>
      <c r="Q7" s="230"/>
      <c r="R7" s="230"/>
      <c r="S7" s="230"/>
      <c r="T7" s="230"/>
      <c r="U7" s="230"/>
      <c r="V7" s="230"/>
      <c r="W7" s="230"/>
      <c r="X7" s="230"/>
      <c r="Y7" s="230"/>
      <c r="Z7" s="230"/>
      <c r="AA7" s="230"/>
    </row>
    <row r="8" spans="1:31" ht="10.35" customHeight="1">
      <c r="A8" s="415" t="s">
        <v>0</v>
      </c>
      <c r="B8" s="415"/>
      <c r="C8" s="415" t="s">
        <v>69</v>
      </c>
      <c r="D8" s="415"/>
      <c r="E8" s="415"/>
      <c r="F8" s="415"/>
      <c r="G8" s="415"/>
      <c r="H8" s="415"/>
      <c r="I8" s="415"/>
      <c r="J8" s="415"/>
      <c r="K8" s="415"/>
      <c r="L8" s="415"/>
      <c r="M8" s="415"/>
      <c r="N8" s="415"/>
      <c r="O8" s="415"/>
      <c r="P8" s="415"/>
      <c r="Q8" s="415"/>
      <c r="R8" s="415"/>
      <c r="S8" s="415"/>
      <c r="T8" s="415"/>
      <c r="U8" s="428"/>
      <c r="V8" s="415"/>
      <c r="W8" s="415"/>
      <c r="X8" s="415"/>
      <c r="Y8" s="415"/>
      <c r="Z8" s="415"/>
      <c r="AA8" s="415"/>
    </row>
    <row r="9" spans="1:31" ht="10.35" customHeight="1">
      <c r="A9" s="415" t="s">
        <v>1</v>
      </c>
      <c r="B9" s="415"/>
      <c r="C9" s="415" t="s">
        <v>98</v>
      </c>
      <c r="D9" s="415"/>
      <c r="E9" s="415"/>
      <c r="F9" s="415"/>
      <c r="G9" s="415"/>
      <c r="H9" s="415"/>
      <c r="I9" s="415"/>
      <c r="J9" s="415"/>
      <c r="K9" s="415"/>
      <c r="L9" s="415"/>
      <c r="M9" s="415"/>
      <c r="N9" s="415"/>
      <c r="O9" s="415"/>
      <c r="P9" s="415"/>
      <c r="Q9" s="415"/>
      <c r="R9" s="415"/>
      <c r="S9" s="415"/>
      <c r="T9" s="415"/>
      <c r="U9" s="428" t="s">
        <v>99</v>
      </c>
      <c r="V9" s="428"/>
      <c r="W9" s="428"/>
      <c r="X9" s="428"/>
      <c r="Y9" s="428"/>
      <c r="Z9" s="428"/>
      <c r="AA9" s="428"/>
    </row>
    <row r="10" spans="1:31" ht="20.45" customHeight="1">
      <c r="A10" s="415" t="s">
        <v>2</v>
      </c>
      <c r="B10" s="415"/>
      <c r="C10" s="415" t="s">
        <v>100</v>
      </c>
      <c r="D10" s="415"/>
      <c r="E10" s="415"/>
      <c r="F10" s="415"/>
      <c r="G10" s="415"/>
      <c r="H10" s="415"/>
      <c r="I10" s="415"/>
      <c r="J10" s="415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31">
        <v>23892.240000000002</v>
      </c>
    </row>
    <row r="11" spans="1:31" ht="20.45" customHeight="1">
      <c r="A11" s="415" t="s">
        <v>3</v>
      </c>
      <c r="B11" s="415"/>
      <c r="C11" s="415" t="s">
        <v>73</v>
      </c>
      <c r="D11" s="415"/>
      <c r="E11" s="415"/>
      <c r="F11" s="415"/>
      <c r="G11" s="415"/>
      <c r="H11" s="415"/>
      <c r="I11" s="415"/>
      <c r="J11" s="415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</row>
    <row r="12" spans="1:31" ht="10.35" customHeight="1">
      <c r="A12" s="415" t="s">
        <v>4</v>
      </c>
      <c r="B12" s="415"/>
      <c r="C12" s="415" t="s">
        <v>5</v>
      </c>
      <c r="D12" s="415"/>
      <c r="E12" s="415"/>
      <c r="F12" s="415"/>
      <c r="G12" s="415"/>
      <c r="H12" s="415"/>
      <c r="I12" s="415"/>
      <c r="J12" s="415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28"/>
      <c r="V12" s="415"/>
      <c r="W12" s="415"/>
      <c r="X12" s="415"/>
      <c r="Y12" s="415"/>
      <c r="Z12" s="415"/>
      <c r="AA12" s="415"/>
    </row>
    <row r="13" spans="1:31" ht="10.35" customHeight="1">
      <c r="A13" s="415" t="s">
        <v>6</v>
      </c>
      <c r="B13" s="415"/>
      <c r="C13" s="415" t="s">
        <v>7</v>
      </c>
      <c r="D13" s="415"/>
      <c r="E13" s="415"/>
      <c r="F13" s="415"/>
      <c r="G13" s="415"/>
      <c r="H13" s="415"/>
      <c r="I13" s="415"/>
      <c r="J13" s="415"/>
      <c r="K13" s="415"/>
      <c r="L13" s="415"/>
      <c r="M13" s="415"/>
      <c r="N13" s="415"/>
      <c r="O13" s="415"/>
      <c r="P13" s="415"/>
      <c r="Q13" s="415"/>
      <c r="R13" s="415"/>
      <c r="S13" s="415"/>
      <c r="T13" s="415"/>
      <c r="U13" s="428"/>
      <c r="V13" s="415"/>
      <c r="W13" s="415"/>
      <c r="X13" s="415"/>
      <c r="Y13" s="415"/>
      <c r="Z13" s="415"/>
      <c r="AA13" s="415"/>
    </row>
    <row r="14" spans="1:31" ht="10.35" customHeight="1">
      <c r="A14" s="415" t="s">
        <v>8</v>
      </c>
      <c r="B14" s="415"/>
      <c r="C14" s="415" t="s">
        <v>5</v>
      </c>
      <c r="D14" s="415"/>
      <c r="E14" s="415"/>
      <c r="F14" s="415"/>
      <c r="G14" s="415"/>
      <c r="H14" s="415"/>
      <c r="I14" s="415"/>
      <c r="J14" s="415"/>
      <c r="K14" s="415"/>
      <c r="L14" s="415"/>
      <c r="M14" s="415"/>
      <c r="N14" s="415"/>
      <c r="O14" s="415"/>
      <c r="P14" s="415"/>
      <c r="Q14" s="415"/>
      <c r="R14" s="415"/>
      <c r="S14" s="415"/>
      <c r="T14" s="415"/>
      <c r="U14" s="428"/>
      <c r="V14" s="415"/>
      <c r="W14" s="415"/>
      <c r="X14" s="415"/>
      <c r="Y14" s="415"/>
      <c r="Z14" s="415"/>
      <c r="AA14" s="415"/>
    </row>
    <row r="15" spans="1:31" ht="10.35" customHeight="1">
      <c r="A15" s="415" t="s">
        <v>9</v>
      </c>
      <c r="B15" s="415"/>
      <c r="C15" s="415" t="s">
        <v>101</v>
      </c>
      <c r="D15" s="415"/>
      <c r="E15" s="415"/>
      <c r="F15" s="415"/>
      <c r="G15" s="415"/>
      <c r="H15" s="415"/>
      <c r="I15" s="415"/>
      <c r="J15" s="415"/>
      <c r="K15" s="415"/>
      <c r="L15" s="415"/>
      <c r="M15" s="415"/>
      <c r="N15" s="415"/>
      <c r="O15" s="415"/>
      <c r="P15" s="415"/>
      <c r="Q15" s="415"/>
      <c r="R15" s="415"/>
      <c r="S15" s="415"/>
      <c r="T15" s="415"/>
      <c r="U15" s="428"/>
      <c r="V15" s="415"/>
      <c r="W15" s="415"/>
      <c r="X15" s="415"/>
      <c r="Y15" s="415"/>
      <c r="Z15" s="415"/>
      <c r="AA15" s="415"/>
    </row>
    <row r="16" spans="1:31" ht="10.35" customHeight="1">
      <c r="A16" s="415"/>
      <c r="B16" s="415"/>
      <c r="C16" s="415"/>
      <c r="D16" s="415"/>
      <c r="E16" s="415"/>
      <c r="F16" s="415"/>
      <c r="G16" s="415"/>
      <c r="H16" s="415"/>
      <c r="I16" s="415"/>
      <c r="J16" s="415"/>
      <c r="K16" s="415"/>
      <c r="L16" s="415"/>
      <c r="M16" s="415"/>
      <c r="N16" s="415"/>
      <c r="O16" s="415"/>
      <c r="P16" s="415"/>
      <c r="Q16" s="415"/>
      <c r="R16" s="415"/>
      <c r="S16" s="415"/>
      <c r="T16" s="415"/>
      <c r="U16" s="428" t="s">
        <v>75</v>
      </c>
      <c r="V16" s="428"/>
      <c r="W16" s="428"/>
      <c r="X16" s="428"/>
      <c r="Y16" s="428"/>
      <c r="Z16" s="428"/>
      <c r="AA16" s="428"/>
    </row>
    <row r="17" spans="1:31" ht="10.9" customHeight="1">
      <c r="A17" s="416" t="s">
        <v>518</v>
      </c>
      <c r="B17" s="416"/>
      <c r="C17" s="416"/>
      <c r="D17" s="416"/>
      <c r="E17" s="416"/>
      <c r="F17" s="416"/>
      <c r="G17" s="41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6"/>
      <c r="T17" s="416"/>
      <c r="U17" s="416"/>
      <c r="V17" s="416"/>
      <c r="W17" s="416"/>
      <c r="X17" s="416"/>
      <c r="Y17" s="416"/>
      <c r="Z17" s="416"/>
      <c r="AA17" s="416"/>
      <c r="AC17" s="482" t="s">
        <v>397</v>
      </c>
      <c r="AD17" s="482"/>
    </row>
    <row r="18" spans="1:31" ht="10.9" customHeight="1">
      <c r="A18" s="417"/>
      <c r="B18" s="417"/>
      <c r="C18" s="417"/>
      <c r="D18" s="417"/>
      <c r="E18" s="417"/>
      <c r="F18" s="417"/>
      <c r="G18" s="417"/>
      <c r="H18" s="417"/>
      <c r="I18" s="417"/>
      <c r="J18" s="417"/>
      <c r="K18" s="417"/>
      <c r="L18" s="417"/>
      <c r="M18" s="417"/>
      <c r="N18" s="417"/>
      <c r="O18" s="417"/>
      <c r="P18" s="417"/>
      <c r="Q18" s="417"/>
      <c r="R18" s="417"/>
      <c r="S18" s="417"/>
      <c r="T18" s="417"/>
      <c r="U18" s="417"/>
      <c r="V18" s="417"/>
      <c r="W18" s="417"/>
      <c r="X18" s="417"/>
      <c r="Y18" s="417"/>
      <c r="Z18" s="417"/>
      <c r="AA18" s="417"/>
      <c r="AC18" s="482"/>
      <c r="AD18" s="482"/>
    </row>
    <row r="19" spans="1:31" ht="10.35" customHeight="1">
      <c r="A19" s="387" t="s">
        <v>10</v>
      </c>
      <c r="B19" s="388"/>
      <c r="C19" s="389"/>
      <c r="D19" s="387" t="s">
        <v>11</v>
      </c>
      <c r="E19" s="388"/>
      <c r="F19" s="388"/>
      <c r="G19" s="388"/>
      <c r="H19" s="388"/>
      <c r="I19" s="388"/>
      <c r="J19" s="389"/>
      <c r="K19" s="393" t="s">
        <v>76</v>
      </c>
      <c r="L19" s="395"/>
      <c r="M19" s="390" t="s">
        <v>12</v>
      </c>
      <c r="N19" s="391"/>
      <c r="O19" s="392"/>
      <c r="P19" s="393" t="s">
        <v>13</v>
      </c>
      <c r="Q19" s="394"/>
      <c r="R19" s="394"/>
      <c r="S19" s="394"/>
      <c r="T19" s="394"/>
      <c r="U19" s="395"/>
      <c r="V19" s="393" t="s">
        <v>14</v>
      </c>
      <c r="W19" s="394"/>
      <c r="X19" s="394"/>
      <c r="Y19" s="395"/>
      <c r="Z19" s="393" t="s">
        <v>15</v>
      </c>
      <c r="AA19" s="395"/>
      <c r="AC19" s="213" t="s">
        <v>14</v>
      </c>
      <c r="AD19" s="214" t="s">
        <v>15</v>
      </c>
    </row>
    <row r="20" spans="1:31" ht="10.35" customHeight="1">
      <c r="A20" s="387"/>
      <c r="B20" s="388"/>
      <c r="C20" s="389"/>
      <c r="D20" s="387" t="s">
        <v>16</v>
      </c>
      <c r="E20" s="388"/>
      <c r="F20" s="388"/>
      <c r="G20" s="388"/>
      <c r="H20" s="388"/>
      <c r="I20" s="388"/>
      <c r="J20" s="388"/>
      <c r="K20" s="388"/>
      <c r="L20" s="388"/>
      <c r="M20" s="388"/>
      <c r="N20" s="388"/>
      <c r="O20" s="388"/>
      <c r="P20" s="388"/>
      <c r="Q20" s="388"/>
      <c r="R20" s="388"/>
      <c r="S20" s="388"/>
      <c r="T20" s="388"/>
      <c r="U20" s="388"/>
      <c r="V20" s="388"/>
      <c r="W20" s="388"/>
      <c r="X20" s="388"/>
      <c r="Y20" s="388"/>
      <c r="Z20" s="388"/>
      <c r="AA20" s="389"/>
    </row>
    <row r="21" spans="1:31" ht="30.75" customHeight="1">
      <c r="A21" s="412">
        <v>40001</v>
      </c>
      <c r="B21" s="413"/>
      <c r="C21" s="414"/>
      <c r="D21" s="396" t="s">
        <v>77</v>
      </c>
      <c r="E21" s="397"/>
      <c r="F21" s="397"/>
      <c r="G21" s="397"/>
      <c r="H21" s="397"/>
      <c r="I21" s="397"/>
      <c r="J21" s="398"/>
      <c r="K21" s="399">
        <f>BD!$E$4</f>
        <v>0.1109</v>
      </c>
      <c r="L21" s="400"/>
      <c r="M21" s="401" t="s">
        <v>17</v>
      </c>
      <c r="N21" s="402"/>
      <c r="O21" s="403"/>
      <c r="P21" s="404">
        <v>79.64</v>
      </c>
      <c r="Q21" s="405"/>
      <c r="R21" s="405"/>
      <c r="S21" s="405"/>
      <c r="T21" s="405"/>
      <c r="U21" s="406"/>
      <c r="V21" s="407">
        <v>0.56999999999999995</v>
      </c>
      <c r="W21" s="408"/>
      <c r="X21" s="408"/>
      <c r="Y21" s="409"/>
      <c r="Z21" s="410">
        <v>45.39</v>
      </c>
      <c r="AA21" s="411"/>
      <c r="AC21" s="211">
        <v>0.16</v>
      </c>
      <c r="AD21" s="212">
        <f t="shared" ref="AD21" si="0">TRUNC(AC21*P21,2)</f>
        <v>12.74</v>
      </c>
      <c r="AE21" s="231"/>
    </row>
    <row r="22" spans="1:31" ht="10.35" customHeight="1">
      <c r="A22" s="412">
        <v>40305</v>
      </c>
      <c r="B22" s="413"/>
      <c r="C22" s="414"/>
      <c r="D22" s="396" t="s">
        <v>78</v>
      </c>
      <c r="E22" s="397"/>
      <c r="F22" s="397"/>
      <c r="G22" s="397"/>
      <c r="H22" s="397"/>
      <c r="I22" s="397"/>
      <c r="J22" s="398"/>
      <c r="K22" s="399">
        <f>BD!$E$4</f>
        <v>0.1109</v>
      </c>
      <c r="L22" s="400"/>
      <c r="M22" s="401" t="s">
        <v>17</v>
      </c>
      <c r="N22" s="402"/>
      <c r="O22" s="403"/>
      <c r="P22" s="404">
        <v>79.64</v>
      </c>
      <c r="Q22" s="405"/>
      <c r="R22" s="405"/>
      <c r="S22" s="405"/>
      <c r="T22" s="405"/>
      <c r="U22" s="406"/>
      <c r="V22" s="407">
        <v>0.42</v>
      </c>
      <c r="W22" s="408"/>
      <c r="X22" s="408"/>
      <c r="Y22" s="409"/>
      <c r="Z22" s="410">
        <v>33.44</v>
      </c>
      <c r="AA22" s="411"/>
      <c r="AC22" s="211">
        <v>0.14000000000000001</v>
      </c>
      <c r="AD22" s="212">
        <f t="shared" ref="AD22:AD40" si="1">TRUNC(AC22*P22,2)</f>
        <v>11.14</v>
      </c>
      <c r="AE22" s="231"/>
    </row>
    <row r="23" spans="1:31" ht="20.45" customHeight="1">
      <c r="A23" s="412">
        <v>44100</v>
      </c>
      <c r="B23" s="413"/>
      <c r="C23" s="414"/>
      <c r="D23" s="396" t="s">
        <v>79</v>
      </c>
      <c r="E23" s="397"/>
      <c r="F23" s="397"/>
      <c r="G23" s="397"/>
      <c r="H23" s="397"/>
      <c r="I23" s="397"/>
      <c r="J23" s="398"/>
      <c r="K23" s="399">
        <f>BD!$E$4</f>
        <v>0.1109</v>
      </c>
      <c r="L23" s="400"/>
      <c r="M23" s="401" t="s">
        <v>18</v>
      </c>
      <c r="N23" s="402"/>
      <c r="O23" s="403"/>
      <c r="P23" s="404">
        <v>47.78</v>
      </c>
      <c r="Q23" s="405"/>
      <c r="R23" s="405"/>
      <c r="S23" s="405"/>
      <c r="T23" s="405"/>
      <c r="U23" s="406"/>
      <c r="V23" s="407">
        <v>8.08</v>
      </c>
      <c r="W23" s="408"/>
      <c r="X23" s="408"/>
      <c r="Y23" s="409"/>
      <c r="Z23" s="410">
        <v>386.06</v>
      </c>
      <c r="AA23" s="411"/>
      <c r="AC23" s="211">
        <v>2.36</v>
      </c>
      <c r="AD23" s="212">
        <f t="shared" si="1"/>
        <v>112.76</v>
      </c>
      <c r="AE23" s="231"/>
    </row>
    <row r="24" spans="1:31" ht="20.45" customHeight="1">
      <c r="A24" s="412">
        <v>44102</v>
      </c>
      <c r="B24" s="413"/>
      <c r="C24" s="414"/>
      <c r="D24" s="396" t="s">
        <v>80</v>
      </c>
      <c r="E24" s="397"/>
      <c r="F24" s="397"/>
      <c r="G24" s="397"/>
      <c r="H24" s="397"/>
      <c r="I24" s="397"/>
      <c r="J24" s="398"/>
      <c r="K24" s="399">
        <f>BD!$E$4</f>
        <v>0.1109</v>
      </c>
      <c r="L24" s="400"/>
      <c r="M24" s="401" t="s">
        <v>19</v>
      </c>
      <c r="N24" s="402"/>
      <c r="O24" s="403"/>
      <c r="P24" s="418">
        <v>344.04</v>
      </c>
      <c r="Q24" s="419"/>
      <c r="R24" s="419"/>
      <c r="S24" s="419"/>
      <c r="T24" s="419"/>
      <c r="U24" s="420"/>
      <c r="V24" s="407">
        <v>3.22</v>
      </c>
      <c r="W24" s="408"/>
      <c r="X24" s="408"/>
      <c r="Y24" s="409"/>
      <c r="Z24" s="410">
        <v>1107.8</v>
      </c>
      <c r="AA24" s="411"/>
      <c r="AC24" s="211">
        <v>0.87</v>
      </c>
      <c r="AD24" s="212">
        <f t="shared" si="1"/>
        <v>299.31</v>
      </c>
      <c r="AE24" s="231"/>
    </row>
    <row r="25" spans="1:31" ht="20.45" customHeight="1">
      <c r="A25" s="412">
        <v>44151</v>
      </c>
      <c r="B25" s="413"/>
      <c r="C25" s="414"/>
      <c r="D25" s="396" t="s">
        <v>20</v>
      </c>
      <c r="E25" s="397"/>
      <c r="F25" s="397"/>
      <c r="G25" s="397"/>
      <c r="H25" s="397"/>
      <c r="I25" s="397"/>
      <c r="J25" s="398"/>
      <c r="K25" s="399">
        <f>BD!$E$4</f>
        <v>0.1109</v>
      </c>
      <c r="L25" s="400"/>
      <c r="M25" s="401" t="s">
        <v>18</v>
      </c>
      <c r="N25" s="402"/>
      <c r="O25" s="403"/>
      <c r="P25" s="404">
        <v>38.229999999999997</v>
      </c>
      <c r="Q25" s="405"/>
      <c r="R25" s="405"/>
      <c r="S25" s="405"/>
      <c r="T25" s="405"/>
      <c r="U25" s="406"/>
      <c r="V25" s="432">
        <v>67.61</v>
      </c>
      <c r="W25" s="433"/>
      <c r="X25" s="433"/>
      <c r="Y25" s="434"/>
      <c r="Z25" s="410">
        <v>2584.73</v>
      </c>
      <c r="AA25" s="411"/>
      <c r="AC25" s="211">
        <v>43.43</v>
      </c>
      <c r="AD25" s="212">
        <f t="shared" si="1"/>
        <v>1660.32</v>
      </c>
      <c r="AE25" s="231"/>
    </row>
    <row r="26" spans="1:31" ht="10.35" customHeight="1">
      <c r="A26" s="412">
        <v>44201</v>
      </c>
      <c r="B26" s="413"/>
      <c r="C26" s="414"/>
      <c r="D26" s="396" t="s">
        <v>21</v>
      </c>
      <c r="E26" s="397"/>
      <c r="F26" s="397"/>
      <c r="G26" s="397"/>
      <c r="H26" s="397"/>
      <c r="I26" s="397"/>
      <c r="J26" s="398"/>
      <c r="K26" s="399">
        <f>BD!$E$4</f>
        <v>0.1109</v>
      </c>
      <c r="L26" s="400"/>
      <c r="M26" s="401" t="s">
        <v>17</v>
      </c>
      <c r="N26" s="402"/>
      <c r="O26" s="403"/>
      <c r="P26" s="418">
        <v>955.68</v>
      </c>
      <c r="Q26" s="419"/>
      <c r="R26" s="419"/>
      <c r="S26" s="419"/>
      <c r="T26" s="419"/>
      <c r="U26" s="420"/>
      <c r="V26" s="407">
        <v>0.42</v>
      </c>
      <c r="W26" s="408"/>
      <c r="X26" s="408"/>
      <c r="Y26" s="409"/>
      <c r="Z26" s="410">
        <v>401.38</v>
      </c>
      <c r="AA26" s="411"/>
      <c r="AC26" s="211">
        <v>0.13</v>
      </c>
      <c r="AD26" s="212">
        <f t="shared" si="1"/>
        <v>124.23</v>
      </c>
      <c r="AE26" s="231"/>
    </row>
    <row r="27" spans="1:31" ht="20.45" customHeight="1">
      <c r="A27" s="412">
        <v>40425</v>
      </c>
      <c r="B27" s="413"/>
      <c r="C27" s="414"/>
      <c r="D27" s="396" t="s">
        <v>22</v>
      </c>
      <c r="E27" s="397"/>
      <c r="F27" s="397"/>
      <c r="G27" s="397"/>
      <c r="H27" s="397"/>
      <c r="I27" s="397"/>
      <c r="J27" s="398"/>
      <c r="K27" s="399">
        <f>BD!$E$4</f>
        <v>0.1109</v>
      </c>
      <c r="L27" s="400"/>
      <c r="M27" s="401" t="s">
        <v>18</v>
      </c>
      <c r="N27" s="402"/>
      <c r="O27" s="403"/>
      <c r="P27" s="404">
        <v>76.45</v>
      </c>
      <c r="Q27" s="405"/>
      <c r="R27" s="405"/>
      <c r="S27" s="405"/>
      <c r="T27" s="405"/>
      <c r="U27" s="406"/>
      <c r="V27" s="407">
        <v>9.68</v>
      </c>
      <c r="W27" s="408"/>
      <c r="X27" s="408"/>
      <c r="Y27" s="409"/>
      <c r="Z27" s="410">
        <v>740.03</v>
      </c>
      <c r="AA27" s="411"/>
      <c r="AC27" s="211">
        <v>3.08</v>
      </c>
      <c r="AD27" s="212">
        <f t="shared" si="1"/>
        <v>235.46</v>
      </c>
      <c r="AE27" s="231"/>
    </row>
    <row r="28" spans="1:31" ht="10.35" customHeight="1">
      <c r="A28" s="412">
        <v>40430</v>
      </c>
      <c r="B28" s="413"/>
      <c r="C28" s="414"/>
      <c r="D28" s="396" t="s">
        <v>23</v>
      </c>
      <c r="E28" s="397"/>
      <c r="F28" s="397"/>
      <c r="G28" s="397"/>
      <c r="H28" s="397"/>
      <c r="I28" s="397"/>
      <c r="J28" s="398"/>
      <c r="K28" s="399">
        <f>BD!$E$4</f>
        <v>0.1109</v>
      </c>
      <c r="L28" s="400"/>
      <c r="M28" s="401" t="s">
        <v>19</v>
      </c>
      <c r="N28" s="402"/>
      <c r="O28" s="403"/>
      <c r="P28" s="418">
        <v>198.78</v>
      </c>
      <c r="Q28" s="419"/>
      <c r="R28" s="419"/>
      <c r="S28" s="419"/>
      <c r="T28" s="419"/>
      <c r="U28" s="420"/>
      <c r="V28" s="407">
        <v>3.29</v>
      </c>
      <c r="W28" s="408"/>
      <c r="X28" s="408"/>
      <c r="Y28" s="409"/>
      <c r="Z28" s="410">
        <v>653.98</v>
      </c>
      <c r="AA28" s="411"/>
      <c r="AC28" s="211">
        <v>0.89</v>
      </c>
      <c r="AD28" s="212">
        <f t="shared" si="1"/>
        <v>176.91</v>
      </c>
      <c r="AE28" s="231"/>
    </row>
    <row r="29" spans="1:31" ht="20.45" customHeight="1">
      <c r="A29" s="412">
        <v>44300</v>
      </c>
      <c r="B29" s="413"/>
      <c r="C29" s="414"/>
      <c r="D29" s="396" t="s">
        <v>24</v>
      </c>
      <c r="E29" s="397"/>
      <c r="F29" s="397"/>
      <c r="G29" s="397"/>
      <c r="H29" s="397"/>
      <c r="I29" s="397"/>
      <c r="J29" s="398"/>
      <c r="K29" s="399">
        <f>BD!$E$4</f>
        <v>0.1109</v>
      </c>
      <c r="L29" s="400"/>
      <c r="M29" s="401" t="s">
        <v>25</v>
      </c>
      <c r="N29" s="402"/>
      <c r="O29" s="403"/>
      <c r="P29" s="424">
        <v>0.79</v>
      </c>
      <c r="Q29" s="425"/>
      <c r="R29" s="425"/>
      <c r="S29" s="425"/>
      <c r="T29" s="425"/>
      <c r="U29" s="426"/>
      <c r="V29" s="407">
        <v>3.16</v>
      </c>
      <c r="W29" s="408"/>
      <c r="X29" s="408"/>
      <c r="Y29" s="409"/>
      <c r="Z29" s="410">
        <v>2.4900000000000002</v>
      </c>
      <c r="AA29" s="411"/>
      <c r="AC29" s="211">
        <v>0.85</v>
      </c>
      <c r="AD29" s="212">
        <f t="shared" si="1"/>
        <v>0.67</v>
      </c>
      <c r="AE29" s="231"/>
    </row>
    <row r="30" spans="1:31" ht="10.35" customHeight="1">
      <c r="A30" s="412">
        <v>44200</v>
      </c>
      <c r="B30" s="413"/>
      <c r="C30" s="414"/>
      <c r="D30" s="396" t="s">
        <v>26</v>
      </c>
      <c r="E30" s="397"/>
      <c r="F30" s="397"/>
      <c r="G30" s="397"/>
      <c r="H30" s="397"/>
      <c r="I30" s="397"/>
      <c r="J30" s="398"/>
      <c r="K30" s="399">
        <f>BD!$E$4</f>
        <v>0.1109</v>
      </c>
      <c r="L30" s="400"/>
      <c r="M30" s="401" t="s">
        <v>17</v>
      </c>
      <c r="N30" s="402"/>
      <c r="O30" s="403"/>
      <c r="P30" s="418">
        <v>238.92</v>
      </c>
      <c r="Q30" s="419"/>
      <c r="R30" s="419"/>
      <c r="S30" s="419"/>
      <c r="T30" s="419"/>
      <c r="U30" s="420"/>
      <c r="V30" s="407">
        <v>0.51</v>
      </c>
      <c r="W30" s="408"/>
      <c r="X30" s="408"/>
      <c r="Y30" s="409"/>
      <c r="Z30" s="410">
        <v>121.84</v>
      </c>
      <c r="AA30" s="411"/>
      <c r="AC30" s="211">
        <v>0.16</v>
      </c>
      <c r="AD30" s="212">
        <f t="shared" si="1"/>
        <v>38.22</v>
      </c>
      <c r="AE30" s="231"/>
    </row>
    <row r="31" spans="1:31" ht="10.35" customHeight="1">
      <c r="A31" s="412">
        <v>44205</v>
      </c>
      <c r="B31" s="413"/>
      <c r="C31" s="414"/>
      <c r="D31" s="396" t="s">
        <v>81</v>
      </c>
      <c r="E31" s="397"/>
      <c r="F31" s="397"/>
      <c r="G31" s="397"/>
      <c r="H31" s="397"/>
      <c r="I31" s="397"/>
      <c r="J31" s="398"/>
      <c r="K31" s="399">
        <f>BD!$E$4</f>
        <v>0.1109</v>
      </c>
      <c r="L31" s="400"/>
      <c r="M31" s="401" t="s">
        <v>18</v>
      </c>
      <c r="N31" s="402"/>
      <c r="O31" s="403"/>
      <c r="P31" s="404">
        <v>38.229999999999997</v>
      </c>
      <c r="Q31" s="405"/>
      <c r="R31" s="405"/>
      <c r="S31" s="405"/>
      <c r="T31" s="405"/>
      <c r="U31" s="406"/>
      <c r="V31" s="483">
        <v>282.10000000000002</v>
      </c>
      <c r="W31" s="484"/>
      <c r="X31" s="484"/>
      <c r="Y31" s="485"/>
      <c r="Z31" s="410">
        <v>10784.68</v>
      </c>
      <c r="AA31" s="411"/>
      <c r="AC31" s="211">
        <v>158.88</v>
      </c>
      <c r="AD31" s="212">
        <f t="shared" si="1"/>
        <v>6073.98</v>
      </c>
      <c r="AE31" s="231"/>
    </row>
    <row r="32" spans="1:31" ht="20.45" customHeight="1">
      <c r="A32" s="412">
        <v>44211</v>
      </c>
      <c r="B32" s="413"/>
      <c r="C32" s="414"/>
      <c r="D32" s="396" t="s">
        <v>82</v>
      </c>
      <c r="E32" s="397"/>
      <c r="F32" s="397"/>
      <c r="G32" s="397"/>
      <c r="H32" s="397"/>
      <c r="I32" s="397"/>
      <c r="J32" s="398"/>
      <c r="K32" s="399">
        <f>BD!$E$4</f>
        <v>0.1109</v>
      </c>
      <c r="L32" s="400"/>
      <c r="M32" s="401" t="s">
        <v>17</v>
      </c>
      <c r="N32" s="402"/>
      <c r="O32" s="403"/>
      <c r="P32" s="421">
        <v>47784.480000000003</v>
      </c>
      <c r="Q32" s="422"/>
      <c r="R32" s="422"/>
      <c r="S32" s="422"/>
      <c r="T32" s="422"/>
      <c r="U32" s="423"/>
      <c r="V32" s="407">
        <v>5.3</v>
      </c>
      <c r="W32" s="408"/>
      <c r="X32" s="408"/>
      <c r="Y32" s="409"/>
      <c r="Z32" s="410">
        <v>253257.74</v>
      </c>
      <c r="AA32" s="411"/>
      <c r="AC32" s="211">
        <v>2.11</v>
      </c>
      <c r="AD32" s="212">
        <f t="shared" si="1"/>
        <v>100825.25</v>
      </c>
      <c r="AE32" s="231"/>
    </row>
    <row r="33" spans="1:33" ht="20.45" customHeight="1">
      <c r="A33" s="412">
        <v>44301</v>
      </c>
      <c r="B33" s="413"/>
      <c r="C33" s="414"/>
      <c r="D33" s="396" t="s">
        <v>83</v>
      </c>
      <c r="E33" s="397"/>
      <c r="F33" s="397"/>
      <c r="G33" s="397"/>
      <c r="H33" s="397"/>
      <c r="I33" s="397"/>
      <c r="J33" s="398"/>
      <c r="K33" s="399">
        <f>BD!$E$4</f>
        <v>0.1109</v>
      </c>
      <c r="L33" s="400"/>
      <c r="M33" s="401" t="s">
        <v>25</v>
      </c>
      <c r="N33" s="402"/>
      <c r="O33" s="403"/>
      <c r="P33" s="404">
        <v>87.92</v>
      </c>
      <c r="Q33" s="405"/>
      <c r="R33" s="405"/>
      <c r="S33" s="405"/>
      <c r="T33" s="405"/>
      <c r="U33" s="406"/>
      <c r="V33" s="407">
        <v>2.5299999999999998</v>
      </c>
      <c r="W33" s="408"/>
      <c r="X33" s="408"/>
      <c r="Y33" s="409"/>
      <c r="Z33" s="410">
        <v>222.43</v>
      </c>
      <c r="AA33" s="411"/>
      <c r="AC33" s="211">
        <v>0.68</v>
      </c>
      <c r="AD33" s="212">
        <f t="shared" si="1"/>
        <v>59.78</v>
      </c>
      <c r="AE33" s="231"/>
    </row>
    <row r="34" spans="1:33" ht="20.45" customHeight="1">
      <c r="A34" s="412">
        <v>44303</v>
      </c>
      <c r="B34" s="413"/>
      <c r="C34" s="414"/>
      <c r="D34" s="396" t="s">
        <v>28</v>
      </c>
      <c r="E34" s="397"/>
      <c r="F34" s="397"/>
      <c r="G34" s="397"/>
      <c r="H34" s="397"/>
      <c r="I34" s="397"/>
      <c r="J34" s="398"/>
      <c r="K34" s="399">
        <f>BD!$E$4</f>
        <v>0.1109</v>
      </c>
      <c r="L34" s="400"/>
      <c r="M34" s="401" t="s">
        <v>29</v>
      </c>
      <c r="N34" s="402"/>
      <c r="O34" s="403"/>
      <c r="P34" s="424">
        <v>1.53</v>
      </c>
      <c r="Q34" s="425"/>
      <c r="R34" s="425"/>
      <c r="S34" s="425"/>
      <c r="T34" s="425"/>
      <c r="U34" s="426"/>
      <c r="V34" s="407">
        <v>2.38</v>
      </c>
      <c r="W34" s="408"/>
      <c r="X34" s="408"/>
      <c r="Y34" s="409"/>
      <c r="Z34" s="410">
        <v>3.64</v>
      </c>
      <c r="AA34" s="411"/>
      <c r="AC34" s="211">
        <v>1.75</v>
      </c>
      <c r="AD34" s="212">
        <f t="shared" si="1"/>
        <v>2.67</v>
      </c>
      <c r="AE34" s="231"/>
    </row>
    <row r="35" spans="1:33" ht="10.35" customHeight="1">
      <c r="A35" s="412">
        <v>40455</v>
      </c>
      <c r="B35" s="413"/>
      <c r="C35" s="414"/>
      <c r="D35" s="396" t="s">
        <v>84</v>
      </c>
      <c r="E35" s="397"/>
      <c r="F35" s="397"/>
      <c r="G35" s="397"/>
      <c r="H35" s="397"/>
      <c r="I35" s="397"/>
      <c r="J35" s="398"/>
      <c r="K35" s="399">
        <f>BD!$E$4</f>
        <v>0.1109</v>
      </c>
      <c r="L35" s="400"/>
      <c r="M35" s="401" t="s">
        <v>19</v>
      </c>
      <c r="N35" s="402"/>
      <c r="O35" s="403"/>
      <c r="P35" s="421">
        <v>36907.56</v>
      </c>
      <c r="Q35" s="422"/>
      <c r="R35" s="422"/>
      <c r="S35" s="422"/>
      <c r="T35" s="422"/>
      <c r="U35" s="423"/>
      <c r="V35" s="407">
        <v>1.42</v>
      </c>
      <c r="W35" s="408"/>
      <c r="X35" s="408"/>
      <c r="Y35" s="409"/>
      <c r="Z35" s="410">
        <v>52408.73</v>
      </c>
      <c r="AA35" s="411"/>
      <c r="AC35" s="211">
        <v>0.37</v>
      </c>
      <c r="AD35" s="212">
        <f t="shared" si="1"/>
        <v>13655.79</v>
      </c>
      <c r="AE35" s="231"/>
    </row>
    <row r="36" spans="1:33" ht="10.35" customHeight="1">
      <c r="A36" s="412">
        <v>40510</v>
      </c>
      <c r="B36" s="413"/>
      <c r="C36" s="414"/>
      <c r="D36" s="396" t="s">
        <v>31</v>
      </c>
      <c r="E36" s="397"/>
      <c r="F36" s="397"/>
      <c r="G36" s="397"/>
      <c r="H36" s="397"/>
      <c r="I36" s="397"/>
      <c r="J36" s="398"/>
      <c r="K36" s="399">
        <f>BD!$F$4</f>
        <v>7.5300000000000006E-2</v>
      </c>
      <c r="L36" s="400"/>
      <c r="M36" s="401" t="s">
        <v>32</v>
      </c>
      <c r="N36" s="402"/>
      <c r="O36" s="403"/>
      <c r="P36" s="424">
        <v>0.48</v>
      </c>
      <c r="Q36" s="425"/>
      <c r="R36" s="425"/>
      <c r="S36" s="425"/>
      <c r="T36" s="425"/>
      <c r="U36" s="426"/>
      <c r="V36" s="410">
        <v>3289.9</v>
      </c>
      <c r="W36" s="486"/>
      <c r="X36" s="486"/>
      <c r="Y36" s="411"/>
      <c r="Z36" s="410">
        <v>1579.15</v>
      </c>
      <c r="AA36" s="411"/>
      <c r="AC36" s="211">
        <v>3289.9</v>
      </c>
      <c r="AD36" s="212">
        <f t="shared" si="1"/>
        <v>1579.15</v>
      </c>
      <c r="AE36" s="231"/>
    </row>
    <row r="37" spans="1:33" ht="10.35" customHeight="1">
      <c r="A37" s="412">
        <v>40500</v>
      </c>
      <c r="B37" s="413"/>
      <c r="C37" s="414"/>
      <c r="D37" s="396" t="s">
        <v>85</v>
      </c>
      <c r="E37" s="397"/>
      <c r="F37" s="397"/>
      <c r="G37" s="397"/>
      <c r="H37" s="397"/>
      <c r="I37" s="397"/>
      <c r="J37" s="398"/>
      <c r="K37" s="399">
        <f>BD!$F$4</f>
        <v>7.5300000000000006E-2</v>
      </c>
      <c r="L37" s="400"/>
      <c r="M37" s="401" t="s">
        <v>32</v>
      </c>
      <c r="N37" s="402"/>
      <c r="O37" s="403"/>
      <c r="P37" s="424">
        <v>6.98</v>
      </c>
      <c r="Q37" s="425"/>
      <c r="R37" s="425"/>
      <c r="S37" s="425"/>
      <c r="T37" s="425"/>
      <c r="U37" s="426"/>
      <c r="V37" s="410">
        <v>3472.38</v>
      </c>
      <c r="W37" s="486"/>
      <c r="X37" s="486"/>
      <c r="Y37" s="411"/>
      <c r="Z37" s="410">
        <v>24237.21</v>
      </c>
      <c r="AA37" s="411"/>
      <c r="AC37" s="211">
        <v>3472.38</v>
      </c>
      <c r="AD37" s="212">
        <f t="shared" si="1"/>
        <v>24237.21</v>
      </c>
      <c r="AE37" s="231"/>
    </row>
    <row r="38" spans="1:33" ht="20.45" customHeight="1">
      <c r="A38" s="412">
        <v>40485</v>
      </c>
      <c r="B38" s="413"/>
      <c r="C38" s="414"/>
      <c r="D38" s="396" t="s">
        <v>33</v>
      </c>
      <c r="E38" s="397"/>
      <c r="F38" s="397"/>
      <c r="G38" s="397"/>
      <c r="H38" s="397"/>
      <c r="I38" s="397"/>
      <c r="J38" s="398"/>
      <c r="K38" s="399">
        <f>BD!$F$4</f>
        <v>7.5300000000000006E-2</v>
      </c>
      <c r="L38" s="400"/>
      <c r="M38" s="401" t="s">
        <v>27</v>
      </c>
      <c r="N38" s="402"/>
      <c r="O38" s="403"/>
      <c r="P38" s="424">
        <v>0.31</v>
      </c>
      <c r="Q38" s="425"/>
      <c r="R38" s="425"/>
      <c r="S38" s="425"/>
      <c r="T38" s="425"/>
      <c r="U38" s="426"/>
      <c r="V38" s="410">
        <v>3681.8</v>
      </c>
      <c r="W38" s="486"/>
      <c r="X38" s="486"/>
      <c r="Y38" s="411"/>
      <c r="Z38" s="410">
        <v>1141.3499999999999</v>
      </c>
      <c r="AA38" s="411"/>
      <c r="AC38" s="211">
        <v>2765.68</v>
      </c>
      <c r="AD38" s="212">
        <f t="shared" si="1"/>
        <v>857.36</v>
      </c>
      <c r="AE38" s="231"/>
    </row>
    <row r="39" spans="1:33" ht="20.45" customHeight="1">
      <c r="A39" s="412">
        <v>40530</v>
      </c>
      <c r="B39" s="413"/>
      <c r="C39" s="414"/>
      <c r="D39" s="396" t="s">
        <v>102</v>
      </c>
      <c r="E39" s="397"/>
      <c r="F39" s="397"/>
      <c r="G39" s="397"/>
      <c r="H39" s="397"/>
      <c r="I39" s="397"/>
      <c r="J39" s="398"/>
      <c r="K39" s="399">
        <f>BD!$E$4</f>
        <v>0.1109</v>
      </c>
      <c r="L39" s="400"/>
      <c r="M39" s="401" t="s">
        <v>29</v>
      </c>
      <c r="N39" s="402"/>
      <c r="O39" s="403"/>
      <c r="P39" s="421">
        <v>46369.02</v>
      </c>
      <c r="Q39" s="422"/>
      <c r="R39" s="422"/>
      <c r="S39" s="422"/>
      <c r="T39" s="422"/>
      <c r="U39" s="423"/>
      <c r="V39" s="407">
        <v>1.89</v>
      </c>
      <c r="W39" s="408"/>
      <c r="X39" s="408"/>
      <c r="Y39" s="409"/>
      <c r="Z39" s="410">
        <v>87637.440000000002</v>
      </c>
      <c r="AA39" s="411"/>
      <c r="AC39" s="211">
        <v>0.51</v>
      </c>
      <c r="AD39" s="212">
        <f t="shared" si="1"/>
        <v>23648.2</v>
      </c>
      <c r="AE39" s="231"/>
    </row>
    <row r="40" spans="1:33" ht="20.45" customHeight="1">
      <c r="A40" s="412">
        <v>40511</v>
      </c>
      <c r="B40" s="413"/>
      <c r="C40" s="414"/>
      <c r="D40" s="396" t="s">
        <v>87</v>
      </c>
      <c r="E40" s="397"/>
      <c r="F40" s="397"/>
      <c r="G40" s="397"/>
      <c r="H40" s="397"/>
      <c r="I40" s="397"/>
      <c r="J40" s="398"/>
      <c r="K40" s="399">
        <f>BD!$F$4</f>
        <v>7.5300000000000006E-2</v>
      </c>
      <c r="L40" s="400"/>
      <c r="M40" s="401" t="s">
        <v>27</v>
      </c>
      <c r="N40" s="402"/>
      <c r="O40" s="403"/>
      <c r="P40" s="404">
        <v>81.23</v>
      </c>
      <c r="Q40" s="405"/>
      <c r="R40" s="405"/>
      <c r="S40" s="405"/>
      <c r="T40" s="405"/>
      <c r="U40" s="406"/>
      <c r="V40" s="410">
        <v>4883.55</v>
      </c>
      <c r="W40" s="486"/>
      <c r="X40" s="486"/>
      <c r="Y40" s="411"/>
      <c r="Z40" s="410">
        <v>396690.76</v>
      </c>
      <c r="AA40" s="411"/>
      <c r="AC40" s="211">
        <v>4068.14</v>
      </c>
      <c r="AD40" s="212">
        <f t="shared" si="1"/>
        <v>330455.01</v>
      </c>
      <c r="AE40" s="231"/>
    </row>
    <row r="41" spans="1:33" ht="10.9" customHeight="1">
      <c r="A41" s="427"/>
      <c r="B41" s="427"/>
      <c r="C41" s="427"/>
      <c r="D41" s="427"/>
      <c r="E41" s="427"/>
      <c r="F41" s="427"/>
      <c r="G41" s="427"/>
      <c r="H41" s="427"/>
      <c r="I41" s="427"/>
      <c r="J41" s="427"/>
      <c r="K41" s="427"/>
      <c r="L41" s="427"/>
      <c r="M41" s="427"/>
      <c r="N41" s="427"/>
      <c r="O41" s="427"/>
      <c r="P41" s="427"/>
      <c r="Q41" s="427"/>
      <c r="R41" s="427"/>
      <c r="S41" s="427"/>
      <c r="T41" s="427"/>
      <c r="U41" s="427"/>
      <c r="V41" s="427"/>
      <c r="W41" s="427"/>
      <c r="X41" s="427"/>
      <c r="Y41" s="427"/>
      <c r="Z41" s="427"/>
      <c r="AA41" s="427"/>
    </row>
    <row r="42" spans="1:33" ht="10.35" customHeight="1">
      <c r="A42" s="428" t="s">
        <v>34</v>
      </c>
      <c r="B42" s="428"/>
      <c r="C42" s="428"/>
      <c r="D42" s="428"/>
      <c r="E42" s="428"/>
      <c r="F42" s="428"/>
      <c r="G42" s="428"/>
      <c r="H42" s="428"/>
      <c r="I42" s="428"/>
      <c r="J42" s="428"/>
      <c r="K42" s="428"/>
      <c r="L42" s="428"/>
      <c r="M42" s="428"/>
      <c r="N42" s="428"/>
      <c r="O42" s="428"/>
      <c r="P42" s="428"/>
      <c r="Q42" s="428"/>
      <c r="R42" s="428"/>
      <c r="S42" s="428"/>
      <c r="T42" s="428"/>
      <c r="U42" s="428"/>
      <c r="V42" s="428"/>
      <c r="W42" s="428"/>
      <c r="X42" s="428"/>
      <c r="Y42" s="429">
        <v>834040.27</v>
      </c>
      <c r="Z42" s="430"/>
      <c r="AA42" s="431"/>
      <c r="AC42" s="385">
        <v>504066.16000000003</v>
      </c>
      <c r="AD42" s="386"/>
    </row>
    <row r="43" spans="1:33" ht="10.9" customHeight="1">
      <c r="A43" s="427"/>
      <c r="B43" s="427"/>
      <c r="C43" s="427"/>
      <c r="D43" s="427"/>
      <c r="E43" s="427"/>
      <c r="F43" s="427"/>
      <c r="G43" s="427"/>
      <c r="H43" s="427"/>
      <c r="I43" s="427"/>
      <c r="J43" s="427"/>
      <c r="K43" s="427"/>
      <c r="L43" s="427"/>
      <c r="M43" s="427"/>
      <c r="N43" s="427"/>
      <c r="O43" s="427"/>
      <c r="P43" s="427"/>
      <c r="Q43" s="427"/>
      <c r="R43" s="427"/>
      <c r="S43" s="427"/>
      <c r="T43" s="427"/>
      <c r="U43" s="427"/>
      <c r="V43" s="427"/>
      <c r="W43" s="427"/>
      <c r="X43" s="427"/>
      <c r="Y43" s="427"/>
      <c r="Z43" s="427"/>
      <c r="AA43" s="427"/>
    </row>
    <row r="44" spans="1:33" ht="10.9" customHeight="1">
      <c r="A44" s="427"/>
      <c r="B44" s="427"/>
      <c r="C44" s="427"/>
      <c r="D44" s="427"/>
      <c r="E44" s="427"/>
      <c r="F44" s="427"/>
      <c r="G44" s="427"/>
      <c r="H44" s="427"/>
      <c r="I44" s="427"/>
      <c r="J44" s="427"/>
      <c r="K44" s="427"/>
      <c r="L44" s="427"/>
      <c r="M44" s="427"/>
      <c r="N44" s="427"/>
      <c r="O44" s="427"/>
      <c r="P44" s="427"/>
      <c r="Q44" s="427"/>
      <c r="R44" s="427"/>
      <c r="S44" s="427"/>
      <c r="T44" s="427"/>
      <c r="U44" s="427"/>
      <c r="V44" s="427"/>
      <c r="W44" s="427"/>
      <c r="X44" s="427"/>
      <c r="Y44" s="427"/>
      <c r="Z44" s="427"/>
      <c r="AA44" s="427"/>
    </row>
    <row r="45" spans="1:33" ht="10.35" customHeight="1">
      <c r="A45" s="387" t="s">
        <v>10</v>
      </c>
      <c r="B45" s="388"/>
      <c r="C45" s="389"/>
      <c r="D45" s="387" t="s">
        <v>11</v>
      </c>
      <c r="E45" s="388"/>
      <c r="F45" s="388"/>
      <c r="G45" s="388"/>
      <c r="H45" s="388"/>
      <c r="I45" s="388"/>
      <c r="J45" s="389"/>
      <c r="K45" s="393" t="s">
        <v>76</v>
      </c>
      <c r="L45" s="395"/>
      <c r="M45" s="390" t="s">
        <v>12</v>
      </c>
      <c r="N45" s="391"/>
      <c r="O45" s="392"/>
      <c r="P45" s="393" t="s">
        <v>13</v>
      </c>
      <c r="Q45" s="394"/>
      <c r="R45" s="394"/>
      <c r="S45" s="394"/>
      <c r="T45" s="394"/>
      <c r="U45" s="395"/>
      <c r="V45" s="393" t="s">
        <v>14</v>
      </c>
      <c r="W45" s="394"/>
      <c r="X45" s="394"/>
      <c r="Y45" s="395"/>
      <c r="Z45" s="393" t="s">
        <v>15</v>
      </c>
      <c r="AA45" s="395"/>
      <c r="AC45" s="213" t="s">
        <v>14</v>
      </c>
      <c r="AD45" s="214" t="s">
        <v>15</v>
      </c>
    </row>
    <row r="46" spans="1:33" ht="10.35" customHeight="1">
      <c r="A46" s="387"/>
      <c r="B46" s="388"/>
      <c r="C46" s="389"/>
      <c r="D46" s="387" t="s">
        <v>35</v>
      </c>
      <c r="E46" s="388"/>
      <c r="F46" s="388"/>
      <c r="G46" s="388"/>
      <c r="H46" s="388"/>
      <c r="I46" s="388"/>
      <c r="J46" s="388"/>
      <c r="K46" s="388"/>
      <c r="L46" s="388"/>
      <c r="M46" s="388"/>
      <c r="N46" s="388"/>
      <c r="O46" s="388"/>
      <c r="P46" s="388"/>
      <c r="Q46" s="388"/>
      <c r="R46" s="388"/>
      <c r="S46" s="388"/>
      <c r="T46" s="388"/>
      <c r="U46" s="388"/>
      <c r="V46" s="388"/>
      <c r="W46" s="388"/>
      <c r="X46" s="388"/>
      <c r="Y46" s="388"/>
      <c r="Z46" s="388"/>
      <c r="AA46" s="389"/>
      <c r="AG46" s="295"/>
    </row>
    <row r="47" spans="1:33">
      <c r="A47" s="412">
        <v>40835</v>
      </c>
      <c r="B47" s="413"/>
      <c r="C47" s="414"/>
      <c r="D47" s="396" t="s">
        <v>36</v>
      </c>
      <c r="E47" s="397"/>
      <c r="F47" s="397"/>
      <c r="G47" s="397"/>
      <c r="H47" s="397"/>
      <c r="I47" s="397"/>
      <c r="J47" s="398"/>
      <c r="K47" s="399">
        <f>BD!$E$4</f>
        <v>0.1109</v>
      </c>
      <c r="L47" s="400"/>
      <c r="M47" s="401" t="s">
        <v>37</v>
      </c>
      <c r="N47" s="402"/>
      <c r="O47" s="403"/>
      <c r="P47" s="418">
        <v>529</v>
      </c>
      <c r="Q47" s="419"/>
      <c r="R47" s="419"/>
      <c r="S47" s="419"/>
      <c r="T47" s="419"/>
      <c r="U47" s="420"/>
      <c r="V47" s="432">
        <v>40.68</v>
      </c>
      <c r="W47" s="433"/>
      <c r="X47" s="433"/>
      <c r="Y47" s="434"/>
      <c r="Z47" s="435">
        <v>21519.72</v>
      </c>
      <c r="AA47" s="436"/>
      <c r="AC47" s="211">
        <v>37.450000000000003</v>
      </c>
      <c r="AD47" s="212">
        <f t="shared" ref="AD47:AD49" si="2">TRUNC(AC47*P47,2)</f>
        <v>19811.05</v>
      </c>
      <c r="AE47" s="231"/>
      <c r="AG47" s="296"/>
    </row>
    <row r="48" spans="1:33" ht="20.45" customHeight="1">
      <c r="A48" s="412">
        <v>40815</v>
      </c>
      <c r="B48" s="413"/>
      <c r="C48" s="414"/>
      <c r="D48" s="396" t="s">
        <v>38</v>
      </c>
      <c r="E48" s="397"/>
      <c r="F48" s="397"/>
      <c r="G48" s="397"/>
      <c r="H48" s="397"/>
      <c r="I48" s="397"/>
      <c r="J48" s="398"/>
      <c r="K48" s="399">
        <f>BD!$E$4</f>
        <v>0.1109</v>
      </c>
      <c r="L48" s="400"/>
      <c r="M48" s="401" t="s">
        <v>17</v>
      </c>
      <c r="N48" s="402"/>
      <c r="O48" s="403"/>
      <c r="P48" s="418">
        <v>230.59</v>
      </c>
      <c r="Q48" s="419"/>
      <c r="R48" s="419"/>
      <c r="S48" s="419"/>
      <c r="T48" s="419"/>
      <c r="U48" s="420"/>
      <c r="V48" s="432">
        <v>38.200000000000003</v>
      </c>
      <c r="W48" s="433"/>
      <c r="X48" s="433"/>
      <c r="Y48" s="434"/>
      <c r="Z48" s="410">
        <v>8808.5300000000007</v>
      </c>
      <c r="AA48" s="411"/>
      <c r="AC48" s="211">
        <v>35.17</v>
      </c>
      <c r="AD48" s="212">
        <f t="shared" si="2"/>
        <v>8109.85</v>
      </c>
      <c r="AE48" s="231"/>
    </row>
    <row r="49" spans="1:31">
      <c r="A49" s="412">
        <v>42480</v>
      </c>
      <c r="B49" s="413"/>
      <c r="C49" s="414"/>
      <c r="D49" s="396" t="s">
        <v>39</v>
      </c>
      <c r="E49" s="397"/>
      <c r="F49" s="397"/>
      <c r="G49" s="397"/>
      <c r="H49" s="397"/>
      <c r="I49" s="397"/>
      <c r="J49" s="398"/>
      <c r="K49" s="399">
        <f>BD!$E$4</f>
        <v>0.1109</v>
      </c>
      <c r="L49" s="400"/>
      <c r="M49" s="401" t="s">
        <v>17</v>
      </c>
      <c r="N49" s="402"/>
      <c r="O49" s="403"/>
      <c r="P49" s="437">
        <v>1505.42</v>
      </c>
      <c r="Q49" s="438"/>
      <c r="R49" s="438"/>
      <c r="S49" s="438"/>
      <c r="T49" s="438"/>
      <c r="U49" s="439"/>
      <c r="V49" s="407">
        <v>4.1900000000000004</v>
      </c>
      <c r="W49" s="408"/>
      <c r="X49" s="408"/>
      <c r="Y49" s="409"/>
      <c r="Z49" s="410">
        <v>6307.7</v>
      </c>
      <c r="AA49" s="411"/>
      <c r="AC49" s="211">
        <v>3.86</v>
      </c>
      <c r="AD49" s="212">
        <f t="shared" si="2"/>
        <v>5810.92</v>
      </c>
      <c r="AE49" s="231"/>
    </row>
    <row r="50" spans="1:31" ht="10.9" customHeight="1">
      <c r="A50" s="427"/>
      <c r="B50" s="427"/>
      <c r="C50" s="427"/>
      <c r="D50" s="427"/>
      <c r="E50" s="427"/>
      <c r="F50" s="427"/>
      <c r="G50" s="427"/>
      <c r="H50" s="427"/>
      <c r="I50" s="427"/>
      <c r="J50" s="427"/>
      <c r="K50" s="427"/>
      <c r="L50" s="427"/>
      <c r="M50" s="427"/>
      <c r="N50" s="427"/>
      <c r="O50" s="427"/>
      <c r="P50" s="427"/>
      <c r="Q50" s="427"/>
      <c r="R50" s="427"/>
      <c r="S50" s="427"/>
      <c r="T50" s="427"/>
      <c r="U50" s="427"/>
      <c r="V50" s="427"/>
      <c r="W50" s="427"/>
      <c r="X50" s="427"/>
      <c r="Y50" s="427"/>
      <c r="Z50" s="427"/>
      <c r="AA50" s="427"/>
    </row>
    <row r="51" spans="1:31" ht="10.35" customHeight="1">
      <c r="A51" s="428" t="s">
        <v>34</v>
      </c>
      <c r="B51" s="428"/>
      <c r="C51" s="428"/>
      <c r="D51" s="428"/>
      <c r="E51" s="428"/>
      <c r="F51" s="428"/>
      <c r="G51" s="428"/>
      <c r="H51" s="428"/>
      <c r="I51" s="428"/>
      <c r="J51" s="428"/>
      <c r="K51" s="428"/>
      <c r="L51" s="428"/>
      <c r="M51" s="428"/>
      <c r="N51" s="428"/>
      <c r="O51" s="428"/>
      <c r="P51" s="428"/>
      <c r="Q51" s="428"/>
      <c r="R51" s="428"/>
      <c r="S51" s="428"/>
      <c r="T51" s="428"/>
      <c r="U51" s="428"/>
      <c r="V51" s="428"/>
      <c r="W51" s="428"/>
      <c r="X51" s="428"/>
      <c r="Y51" s="440">
        <v>36635.949999999997</v>
      </c>
      <c r="Z51" s="441"/>
      <c r="AA51" s="442"/>
      <c r="AC51" s="385">
        <v>33731.82</v>
      </c>
      <c r="AD51" s="386"/>
    </row>
    <row r="52" spans="1:31" ht="10.9" customHeight="1">
      <c r="A52" s="427"/>
      <c r="B52" s="427"/>
      <c r="C52" s="427"/>
      <c r="D52" s="427"/>
      <c r="E52" s="427"/>
      <c r="F52" s="427"/>
      <c r="G52" s="427"/>
      <c r="H52" s="427"/>
      <c r="I52" s="427"/>
      <c r="J52" s="427"/>
      <c r="K52" s="427"/>
      <c r="L52" s="427"/>
      <c r="M52" s="427"/>
      <c r="N52" s="427"/>
      <c r="O52" s="427"/>
      <c r="P52" s="427"/>
      <c r="Q52" s="427"/>
      <c r="R52" s="427"/>
      <c r="S52" s="427"/>
      <c r="T52" s="427"/>
      <c r="U52" s="427"/>
      <c r="V52" s="427"/>
      <c r="W52" s="427"/>
      <c r="X52" s="427"/>
      <c r="Y52" s="427"/>
      <c r="Z52" s="427"/>
      <c r="AA52" s="427"/>
    </row>
    <row r="53" spans="1:31" ht="10.9" customHeight="1">
      <c r="A53" s="427"/>
      <c r="B53" s="427"/>
      <c r="C53" s="427"/>
      <c r="D53" s="427"/>
      <c r="E53" s="427"/>
      <c r="F53" s="427"/>
      <c r="G53" s="427"/>
      <c r="H53" s="427"/>
      <c r="I53" s="427"/>
      <c r="J53" s="427"/>
      <c r="K53" s="427"/>
      <c r="L53" s="427"/>
      <c r="M53" s="427"/>
      <c r="N53" s="427"/>
      <c r="O53" s="427"/>
      <c r="P53" s="427"/>
      <c r="Q53" s="427"/>
      <c r="R53" s="427"/>
      <c r="S53" s="427"/>
      <c r="T53" s="427"/>
      <c r="U53" s="427"/>
      <c r="V53" s="427"/>
      <c r="W53" s="427"/>
      <c r="X53" s="427"/>
      <c r="Y53" s="427"/>
      <c r="Z53" s="427"/>
      <c r="AA53" s="427"/>
    </row>
    <row r="54" spans="1:31" ht="10.35" customHeight="1">
      <c r="A54" s="387" t="s">
        <v>10</v>
      </c>
      <c r="B54" s="388"/>
      <c r="C54" s="389"/>
      <c r="D54" s="387" t="s">
        <v>11</v>
      </c>
      <c r="E54" s="388"/>
      <c r="F54" s="388"/>
      <c r="G54" s="388"/>
      <c r="H54" s="388"/>
      <c r="I54" s="388"/>
      <c r="J54" s="389"/>
      <c r="K54" s="393" t="s">
        <v>76</v>
      </c>
      <c r="L54" s="395"/>
      <c r="M54" s="390" t="s">
        <v>12</v>
      </c>
      <c r="N54" s="391"/>
      <c r="O54" s="392"/>
      <c r="P54" s="393" t="s">
        <v>13</v>
      </c>
      <c r="Q54" s="394"/>
      <c r="R54" s="394"/>
      <c r="S54" s="394"/>
      <c r="T54" s="394"/>
      <c r="U54" s="395"/>
      <c r="V54" s="393" t="s">
        <v>14</v>
      </c>
      <c r="W54" s="394"/>
      <c r="X54" s="394"/>
      <c r="Y54" s="395"/>
      <c r="Z54" s="393" t="s">
        <v>15</v>
      </c>
      <c r="AA54" s="395"/>
      <c r="AC54" s="213" t="s">
        <v>14</v>
      </c>
      <c r="AD54" s="214" t="s">
        <v>15</v>
      </c>
    </row>
    <row r="55" spans="1:31" ht="10.35" customHeight="1">
      <c r="A55" s="387"/>
      <c r="B55" s="388"/>
      <c r="C55" s="389"/>
      <c r="D55" s="387" t="s">
        <v>40</v>
      </c>
      <c r="E55" s="388"/>
      <c r="F55" s="388"/>
      <c r="G55" s="388"/>
      <c r="H55" s="388"/>
      <c r="I55" s="388"/>
      <c r="J55" s="388"/>
      <c r="K55" s="388"/>
      <c r="L55" s="388"/>
      <c r="M55" s="388"/>
      <c r="N55" s="388"/>
      <c r="O55" s="388"/>
      <c r="P55" s="388"/>
      <c r="Q55" s="388"/>
      <c r="R55" s="388"/>
      <c r="S55" s="388"/>
      <c r="T55" s="388"/>
      <c r="U55" s="388"/>
      <c r="V55" s="388"/>
      <c r="W55" s="388"/>
      <c r="X55" s="388"/>
      <c r="Y55" s="388"/>
      <c r="Z55" s="388"/>
      <c r="AA55" s="389"/>
    </row>
    <row r="56" spans="1:31" ht="20.45" customHeight="1">
      <c r="A56" s="412">
        <v>42301</v>
      </c>
      <c r="B56" s="413"/>
      <c r="C56" s="414"/>
      <c r="D56" s="396" t="s">
        <v>41</v>
      </c>
      <c r="E56" s="397"/>
      <c r="F56" s="397"/>
      <c r="G56" s="397"/>
      <c r="H56" s="397"/>
      <c r="I56" s="397"/>
      <c r="J56" s="398"/>
      <c r="K56" s="399">
        <f>BD!$E$4</f>
        <v>0.1109</v>
      </c>
      <c r="L56" s="400"/>
      <c r="M56" s="401" t="s">
        <v>42</v>
      </c>
      <c r="N56" s="402"/>
      <c r="O56" s="403"/>
      <c r="P56" s="424">
        <v>1</v>
      </c>
      <c r="Q56" s="425"/>
      <c r="R56" s="425"/>
      <c r="S56" s="425"/>
      <c r="T56" s="425"/>
      <c r="U56" s="426"/>
      <c r="V56" s="435">
        <v>95828.58</v>
      </c>
      <c r="W56" s="447"/>
      <c r="X56" s="447"/>
      <c r="Y56" s="436"/>
      <c r="Z56" s="435">
        <v>95828.58</v>
      </c>
      <c r="AA56" s="436"/>
      <c r="AC56" s="211">
        <v>58487.738551200004</v>
      </c>
      <c r="AD56" s="212">
        <f t="shared" ref="AD56:AD57" si="3">TRUNC(AC56*P56,2)</f>
        <v>58487.73</v>
      </c>
      <c r="AE56" s="231"/>
    </row>
    <row r="57" spans="1:31" ht="20.45" customHeight="1">
      <c r="A57" s="412">
        <v>42000</v>
      </c>
      <c r="B57" s="413"/>
      <c r="C57" s="414"/>
      <c r="D57" s="396" t="s">
        <v>43</v>
      </c>
      <c r="E57" s="397"/>
      <c r="F57" s="397"/>
      <c r="G57" s="397"/>
      <c r="H57" s="397"/>
      <c r="I57" s="397"/>
      <c r="J57" s="398"/>
      <c r="K57" s="399">
        <f>BD!$E$4</f>
        <v>0.1109</v>
      </c>
      <c r="L57" s="400"/>
      <c r="M57" s="401" t="s">
        <v>42</v>
      </c>
      <c r="N57" s="402"/>
      <c r="O57" s="403"/>
      <c r="P57" s="424">
        <v>1</v>
      </c>
      <c r="Q57" s="425"/>
      <c r="R57" s="425"/>
      <c r="S57" s="425"/>
      <c r="T57" s="425"/>
      <c r="U57" s="426"/>
      <c r="V57" s="448">
        <v>132302.75</v>
      </c>
      <c r="W57" s="449"/>
      <c r="X57" s="449"/>
      <c r="Y57" s="450"/>
      <c r="Z57" s="448">
        <v>132302.75</v>
      </c>
      <c r="AA57" s="450"/>
      <c r="AC57" s="211">
        <v>95384.309092799987</v>
      </c>
      <c r="AD57" s="212">
        <f t="shared" si="3"/>
        <v>95384.3</v>
      </c>
      <c r="AE57" s="231"/>
    </row>
    <row r="58" spans="1:31" ht="10.9" customHeight="1">
      <c r="A58" s="427"/>
      <c r="B58" s="427"/>
      <c r="C58" s="427"/>
      <c r="D58" s="427"/>
      <c r="E58" s="427"/>
      <c r="F58" s="427"/>
      <c r="G58" s="427"/>
      <c r="H58" s="427"/>
      <c r="I58" s="427"/>
      <c r="J58" s="427"/>
      <c r="K58" s="427"/>
      <c r="L58" s="427"/>
      <c r="M58" s="427"/>
      <c r="N58" s="427"/>
      <c r="O58" s="427"/>
      <c r="P58" s="427"/>
      <c r="Q58" s="427"/>
      <c r="R58" s="427"/>
      <c r="S58" s="427"/>
      <c r="T58" s="427"/>
      <c r="U58" s="427"/>
      <c r="V58" s="427"/>
      <c r="W58" s="427"/>
      <c r="X58" s="427"/>
      <c r="Y58" s="427"/>
      <c r="Z58" s="427"/>
      <c r="AA58" s="427"/>
    </row>
    <row r="59" spans="1:31" ht="10.35" customHeight="1">
      <c r="A59" s="428" t="s">
        <v>34</v>
      </c>
      <c r="B59" s="428"/>
      <c r="C59" s="428"/>
      <c r="D59" s="428"/>
      <c r="E59" s="428"/>
      <c r="F59" s="428"/>
      <c r="G59" s="428"/>
      <c r="H59" s="428"/>
      <c r="I59" s="428"/>
      <c r="J59" s="428"/>
      <c r="K59" s="428"/>
      <c r="L59" s="428"/>
      <c r="M59" s="428"/>
      <c r="N59" s="428"/>
      <c r="O59" s="428"/>
      <c r="P59" s="428"/>
      <c r="Q59" s="428"/>
      <c r="R59" s="428"/>
      <c r="S59" s="428"/>
      <c r="T59" s="428"/>
      <c r="U59" s="428"/>
      <c r="V59" s="428"/>
      <c r="W59" s="428"/>
      <c r="X59" s="428"/>
      <c r="Y59" s="429">
        <v>228131.33</v>
      </c>
      <c r="Z59" s="430"/>
      <c r="AA59" s="431"/>
      <c r="AC59" s="385">
        <v>153872.03</v>
      </c>
      <c r="AD59" s="386"/>
    </row>
    <row r="60" spans="1:31" ht="10.9" customHeight="1">
      <c r="A60" s="427"/>
      <c r="B60" s="427"/>
      <c r="C60" s="427"/>
      <c r="D60" s="427"/>
      <c r="E60" s="427"/>
      <c r="F60" s="427"/>
      <c r="G60" s="427"/>
      <c r="H60" s="427"/>
      <c r="I60" s="427"/>
      <c r="J60" s="427"/>
      <c r="K60" s="427"/>
      <c r="L60" s="427"/>
      <c r="M60" s="427"/>
      <c r="N60" s="427"/>
      <c r="O60" s="427"/>
      <c r="P60" s="427"/>
      <c r="Q60" s="427"/>
      <c r="R60" s="427"/>
      <c r="S60" s="427"/>
      <c r="T60" s="427"/>
      <c r="U60" s="427"/>
      <c r="V60" s="427"/>
      <c r="W60" s="427"/>
      <c r="X60" s="427"/>
      <c r="Y60" s="427"/>
      <c r="Z60" s="427"/>
      <c r="AA60" s="427"/>
    </row>
    <row r="61" spans="1:31" ht="10.35" customHeight="1">
      <c r="A61" s="428" t="s">
        <v>44</v>
      </c>
      <c r="B61" s="428"/>
      <c r="C61" s="428"/>
      <c r="D61" s="428"/>
      <c r="E61" s="428"/>
      <c r="F61" s="428"/>
      <c r="G61" s="428"/>
      <c r="H61" s="428"/>
      <c r="I61" s="428"/>
      <c r="J61" s="428"/>
      <c r="K61" s="428"/>
      <c r="L61" s="428"/>
      <c r="M61" s="428"/>
      <c r="N61" s="428"/>
      <c r="O61" s="428"/>
      <c r="P61" s="428"/>
      <c r="Q61" s="428"/>
      <c r="R61" s="428"/>
      <c r="S61" s="428"/>
      <c r="T61" s="428"/>
      <c r="U61" s="428"/>
      <c r="V61" s="428"/>
      <c r="W61" s="428"/>
      <c r="X61" s="428"/>
      <c r="Y61" s="457">
        <v>1098807.55</v>
      </c>
      <c r="Z61" s="458"/>
      <c r="AA61" s="459"/>
      <c r="AC61" s="385">
        <v>691670.01</v>
      </c>
      <c r="AD61" s="386"/>
    </row>
    <row r="62" spans="1:31" ht="9.75" customHeight="1">
      <c r="A62" s="427"/>
      <c r="B62" s="427"/>
      <c r="C62" s="427"/>
      <c r="D62" s="427"/>
      <c r="E62" s="427"/>
      <c r="F62" s="427"/>
      <c r="G62" s="427"/>
      <c r="H62" s="427"/>
      <c r="I62" s="427"/>
      <c r="J62" s="427"/>
      <c r="K62" s="427"/>
      <c r="L62" s="427"/>
      <c r="M62" s="427"/>
      <c r="N62" s="427"/>
      <c r="O62" s="427"/>
      <c r="P62" s="427"/>
      <c r="Q62" s="427"/>
      <c r="R62" s="427"/>
      <c r="S62" s="427"/>
      <c r="T62" s="427"/>
      <c r="U62" s="427"/>
      <c r="V62" s="427"/>
      <c r="W62" s="427"/>
      <c r="X62" s="427"/>
      <c r="Y62" s="427"/>
      <c r="Z62" s="427"/>
      <c r="AA62" s="427"/>
    </row>
    <row r="63" spans="1:31" ht="10.9" customHeight="1">
      <c r="A63" s="427"/>
      <c r="B63" s="427"/>
      <c r="C63" s="427"/>
      <c r="D63" s="427"/>
      <c r="E63" s="427"/>
      <c r="F63" s="427"/>
      <c r="G63" s="427"/>
      <c r="H63" s="427"/>
      <c r="I63" s="427"/>
      <c r="J63" s="427"/>
      <c r="K63" s="427"/>
      <c r="L63" s="427"/>
      <c r="M63" s="427"/>
      <c r="N63" s="427"/>
      <c r="O63" s="427"/>
      <c r="P63" s="427"/>
      <c r="Q63" s="427"/>
      <c r="R63" s="427"/>
      <c r="S63" s="427"/>
      <c r="T63" s="427"/>
      <c r="U63" s="427"/>
      <c r="V63" s="427"/>
      <c r="W63" s="427"/>
      <c r="X63" s="427"/>
      <c r="Y63" s="427"/>
      <c r="Z63" s="427"/>
      <c r="AA63" s="427"/>
    </row>
    <row r="64" spans="1:31" ht="10.9" customHeight="1">
      <c r="A64" s="427"/>
      <c r="B64" s="427"/>
      <c r="C64" s="427"/>
      <c r="D64" s="427"/>
      <c r="E64" s="427"/>
      <c r="F64" s="427"/>
      <c r="G64" s="427"/>
      <c r="H64" s="427"/>
      <c r="I64" s="427"/>
      <c r="J64" s="427"/>
      <c r="K64" s="427"/>
      <c r="L64" s="427"/>
      <c r="M64" s="427"/>
      <c r="N64" s="427"/>
      <c r="O64" s="427"/>
      <c r="P64" s="427"/>
      <c r="Q64" s="427"/>
      <c r="R64" s="427"/>
      <c r="S64" s="427"/>
      <c r="T64" s="427"/>
      <c r="U64" s="427"/>
      <c r="V64" s="427"/>
      <c r="W64" s="427"/>
      <c r="X64" s="427"/>
      <c r="Y64" s="427"/>
      <c r="Z64" s="427"/>
      <c r="AA64" s="427"/>
    </row>
    <row r="65" spans="1:30" ht="10.35" customHeight="1">
      <c r="A65" s="387" t="s">
        <v>511</v>
      </c>
      <c r="B65" s="388"/>
      <c r="C65" s="388"/>
      <c r="D65" s="388"/>
      <c r="E65" s="388"/>
      <c r="F65" s="388"/>
      <c r="G65" s="388"/>
      <c r="H65" s="388"/>
      <c r="I65" s="388"/>
      <c r="J65" s="388"/>
      <c r="K65" s="389"/>
      <c r="L65" s="393" t="s">
        <v>88</v>
      </c>
      <c r="M65" s="394"/>
      <c r="N65" s="394"/>
      <c r="O65" s="394"/>
      <c r="P65" s="394"/>
      <c r="Q65" s="394"/>
      <c r="R65" s="395"/>
      <c r="S65" s="393" t="s">
        <v>45</v>
      </c>
      <c r="T65" s="394"/>
      <c r="U65" s="394"/>
      <c r="V65" s="394"/>
      <c r="W65" s="394"/>
      <c r="X65" s="395"/>
      <c r="Y65" s="393" t="s">
        <v>46</v>
      </c>
      <c r="Z65" s="394"/>
      <c r="AA65" s="395"/>
    </row>
    <row r="66" spans="1:30" ht="10.35" customHeight="1">
      <c r="A66" s="451"/>
      <c r="B66" s="452"/>
      <c r="C66" s="452"/>
      <c r="D66" s="452"/>
      <c r="E66" s="452"/>
      <c r="F66" s="452"/>
      <c r="G66" s="452"/>
      <c r="H66" s="452"/>
      <c r="I66" s="452"/>
      <c r="J66" s="452"/>
      <c r="K66" s="453"/>
      <c r="L66" s="454"/>
      <c r="M66" s="455"/>
      <c r="N66" s="455"/>
      <c r="O66" s="455"/>
      <c r="P66" s="455"/>
      <c r="Q66" s="455"/>
      <c r="R66" s="456"/>
      <c r="S66" s="454"/>
      <c r="T66" s="455"/>
      <c r="U66" s="455"/>
      <c r="V66" s="455"/>
      <c r="W66" s="455"/>
      <c r="X66" s="456"/>
      <c r="Y66" s="454"/>
      <c r="Z66" s="455"/>
      <c r="AA66" s="456"/>
    </row>
    <row r="67" spans="1:30" ht="10.35" customHeight="1">
      <c r="A67" s="451" t="s">
        <v>16</v>
      </c>
      <c r="B67" s="452"/>
      <c r="C67" s="452"/>
      <c r="D67" s="452"/>
      <c r="E67" s="452"/>
      <c r="F67" s="452"/>
      <c r="G67" s="452"/>
      <c r="H67" s="452"/>
      <c r="I67" s="452"/>
      <c r="J67" s="452"/>
      <c r="K67" s="453"/>
      <c r="L67" s="462">
        <f>S67/$S$73</f>
        <v>0.728766829141544</v>
      </c>
      <c r="M67" s="463"/>
      <c r="N67" s="463"/>
      <c r="O67" s="463"/>
      <c r="P67" s="463"/>
      <c r="Q67" s="463"/>
      <c r="R67" s="464"/>
      <c r="S67" s="465">
        <f>AC42</f>
        <v>504066.16000000003</v>
      </c>
      <c r="T67" s="466"/>
      <c r="U67" s="466"/>
      <c r="V67" s="466"/>
      <c r="W67" s="466"/>
      <c r="X67" s="467"/>
      <c r="Y67" s="468">
        <f>TRUNC(S67/$AE$10,2)</f>
        <v>21.09</v>
      </c>
      <c r="Z67" s="469"/>
      <c r="AA67" s="470"/>
    </row>
    <row r="68" spans="1:30" ht="10.35" customHeight="1">
      <c r="A68" s="451"/>
      <c r="B68" s="452"/>
      <c r="C68" s="452"/>
      <c r="D68" s="452"/>
      <c r="E68" s="452"/>
      <c r="F68" s="452"/>
      <c r="G68" s="452"/>
      <c r="H68" s="452"/>
      <c r="I68" s="452"/>
      <c r="J68" s="452"/>
      <c r="K68" s="453"/>
      <c r="L68" s="462"/>
      <c r="M68" s="463"/>
      <c r="N68" s="463"/>
      <c r="O68" s="463"/>
      <c r="P68" s="463"/>
      <c r="Q68" s="463"/>
      <c r="R68" s="464"/>
      <c r="S68" s="465"/>
      <c r="T68" s="466"/>
      <c r="U68" s="466"/>
      <c r="V68" s="466"/>
      <c r="W68" s="466"/>
      <c r="X68" s="467"/>
      <c r="Y68" s="468"/>
      <c r="Z68" s="469"/>
      <c r="AA68" s="470"/>
    </row>
    <row r="69" spans="1:30" ht="10.35" customHeight="1">
      <c r="A69" s="451" t="s">
        <v>35</v>
      </c>
      <c r="B69" s="452"/>
      <c r="C69" s="452"/>
      <c r="D69" s="452"/>
      <c r="E69" s="452"/>
      <c r="F69" s="452"/>
      <c r="G69" s="452"/>
      <c r="H69" s="452"/>
      <c r="I69" s="452"/>
      <c r="J69" s="452"/>
      <c r="K69" s="453"/>
      <c r="L69" s="462">
        <f t="shared" ref="L69" si="4">S69/$S$73</f>
        <v>4.8768660650763213E-2</v>
      </c>
      <c r="M69" s="507"/>
      <c r="N69" s="507"/>
      <c r="O69" s="507"/>
      <c r="P69" s="507"/>
      <c r="Q69" s="507"/>
      <c r="R69" s="464"/>
      <c r="S69" s="471">
        <f>AC51</f>
        <v>33731.82</v>
      </c>
      <c r="T69" s="472"/>
      <c r="U69" s="472"/>
      <c r="V69" s="472"/>
      <c r="W69" s="472"/>
      <c r="X69" s="473"/>
      <c r="Y69" s="468">
        <f t="shared" ref="Y69" si="5">TRUNC(S69/$AE$10,2)</f>
        <v>1.41</v>
      </c>
      <c r="Z69" s="469"/>
      <c r="AA69" s="470"/>
    </row>
    <row r="70" spans="1:30" ht="10.35" customHeight="1">
      <c r="A70" s="451"/>
      <c r="B70" s="452"/>
      <c r="C70" s="452"/>
      <c r="D70" s="452"/>
      <c r="E70" s="452"/>
      <c r="F70" s="452"/>
      <c r="G70" s="452"/>
      <c r="H70" s="452"/>
      <c r="I70" s="452"/>
      <c r="J70" s="452"/>
      <c r="K70" s="453"/>
      <c r="L70" s="462"/>
      <c r="M70" s="507"/>
      <c r="N70" s="507"/>
      <c r="O70" s="507"/>
      <c r="P70" s="507"/>
      <c r="Q70" s="507"/>
      <c r="R70" s="464"/>
      <c r="S70" s="471"/>
      <c r="T70" s="472"/>
      <c r="U70" s="472"/>
      <c r="V70" s="472"/>
      <c r="W70" s="472"/>
      <c r="X70" s="473"/>
      <c r="Y70" s="468"/>
      <c r="Z70" s="469"/>
      <c r="AA70" s="470"/>
    </row>
    <row r="71" spans="1:30" ht="10.35" customHeight="1">
      <c r="A71" s="451" t="s">
        <v>40</v>
      </c>
      <c r="B71" s="452"/>
      <c r="C71" s="452"/>
      <c r="D71" s="452"/>
      <c r="E71" s="452"/>
      <c r="F71" s="452"/>
      <c r="G71" s="452"/>
      <c r="H71" s="452"/>
      <c r="I71" s="452"/>
      <c r="J71" s="452"/>
      <c r="K71" s="453"/>
      <c r="L71" s="462">
        <f t="shared" ref="L71" si="6">S71/$S$73</f>
        <v>0.22246451020769281</v>
      </c>
      <c r="M71" s="507"/>
      <c r="N71" s="507"/>
      <c r="O71" s="507"/>
      <c r="P71" s="507"/>
      <c r="Q71" s="507"/>
      <c r="R71" s="464"/>
      <c r="S71" s="465">
        <f>AC59</f>
        <v>153872.03</v>
      </c>
      <c r="T71" s="466"/>
      <c r="U71" s="466"/>
      <c r="V71" s="466"/>
      <c r="W71" s="466"/>
      <c r="X71" s="467"/>
      <c r="Y71" s="468">
        <f t="shared" ref="Y71" si="7">TRUNC(S71/$AE$10,2)</f>
        <v>6.44</v>
      </c>
      <c r="Z71" s="469"/>
      <c r="AA71" s="470"/>
    </row>
    <row r="72" spans="1:30" ht="10.35" customHeight="1">
      <c r="A72" s="451"/>
      <c r="B72" s="452"/>
      <c r="C72" s="452"/>
      <c r="D72" s="452"/>
      <c r="E72" s="452"/>
      <c r="F72" s="452"/>
      <c r="G72" s="452"/>
      <c r="H72" s="452"/>
      <c r="I72" s="452"/>
      <c r="J72" s="452"/>
      <c r="K72" s="453"/>
      <c r="L72" s="508"/>
      <c r="M72" s="509"/>
      <c r="N72" s="509"/>
      <c r="O72" s="509"/>
      <c r="P72" s="509"/>
      <c r="Q72" s="509"/>
      <c r="R72" s="510"/>
      <c r="S72" s="465"/>
      <c r="T72" s="466"/>
      <c r="U72" s="466"/>
      <c r="V72" s="466"/>
      <c r="W72" s="466"/>
      <c r="X72" s="467"/>
      <c r="Y72" s="468"/>
      <c r="Z72" s="469"/>
      <c r="AA72" s="470"/>
    </row>
    <row r="73" spans="1:30" ht="10.35" customHeight="1">
      <c r="A73" s="396" t="s">
        <v>47</v>
      </c>
      <c r="B73" s="397"/>
      <c r="C73" s="397"/>
      <c r="D73" s="397"/>
      <c r="E73" s="397"/>
      <c r="F73" s="397"/>
      <c r="G73" s="397"/>
      <c r="H73" s="397"/>
      <c r="I73" s="397"/>
      <c r="J73" s="397"/>
      <c r="K73" s="398"/>
      <c r="L73" s="399">
        <f>SUM(L67:R72)</f>
        <v>1</v>
      </c>
      <c r="M73" s="443"/>
      <c r="N73" s="443"/>
      <c r="O73" s="443"/>
      <c r="P73" s="443"/>
      <c r="Q73" s="443"/>
      <c r="R73" s="400"/>
      <c r="S73" s="444">
        <f>AC61</f>
        <v>691670.01</v>
      </c>
      <c r="T73" s="445"/>
      <c r="U73" s="445"/>
      <c r="V73" s="445"/>
      <c r="W73" s="445"/>
      <c r="X73" s="446"/>
      <c r="Y73" s="432">
        <f>SUM(Y67:AA72)</f>
        <v>28.94</v>
      </c>
      <c r="Z73" s="433"/>
      <c r="AA73" s="434"/>
    </row>
    <row r="74" spans="1:30" ht="11.45" customHeight="1">
      <c r="A74" s="460" t="s">
        <v>48</v>
      </c>
      <c r="B74" s="460"/>
      <c r="C74" s="460"/>
      <c r="D74" s="460"/>
      <c r="E74" s="460"/>
      <c r="F74" s="460"/>
      <c r="G74" s="460"/>
      <c r="H74" s="460"/>
      <c r="I74" s="460"/>
      <c r="J74" s="460"/>
      <c r="K74" s="461"/>
      <c r="L74" s="461"/>
      <c r="M74" s="461"/>
      <c r="N74" s="461"/>
      <c r="O74" s="461"/>
      <c r="P74" s="461"/>
      <c r="Q74" s="461"/>
      <c r="R74" s="461"/>
      <c r="S74" s="461"/>
      <c r="T74" s="461"/>
      <c r="U74" s="461"/>
      <c r="V74" s="461"/>
      <c r="W74" s="461"/>
      <c r="X74" s="461"/>
      <c r="Y74" s="461"/>
      <c r="Z74" s="461"/>
      <c r="AA74" s="461"/>
    </row>
    <row r="76" spans="1:30">
      <c r="A76" s="363" t="s">
        <v>398</v>
      </c>
      <c r="B76" s="363"/>
      <c r="C76" s="363"/>
      <c r="D76" s="363"/>
      <c r="E76" s="363"/>
      <c r="F76" s="363"/>
      <c r="G76" s="363"/>
      <c r="H76" s="363"/>
      <c r="I76" s="363"/>
      <c r="J76" s="363"/>
      <c r="K76" s="363"/>
      <c r="L76" s="363"/>
      <c r="M76" s="363"/>
      <c r="N76" s="363"/>
      <c r="O76" s="363"/>
      <c r="P76" s="363"/>
      <c r="Q76" s="363"/>
      <c r="R76" s="363"/>
      <c r="S76" s="363"/>
      <c r="T76" s="363"/>
      <c r="U76" s="363"/>
      <c r="V76" s="363"/>
      <c r="W76" s="363"/>
      <c r="X76" s="363"/>
      <c r="Y76" s="363"/>
      <c r="Z76" s="363"/>
      <c r="AA76" s="363"/>
      <c r="AB76" s="363"/>
      <c r="AC76" s="363"/>
      <c r="AD76" s="363"/>
    </row>
    <row r="77" spans="1:30">
      <c r="A77" s="363"/>
      <c r="B77" s="363"/>
      <c r="C77" s="363"/>
      <c r="D77" s="363"/>
      <c r="E77" s="363"/>
      <c r="F77" s="363"/>
      <c r="G77" s="363"/>
      <c r="H77" s="363"/>
      <c r="I77" s="363"/>
      <c r="J77" s="363"/>
      <c r="K77" s="363"/>
      <c r="L77" s="363"/>
      <c r="M77" s="363"/>
      <c r="N77" s="363"/>
      <c r="O77" s="363"/>
      <c r="P77" s="363"/>
      <c r="Q77" s="363"/>
      <c r="R77" s="363"/>
      <c r="S77" s="363"/>
      <c r="T77" s="363"/>
      <c r="U77" s="363"/>
      <c r="V77" s="363"/>
      <c r="W77" s="363"/>
      <c r="X77" s="363"/>
      <c r="Y77" s="363"/>
      <c r="Z77" s="363"/>
      <c r="AA77" s="363"/>
      <c r="AB77" s="363"/>
      <c r="AC77" s="363"/>
      <c r="AD77" s="363"/>
    </row>
    <row r="78" spans="1:30">
      <c r="A78" s="363"/>
      <c r="B78" s="363"/>
      <c r="C78" s="363"/>
      <c r="D78" s="363"/>
      <c r="E78" s="363"/>
      <c r="F78" s="363"/>
      <c r="G78" s="363"/>
      <c r="H78" s="363"/>
      <c r="I78" s="363"/>
      <c r="J78" s="363"/>
      <c r="K78" s="363"/>
      <c r="L78" s="363"/>
      <c r="M78" s="363"/>
      <c r="N78" s="363"/>
      <c r="O78" s="363"/>
      <c r="P78" s="363"/>
      <c r="Q78" s="363"/>
      <c r="R78" s="363"/>
      <c r="S78" s="363"/>
      <c r="T78" s="363"/>
      <c r="U78" s="363"/>
      <c r="V78" s="363"/>
      <c r="W78" s="363"/>
      <c r="X78" s="363"/>
      <c r="Y78" s="363"/>
      <c r="Z78" s="363"/>
      <c r="AA78" s="363"/>
      <c r="AB78" s="363"/>
      <c r="AC78" s="363"/>
      <c r="AD78" s="363"/>
    </row>
    <row r="79" spans="1:30">
      <c r="A79" s="363"/>
      <c r="B79" s="363"/>
      <c r="C79" s="363"/>
      <c r="D79" s="363"/>
      <c r="E79" s="363"/>
      <c r="F79" s="363"/>
      <c r="G79" s="363"/>
      <c r="H79" s="363"/>
      <c r="I79" s="363"/>
      <c r="J79" s="363"/>
      <c r="K79" s="363"/>
      <c r="L79" s="363"/>
      <c r="M79" s="363"/>
      <c r="N79" s="363"/>
      <c r="O79" s="363"/>
      <c r="P79" s="363"/>
      <c r="Q79" s="363"/>
      <c r="R79" s="363"/>
      <c r="S79" s="363"/>
      <c r="T79" s="363"/>
      <c r="U79" s="363"/>
      <c r="V79" s="363"/>
      <c r="W79" s="363"/>
      <c r="X79" s="363"/>
      <c r="Y79" s="363"/>
      <c r="Z79" s="363"/>
      <c r="AA79" s="363"/>
      <c r="AB79" s="363"/>
      <c r="AC79" s="363"/>
      <c r="AD79" s="363"/>
    </row>
    <row r="80" spans="1:30">
      <c r="A80" s="363"/>
      <c r="B80" s="363"/>
      <c r="C80" s="363"/>
      <c r="D80" s="363"/>
      <c r="E80" s="363"/>
      <c r="F80" s="363"/>
      <c r="G80" s="363"/>
      <c r="H80" s="363"/>
      <c r="I80" s="363"/>
      <c r="J80" s="363"/>
      <c r="K80" s="363"/>
      <c r="L80" s="363"/>
      <c r="M80" s="363"/>
      <c r="N80" s="363"/>
      <c r="O80" s="363"/>
      <c r="P80" s="363"/>
      <c r="Q80" s="363"/>
      <c r="R80" s="363"/>
      <c r="S80" s="363"/>
      <c r="T80" s="363"/>
      <c r="U80" s="363"/>
      <c r="V80" s="363"/>
      <c r="W80" s="363"/>
      <c r="X80" s="363"/>
      <c r="Y80" s="363"/>
      <c r="Z80" s="363"/>
      <c r="AA80" s="363"/>
      <c r="AB80" s="363"/>
      <c r="AC80" s="363"/>
      <c r="AD80" s="363"/>
    </row>
    <row r="81" spans="1:30">
      <c r="A81" s="363"/>
      <c r="B81" s="363"/>
      <c r="C81" s="363"/>
      <c r="D81" s="363"/>
      <c r="E81" s="363"/>
      <c r="F81" s="363"/>
      <c r="G81" s="363"/>
      <c r="H81" s="363"/>
      <c r="I81" s="363"/>
      <c r="J81" s="363"/>
      <c r="K81" s="363"/>
      <c r="L81" s="363"/>
      <c r="M81" s="363"/>
      <c r="N81" s="363"/>
      <c r="O81" s="363"/>
      <c r="P81" s="363"/>
      <c r="Q81" s="363"/>
      <c r="R81" s="363"/>
      <c r="S81" s="363"/>
      <c r="T81" s="363"/>
      <c r="U81" s="363"/>
      <c r="V81" s="363"/>
      <c r="W81" s="363"/>
      <c r="X81" s="363"/>
      <c r="Y81" s="363"/>
      <c r="Z81" s="363"/>
      <c r="AA81" s="363"/>
      <c r="AB81" s="363"/>
      <c r="AC81" s="363"/>
      <c r="AD81" s="363"/>
    </row>
  </sheetData>
  <mergeCells count="280">
    <mergeCell ref="S71:X72"/>
    <mergeCell ref="Y71:AA72"/>
    <mergeCell ref="A73:K73"/>
    <mergeCell ref="L73:R73"/>
    <mergeCell ref="S73:X73"/>
    <mergeCell ref="Y73:AA73"/>
    <mergeCell ref="A74:J74"/>
    <mergeCell ref="K74:AA74"/>
    <mergeCell ref="L66:R66"/>
    <mergeCell ref="S66:X66"/>
    <mergeCell ref="Y66:AA66"/>
    <mergeCell ref="A67:K68"/>
    <mergeCell ref="L67:R68"/>
    <mergeCell ref="S67:X68"/>
    <mergeCell ref="Y67:AA68"/>
    <mergeCell ref="A69:K70"/>
    <mergeCell ref="L69:R70"/>
    <mergeCell ref="S69:X70"/>
    <mergeCell ref="Y69:AA70"/>
    <mergeCell ref="A71:K72"/>
    <mergeCell ref="L71:R72"/>
    <mergeCell ref="P49:U49"/>
    <mergeCell ref="V49:Y49"/>
    <mergeCell ref="Z49:AA49"/>
    <mergeCell ref="A51:X51"/>
    <mergeCell ref="Y51:AA51"/>
    <mergeCell ref="A52:AA52"/>
    <mergeCell ref="A53:AA53"/>
    <mergeCell ref="D54:J54"/>
    <mergeCell ref="K54:L54"/>
    <mergeCell ref="M54:O54"/>
    <mergeCell ref="P54:U54"/>
    <mergeCell ref="V54:Y54"/>
    <mergeCell ref="Z54:AA54"/>
    <mergeCell ref="A54:C54"/>
    <mergeCell ref="V38:Y38"/>
    <mergeCell ref="Z38:AA38"/>
    <mergeCell ref="V39:Y39"/>
    <mergeCell ref="Z39:AA39"/>
    <mergeCell ref="A40:C40"/>
    <mergeCell ref="D40:J40"/>
    <mergeCell ref="K40:L40"/>
    <mergeCell ref="M40:O40"/>
    <mergeCell ref="P40:U40"/>
    <mergeCell ref="V40:Y40"/>
    <mergeCell ref="Z40:AA40"/>
    <mergeCell ref="A39:C39"/>
    <mergeCell ref="V35:Y35"/>
    <mergeCell ref="Z35:AA35"/>
    <mergeCell ref="V36:Y36"/>
    <mergeCell ref="Z36:AA36"/>
    <mergeCell ref="D37:J37"/>
    <mergeCell ref="K37:L37"/>
    <mergeCell ref="M37:O37"/>
    <mergeCell ref="P37:U37"/>
    <mergeCell ref="V37:Y37"/>
    <mergeCell ref="Z37:AA37"/>
    <mergeCell ref="V32:Y32"/>
    <mergeCell ref="Z32:AA32"/>
    <mergeCell ref="V33:Y33"/>
    <mergeCell ref="Z33:AA33"/>
    <mergeCell ref="D34:J34"/>
    <mergeCell ref="K34:L34"/>
    <mergeCell ref="M34:O34"/>
    <mergeCell ref="P34:U34"/>
    <mergeCell ref="V34:Y34"/>
    <mergeCell ref="Z34:AA34"/>
    <mergeCell ref="M32:O32"/>
    <mergeCell ref="P32:U32"/>
    <mergeCell ref="V29:Y29"/>
    <mergeCell ref="Z29:AA29"/>
    <mergeCell ref="V30:Y30"/>
    <mergeCell ref="Z30:AA30"/>
    <mergeCell ref="D31:J31"/>
    <mergeCell ref="K31:L31"/>
    <mergeCell ref="M31:O31"/>
    <mergeCell ref="P31:U31"/>
    <mergeCell ref="V31:Y31"/>
    <mergeCell ref="Z31:AA31"/>
    <mergeCell ref="V26:Y26"/>
    <mergeCell ref="Z26:AA26"/>
    <mergeCell ref="V27:Y27"/>
    <mergeCell ref="Z27:AA27"/>
    <mergeCell ref="D28:J28"/>
    <mergeCell ref="K28:L28"/>
    <mergeCell ref="M28:O28"/>
    <mergeCell ref="P28:U28"/>
    <mergeCell ref="V28:Y28"/>
    <mergeCell ref="Z28:AA28"/>
    <mergeCell ref="D27:J27"/>
    <mergeCell ref="K27:L27"/>
    <mergeCell ref="M27:O27"/>
    <mergeCell ref="P27:U27"/>
    <mergeCell ref="D26:J26"/>
    <mergeCell ref="K26:L26"/>
    <mergeCell ref="M26:O26"/>
    <mergeCell ref="P26:U26"/>
    <mergeCell ref="V23:Y23"/>
    <mergeCell ref="Z23:AA23"/>
    <mergeCell ref="V24:Y24"/>
    <mergeCell ref="Z24:AA24"/>
    <mergeCell ref="D25:J25"/>
    <mergeCell ref="K25:L25"/>
    <mergeCell ref="M25:O25"/>
    <mergeCell ref="P25:U25"/>
    <mergeCell ref="V25:Y25"/>
    <mergeCell ref="Z25:AA25"/>
    <mergeCell ref="A63:AA63"/>
    <mergeCell ref="A64:AA64"/>
    <mergeCell ref="A65:K65"/>
    <mergeCell ref="L65:R65"/>
    <mergeCell ref="S65:X65"/>
    <mergeCell ref="Y65:AA65"/>
    <mergeCell ref="A66:K66"/>
    <mergeCell ref="A76:AD81"/>
    <mergeCell ref="C8:AA8"/>
    <mergeCell ref="C9:T9"/>
    <mergeCell ref="U9:AA9"/>
    <mergeCell ref="V19:Y19"/>
    <mergeCell ref="Z19:AA19"/>
    <mergeCell ref="D20:AA20"/>
    <mergeCell ref="D21:J21"/>
    <mergeCell ref="K21:L21"/>
    <mergeCell ref="M21:O21"/>
    <mergeCell ref="P21:U21"/>
    <mergeCell ref="V21:Y21"/>
    <mergeCell ref="Z21:AA21"/>
    <mergeCell ref="A21:C21"/>
    <mergeCell ref="A9:B9"/>
    <mergeCell ref="A10:B10"/>
    <mergeCell ref="A11:B11"/>
    <mergeCell ref="A62:AA62"/>
    <mergeCell ref="A56:C56"/>
    <mergeCell ref="P57:U57"/>
    <mergeCell ref="V57:Y57"/>
    <mergeCell ref="Z57:AA57"/>
    <mergeCell ref="A58:AA58"/>
    <mergeCell ref="A59:X59"/>
    <mergeCell ref="Y59:AA59"/>
    <mergeCell ref="A60:AA60"/>
    <mergeCell ref="A61:X61"/>
    <mergeCell ref="Y61:AA61"/>
    <mergeCell ref="A55:C55"/>
    <mergeCell ref="D55:AA55"/>
    <mergeCell ref="D56:J56"/>
    <mergeCell ref="K56:L56"/>
    <mergeCell ref="M56:O56"/>
    <mergeCell ref="P56:U56"/>
    <mergeCell ref="V56:Y56"/>
    <mergeCell ref="Z56:AA56"/>
    <mergeCell ref="A57:C57"/>
    <mergeCell ref="D57:J57"/>
    <mergeCell ref="K57:L57"/>
    <mergeCell ref="M57:O57"/>
    <mergeCell ref="A47:C47"/>
    <mergeCell ref="A48:C48"/>
    <mergeCell ref="D48:J48"/>
    <mergeCell ref="K48:L48"/>
    <mergeCell ref="M48:O48"/>
    <mergeCell ref="P48:U48"/>
    <mergeCell ref="A50:AA50"/>
    <mergeCell ref="A45:C45"/>
    <mergeCell ref="A46:C46"/>
    <mergeCell ref="V45:Y45"/>
    <mergeCell ref="Z45:AA45"/>
    <mergeCell ref="D46:AA46"/>
    <mergeCell ref="D47:J47"/>
    <mergeCell ref="K47:L47"/>
    <mergeCell ref="M47:O47"/>
    <mergeCell ref="P47:U47"/>
    <mergeCell ref="V47:Y47"/>
    <mergeCell ref="Z47:AA47"/>
    <mergeCell ref="V48:Y48"/>
    <mergeCell ref="Z48:AA48"/>
    <mergeCell ref="A49:C49"/>
    <mergeCell ref="D49:J49"/>
    <mergeCell ref="K49:L49"/>
    <mergeCell ref="M49:O49"/>
    <mergeCell ref="A41:AA41"/>
    <mergeCell ref="A42:X42"/>
    <mergeCell ref="Y42:AA42"/>
    <mergeCell ref="A43:AA43"/>
    <mergeCell ref="A44:AA44"/>
    <mergeCell ref="D45:J45"/>
    <mergeCell ref="K45:L45"/>
    <mergeCell ref="M45:O45"/>
    <mergeCell ref="P45:U45"/>
    <mergeCell ref="A37:C37"/>
    <mergeCell ref="A38:C38"/>
    <mergeCell ref="D39:J39"/>
    <mergeCell ref="K39:L39"/>
    <mergeCell ref="M39:O39"/>
    <mergeCell ref="P39:U39"/>
    <mergeCell ref="A35:C35"/>
    <mergeCell ref="A36:C36"/>
    <mergeCell ref="D36:J36"/>
    <mergeCell ref="K36:L36"/>
    <mergeCell ref="M36:O36"/>
    <mergeCell ref="P36:U36"/>
    <mergeCell ref="D35:J35"/>
    <mergeCell ref="K35:L35"/>
    <mergeCell ref="M35:O35"/>
    <mergeCell ref="P35:U35"/>
    <mergeCell ref="D38:J38"/>
    <mergeCell ref="K38:L38"/>
    <mergeCell ref="M38:O38"/>
    <mergeCell ref="P38:U38"/>
    <mergeCell ref="A33:C33"/>
    <mergeCell ref="A34:C34"/>
    <mergeCell ref="D33:J33"/>
    <mergeCell ref="K33:L33"/>
    <mergeCell ref="M33:O33"/>
    <mergeCell ref="P33:U33"/>
    <mergeCell ref="A31:C31"/>
    <mergeCell ref="A32:C32"/>
    <mergeCell ref="A29:C29"/>
    <mergeCell ref="A30:C30"/>
    <mergeCell ref="D30:J30"/>
    <mergeCell ref="K30:L30"/>
    <mergeCell ref="M30:O30"/>
    <mergeCell ref="P30:U30"/>
    <mergeCell ref="D29:J29"/>
    <mergeCell ref="K29:L29"/>
    <mergeCell ref="M29:O29"/>
    <mergeCell ref="P29:U29"/>
    <mergeCell ref="D32:J32"/>
    <mergeCell ref="K32:L32"/>
    <mergeCell ref="A24:C24"/>
    <mergeCell ref="D24:J24"/>
    <mergeCell ref="K24:L24"/>
    <mergeCell ref="M24:O24"/>
    <mergeCell ref="P24:U24"/>
    <mergeCell ref="D23:J23"/>
    <mergeCell ref="K23:L23"/>
    <mergeCell ref="M23:O23"/>
    <mergeCell ref="P23:U23"/>
    <mergeCell ref="A1:AD1"/>
    <mergeCell ref="A2:AD2"/>
    <mergeCell ref="A3:AD3"/>
    <mergeCell ref="A4:AD4"/>
    <mergeCell ref="A5:AD5"/>
    <mergeCell ref="A15:B15"/>
    <mergeCell ref="A16:B16"/>
    <mergeCell ref="A12:B12"/>
    <mergeCell ref="A13:B13"/>
    <mergeCell ref="A14:B14"/>
    <mergeCell ref="C12:AA12"/>
    <mergeCell ref="C13:AA13"/>
    <mergeCell ref="C14:AA14"/>
    <mergeCell ref="C15:AA15"/>
    <mergeCell ref="C16:T16"/>
    <mergeCell ref="U16:AA16"/>
    <mergeCell ref="A8:B8"/>
    <mergeCell ref="A6:AD6"/>
    <mergeCell ref="C10:AD10"/>
    <mergeCell ref="C11:AD11"/>
    <mergeCell ref="A17:AA18"/>
    <mergeCell ref="AC17:AD18"/>
    <mergeCell ref="AC42:AD42"/>
    <mergeCell ref="AC51:AD51"/>
    <mergeCell ref="AC59:AD59"/>
    <mergeCell ref="AC61:AD61"/>
    <mergeCell ref="A22:C22"/>
    <mergeCell ref="A20:C20"/>
    <mergeCell ref="A19:C19"/>
    <mergeCell ref="D19:J19"/>
    <mergeCell ref="K19:L19"/>
    <mergeCell ref="M19:O19"/>
    <mergeCell ref="P19:U19"/>
    <mergeCell ref="D22:J22"/>
    <mergeCell ref="K22:L22"/>
    <mergeCell ref="M22:O22"/>
    <mergeCell ref="P22:U22"/>
    <mergeCell ref="V22:Y22"/>
    <mergeCell ref="Z22:AA22"/>
    <mergeCell ref="A27:C27"/>
    <mergeCell ref="A28:C28"/>
    <mergeCell ref="A25:C25"/>
    <mergeCell ref="A26:C26"/>
    <mergeCell ref="A23:C23"/>
  </mergeCells>
  <pageMargins left="1.2" right="1.57" top="0.52999997138977051" bottom="0.76999998092651367" header="0.32" footer="0"/>
  <pageSetup paperSize="9" scale="94" firstPageNumber="0" fitToHeight="0" pageOrder="overThenDown" orientation="landscape" horizontalDpi="300" verticalDpi="300" r:id="rId1"/>
  <headerFooter alignWithMargins="0"/>
  <rowBreaks count="1" manualBreakCount="1">
    <brk id="37" max="2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6EE0E-A670-41B9-8BF8-CF358263F16B}">
  <sheetPr>
    <tabColor rgb="FF00B050"/>
  </sheetPr>
  <dimension ref="A1:M59"/>
  <sheetViews>
    <sheetView view="pageBreakPreview" topLeftCell="A34" zoomScale="85" zoomScaleNormal="100" zoomScaleSheetLayoutView="85" workbookViewId="0">
      <selection activeCell="H3" sqref="H3"/>
    </sheetView>
  </sheetViews>
  <sheetFormatPr defaultColWidth="8.7109375" defaultRowHeight="14.25"/>
  <cols>
    <col min="1" max="1" width="54.28515625" style="175" customWidth="1"/>
    <col min="2" max="2" width="11" style="175" customWidth="1"/>
    <col min="3" max="3" width="15.140625" style="175" bestFit="1" customWidth="1"/>
    <col min="4" max="4" width="26.7109375" style="175" bestFit="1" customWidth="1"/>
    <col min="5" max="5" width="9.85546875" style="175" customWidth="1"/>
    <col min="6" max="6" width="16.5703125" style="199" customWidth="1"/>
    <col min="7" max="7" width="15.28515625" style="199" customWidth="1"/>
    <col min="8" max="8" width="11" style="174" bestFit="1" customWidth="1"/>
    <col min="9" max="9" width="13.140625" style="175" bestFit="1" customWidth="1"/>
    <col min="10" max="10" width="14.28515625" style="175" bestFit="1" customWidth="1"/>
    <col min="11" max="11" width="13.140625" style="175" bestFit="1" customWidth="1"/>
    <col min="12" max="16384" width="8.7109375" style="175"/>
  </cols>
  <sheetData>
    <row r="1" spans="1:11" ht="15.75" customHeight="1">
      <c r="A1" s="487" t="s">
        <v>395</v>
      </c>
      <c r="B1" s="488"/>
      <c r="C1" s="488"/>
      <c r="D1" s="488"/>
      <c r="E1" s="488"/>
      <c r="F1" s="488"/>
      <c r="G1" s="489"/>
    </row>
    <row r="2" spans="1:11" ht="15">
      <c r="A2" s="176"/>
      <c r="B2" s="177"/>
      <c r="C2" s="178"/>
      <c r="D2" s="178"/>
      <c r="E2" s="177"/>
      <c r="F2" s="179"/>
      <c r="G2" s="180"/>
    </row>
    <row r="3" spans="1:11" ht="15">
      <c r="A3" s="181"/>
      <c r="B3" s="177"/>
      <c r="C3" s="178"/>
      <c r="D3" s="178"/>
      <c r="E3" s="177"/>
      <c r="F3" s="179"/>
      <c r="G3" s="180"/>
    </row>
    <row r="4" spans="1:11" ht="15" customHeight="1">
      <c r="A4" s="182" t="s">
        <v>340</v>
      </c>
      <c r="B4" s="182"/>
      <c r="C4" s="182"/>
      <c r="D4" s="182"/>
      <c r="E4" s="182"/>
      <c r="F4" s="182"/>
      <c r="G4" s="182"/>
    </row>
    <row r="5" spans="1:11" ht="15">
      <c r="A5" s="182" t="s">
        <v>341</v>
      </c>
      <c r="B5" s="182"/>
      <c r="C5" s="182"/>
      <c r="D5" s="182"/>
      <c r="E5" s="182"/>
      <c r="F5" s="182"/>
      <c r="G5" s="182"/>
    </row>
    <row r="6" spans="1:11" ht="30">
      <c r="A6" s="183" t="s">
        <v>342</v>
      </c>
      <c r="B6" s="183" t="s">
        <v>343</v>
      </c>
      <c r="C6" s="183" t="s">
        <v>344</v>
      </c>
      <c r="D6" s="183" t="s">
        <v>345</v>
      </c>
      <c r="E6" s="183" t="s">
        <v>346</v>
      </c>
      <c r="F6" s="184" t="s">
        <v>347</v>
      </c>
      <c r="G6" s="184" t="s">
        <v>348</v>
      </c>
    </row>
    <row r="7" spans="1:11" ht="15">
      <c r="A7" s="185" t="s">
        <v>349</v>
      </c>
      <c r="B7" s="186"/>
      <c r="C7" s="187"/>
      <c r="D7" s="186"/>
      <c r="E7" s="186"/>
      <c r="F7" s="188"/>
      <c r="G7" s="188"/>
    </row>
    <row r="8" spans="1:11">
      <c r="A8" s="189" t="s">
        <v>350</v>
      </c>
      <c r="B8" s="190" t="s">
        <v>351</v>
      </c>
      <c r="C8" s="191">
        <v>1</v>
      </c>
      <c r="D8" s="190">
        <v>10</v>
      </c>
      <c r="E8" s="190">
        <v>2</v>
      </c>
      <c r="F8" s="192">
        <v>19573.29</v>
      </c>
      <c r="G8" s="192">
        <f>F8*E8*C8*(D8/100)</f>
        <v>3914.6580000000004</v>
      </c>
    </row>
    <row r="9" spans="1:11">
      <c r="A9" s="189" t="s">
        <v>352</v>
      </c>
      <c r="B9" s="190" t="s">
        <v>351</v>
      </c>
      <c r="C9" s="191">
        <v>1</v>
      </c>
      <c r="D9" s="190">
        <v>50</v>
      </c>
      <c r="E9" s="190">
        <v>2</v>
      </c>
      <c r="F9" s="192">
        <v>5499.71</v>
      </c>
      <c r="G9" s="192">
        <f>F9*E9*C9*(D9/100)</f>
        <v>5499.71</v>
      </c>
    </row>
    <row r="10" spans="1:11">
      <c r="A10" s="189" t="s">
        <v>353</v>
      </c>
      <c r="B10" s="190" t="s">
        <v>351</v>
      </c>
      <c r="C10" s="191">
        <v>1</v>
      </c>
      <c r="D10" s="190">
        <v>100</v>
      </c>
      <c r="E10" s="190">
        <v>2</v>
      </c>
      <c r="F10" s="192">
        <v>2325.77</v>
      </c>
      <c r="G10" s="192">
        <f>F10*E10*C10*(D10/100)</f>
        <v>4651.54</v>
      </c>
    </row>
    <row r="11" spans="1:11" ht="15">
      <c r="A11" s="193" t="s">
        <v>354</v>
      </c>
      <c r="B11" s="190"/>
      <c r="C11" s="191"/>
      <c r="D11" s="190"/>
      <c r="E11" s="190"/>
      <c r="F11" s="192"/>
      <c r="G11" s="192"/>
    </row>
    <row r="12" spans="1:11">
      <c r="A12" s="189" t="s">
        <v>355</v>
      </c>
      <c r="B12" s="190" t="s">
        <v>351</v>
      </c>
      <c r="C12" s="191">
        <v>1</v>
      </c>
      <c r="D12" s="190">
        <v>2.5</v>
      </c>
      <c r="E12" s="190">
        <v>2</v>
      </c>
      <c r="F12" s="192">
        <v>5016.1400000000003</v>
      </c>
      <c r="G12" s="192">
        <f>F12*E12*C12*(D12/100)</f>
        <v>250.80700000000002</v>
      </c>
    </row>
    <row r="13" spans="1:11" ht="15">
      <c r="A13" s="194" t="s">
        <v>356</v>
      </c>
      <c r="B13" s="190"/>
      <c r="C13" s="191"/>
      <c r="D13" s="190"/>
      <c r="E13" s="190"/>
      <c r="F13" s="192"/>
      <c r="G13" s="192"/>
    </row>
    <row r="14" spans="1:11">
      <c r="A14" s="189" t="s">
        <v>357</v>
      </c>
      <c r="B14" s="190" t="s">
        <v>351</v>
      </c>
      <c r="C14" s="191">
        <v>1</v>
      </c>
      <c r="D14" s="190">
        <v>2.5</v>
      </c>
      <c r="E14" s="190">
        <v>2</v>
      </c>
      <c r="F14" s="192">
        <v>4233.2</v>
      </c>
      <c r="G14" s="192">
        <f>F14*E14*C14*(D14/100)</f>
        <v>211.66</v>
      </c>
    </row>
    <row r="15" spans="1:11">
      <c r="A15" s="195"/>
      <c r="B15" s="196"/>
      <c r="C15" s="197"/>
      <c r="D15" s="196"/>
      <c r="E15" s="196"/>
      <c r="F15" s="198"/>
      <c r="G15" s="198"/>
    </row>
    <row r="16" spans="1:11" ht="15">
      <c r="A16" s="182" t="s">
        <v>358</v>
      </c>
      <c r="B16" s="182"/>
      <c r="C16" s="182"/>
      <c r="D16" s="182"/>
      <c r="E16" s="182"/>
      <c r="F16" s="182"/>
      <c r="G16" s="182"/>
      <c r="I16" s="174"/>
      <c r="J16" s="199"/>
      <c r="K16" s="200"/>
    </row>
    <row r="17" spans="1:13" ht="15">
      <c r="A17" s="185" t="s">
        <v>359</v>
      </c>
      <c r="B17" s="186"/>
      <c r="C17" s="191"/>
      <c r="D17" s="186"/>
      <c r="E17" s="186"/>
      <c r="F17" s="188"/>
      <c r="G17" s="188"/>
    </row>
    <row r="18" spans="1:13">
      <c r="A18" s="189" t="s">
        <v>360</v>
      </c>
      <c r="B18" s="190" t="s">
        <v>351</v>
      </c>
      <c r="C18" s="191">
        <v>1</v>
      </c>
      <c r="D18" s="190">
        <v>100</v>
      </c>
      <c r="E18" s="190">
        <v>2</v>
      </c>
      <c r="F18" s="192">
        <v>150</v>
      </c>
      <c r="G18" s="192">
        <f>F18*E18*C18*(D18/100)</f>
        <v>300</v>
      </c>
    </row>
    <row r="19" spans="1:13">
      <c r="A19" s="189" t="s">
        <v>361</v>
      </c>
      <c r="B19" s="190" t="s">
        <v>351</v>
      </c>
      <c r="C19" s="191">
        <v>1</v>
      </c>
      <c r="D19" s="190">
        <v>100</v>
      </c>
      <c r="E19" s="190">
        <v>2</v>
      </c>
      <c r="F19" s="192">
        <v>37.5</v>
      </c>
      <c r="G19" s="192">
        <f>F19*E19*C19*(D19/100)</f>
        <v>75</v>
      </c>
    </row>
    <row r="20" spans="1:13" ht="15">
      <c r="A20" s="194" t="s">
        <v>362</v>
      </c>
      <c r="B20" s="190"/>
      <c r="C20" s="191"/>
      <c r="D20" s="190"/>
      <c r="E20" s="190"/>
      <c r="F20" s="192"/>
      <c r="G20" s="192"/>
    </row>
    <row r="21" spans="1:13">
      <c r="A21" s="189" t="s">
        <v>363</v>
      </c>
      <c r="B21" s="190" t="s">
        <v>351</v>
      </c>
      <c r="C21" s="191">
        <v>1</v>
      </c>
      <c r="D21" s="190">
        <v>100</v>
      </c>
      <c r="E21" s="190">
        <v>2</v>
      </c>
      <c r="F21" s="192">
        <v>2446.3125</v>
      </c>
      <c r="G21" s="192">
        <f>F21*E21*C21*(D21/100)</f>
        <v>4892.625</v>
      </c>
    </row>
    <row r="22" spans="1:13" ht="15">
      <c r="A22" s="194" t="s">
        <v>364</v>
      </c>
      <c r="B22" s="190"/>
      <c r="C22" s="191"/>
      <c r="D22" s="190"/>
      <c r="E22" s="190"/>
      <c r="F22" s="192"/>
      <c r="G22" s="192"/>
    </row>
    <row r="23" spans="1:13">
      <c r="A23" s="189" t="s">
        <v>365</v>
      </c>
      <c r="B23" s="190" t="s">
        <v>351</v>
      </c>
      <c r="C23" s="191">
        <v>1</v>
      </c>
      <c r="D23" s="190">
        <v>100</v>
      </c>
      <c r="E23" s="190">
        <v>2</v>
      </c>
      <c r="F23" s="192">
        <v>3901.8525</v>
      </c>
      <c r="G23" s="192">
        <f>F23*E23*C23*(D23/100)</f>
        <v>7803.7049999999999</v>
      </c>
    </row>
    <row r="24" spans="1:13">
      <c r="A24" s="189" t="s">
        <v>366</v>
      </c>
      <c r="B24" s="190" t="s">
        <v>351</v>
      </c>
      <c r="C24" s="191">
        <v>1</v>
      </c>
      <c r="D24" s="190">
        <v>2.5</v>
      </c>
      <c r="E24" s="190">
        <v>2</v>
      </c>
      <c r="F24" s="192">
        <v>27148.44</v>
      </c>
      <c r="G24" s="192">
        <f>F24*E24*C24*(D24/100)</f>
        <v>1357.422</v>
      </c>
    </row>
    <row r="25" spans="1:13">
      <c r="A25" s="189"/>
      <c r="B25" s="190"/>
      <c r="C25" s="191"/>
      <c r="D25" s="190"/>
      <c r="E25" s="190"/>
      <c r="F25" s="192"/>
      <c r="G25" s="192"/>
      <c r="M25" s="175" t="s">
        <v>367</v>
      </c>
    </row>
    <row r="26" spans="1:13" ht="15">
      <c r="A26" s="194" t="s">
        <v>368</v>
      </c>
      <c r="B26" s="190"/>
      <c r="C26" s="191"/>
      <c r="D26" s="190"/>
      <c r="E26" s="190"/>
      <c r="F26" s="192"/>
      <c r="G26" s="192"/>
    </row>
    <row r="27" spans="1:13">
      <c r="A27" s="189" t="s">
        <v>369</v>
      </c>
      <c r="B27" s="190" t="s">
        <v>351</v>
      </c>
      <c r="C27" s="191">
        <v>1</v>
      </c>
      <c r="D27" s="190">
        <v>100</v>
      </c>
      <c r="E27" s="190">
        <v>2</v>
      </c>
      <c r="F27" s="192">
        <v>2942.9775</v>
      </c>
      <c r="G27" s="192">
        <f>F27*E27*C27*(D27/100)</f>
        <v>5885.9549999999999</v>
      </c>
    </row>
    <row r="28" spans="1:13">
      <c r="A28" s="189" t="s">
        <v>370</v>
      </c>
      <c r="B28" s="190" t="s">
        <v>351</v>
      </c>
      <c r="C28" s="191">
        <v>1</v>
      </c>
      <c r="D28" s="190">
        <v>100</v>
      </c>
      <c r="E28" s="190">
        <v>2</v>
      </c>
      <c r="F28" s="192">
        <v>4033.83</v>
      </c>
      <c r="G28" s="192">
        <f>F28*E28*C28*(D28/100)</f>
        <v>8067.66</v>
      </c>
    </row>
    <row r="29" spans="1:13">
      <c r="A29" s="189"/>
      <c r="B29" s="190"/>
      <c r="C29" s="191"/>
      <c r="D29" s="190"/>
      <c r="E29" s="190"/>
      <c r="F29" s="192"/>
      <c r="G29" s="192"/>
    </row>
    <row r="30" spans="1:13" ht="15">
      <c r="A30" s="194" t="s">
        <v>371</v>
      </c>
      <c r="B30" s="190"/>
      <c r="C30" s="191"/>
      <c r="D30" s="190"/>
      <c r="E30" s="190"/>
      <c r="F30" s="192"/>
      <c r="G30" s="192"/>
    </row>
    <row r="31" spans="1:13">
      <c r="A31" s="189" t="s">
        <v>372</v>
      </c>
      <c r="B31" s="190" t="s">
        <v>351</v>
      </c>
      <c r="C31" s="191">
        <v>1</v>
      </c>
      <c r="D31" s="190">
        <v>100</v>
      </c>
      <c r="E31" s="190">
        <v>2</v>
      </c>
      <c r="F31" s="192">
        <v>458.77500000000003</v>
      </c>
      <c r="G31" s="192">
        <f>F31*E31*C31*(D31/100)</f>
        <v>917.55000000000007</v>
      </c>
    </row>
    <row r="32" spans="1:13">
      <c r="A32" s="189" t="s">
        <v>373</v>
      </c>
      <c r="B32" s="190" t="s">
        <v>351</v>
      </c>
      <c r="C32" s="191">
        <v>1</v>
      </c>
      <c r="D32" s="190">
        <v>100</v>
      </c>
      <c r="E32" s="190">
        <v>2</v>
      </c>
      <c r="F32" s="192">
        <v>4422.54</v>
      </c>
      <c r="G32" s="192">
        <f>F32*E32*C32*(D32/100)</f>
        <v>8845.08</v>
      </c>
    </row>
    <row r="33" spans="1:7">
      <c r="A33" s="189"/>
      <c r="B33" s="190"/>
      <c r="C33" s="191"/>
      <c r="D33" s="190"/>
      <c r="E33" s="190"/>
      <c r="F33" s="192"/>
      <c r="G33" s="192"/>
    </row>
    <row r="34" spans="1:7" ht="15">
      <c r="A34" s="194" t="s">
        <v>374</v>
      </c>
      <c r="B34" s="190"/>
      <c r="C34" s="191"/>
      <c r="D34" s="190"/>
      <c r="E34" s="190"/>
      <c r="F34" s="192"/>
      <c r="G34" s="192"/>
    </row>
    <row r="35" spans="1:7">
      <c r="A35" s="189" t="s">
        <v>375</v>
      </c>
      <c r="B35" s="190" t="s">
        <v>376</v>
      </c>
      <c r="C35" s="191">
        <v>1</v>
      </c>
      <c r="D35" s="190"/>
      <c r="E35" s="190"/>
      <c r="F35" s="192">
        <v>281.25</v>
      </c>
      <c r="G35" s="192">
        <f>F35*C35</f>
        <v>281.25</v>
      </c>
    </row>
    <row r="36" spans="1:7">
      <c r="A36" s="189" t="s">
        <v>377</v>
      </c>
      <c r="B36" s="190" t="s">
        <v>376</v>
      </c>
      <c r="C36" s="191">
        <v>1</v>
      </c>
      <c r="D36" s="190"/>
      <c r="E36" s="190"/>
      <c r="F36" s="192">
        <v>2375.0025000000001</v>
      </c>
      <c r="G36" s="192">
        <f>F36*C36</f>
        <v>2375.0025000000001</v>
      </c>
    </row>
    <row r="37" spans="1:7">
      <c r="A37" s="189" t="s">
        <v>378</v>
      </c>
      <c r="B37" s="190" t="s">
        <v>376</v>
      </c>
      <c r="C37" s="191">
        <v>40</v>
      </c>
      <c r="D37" s="190"/>
      <c r="E37" s="190"/>
      <c r="F37" s="192">
        <v>23.122499999999999</v>
      </c>
      <c r="G37" s="192">
        <f>F37*C37</f>
        <v>924.9</v>
      </c>
    </row>
    <row r="38" spans="1:7">
      <c r="A38" s="189" t="s">
        <v>379</v>
      </c>
      <c r="B38" s="190" t="s">
        <v>376</v>
      </c>
      <c r="C38" s="191">
        <v>1</v>
      </c>
      <c r="D38" s="190"/>
      <c r="E38" s="190"/>
      <c r="F38" s="192">
        <v>196.91250000000002</v>
      </c>
      <c r="G38" s="192">
        <f>F38*C38</f>
        <v>196.91250000000002</v>
      </c>
    </row>
    <row r="39" spans="1:7" ht="15">
      <c r="A39" s="194" t="s">
        <v>380</v>
      </c>
      <c r="B39" s="190"/>
      <c r="C39" s="191"/>
      <c r="D39" s="190"/>
      <c r="E39" s="190"/>
      <c r="F39" s="192"/>
      <c r="G39" s="192"/>
    </row>
    <row r="40" spans="1:7">
      <c r="A40" s="201" t="s">
        <v>381</v>
      </c>
      <c r="B40" s="190" t="s">
        <v>376</v>
      </c>
      <c r="C40" s="191">
        <v>3</v>
      </c>
      <c r="D40" s="190"/>
      <c r="E40" s="190"/>
      <c r="F40" s="192">
        <v>559.26</v>
      </c>
      <c r="G40" s="192">
        <f>F40*C40</f>
        <v>1677.78</v>
      </c>
    </row>
    <row r="41" spans="1:7" ht="15">
      <c r="A41" s="202" t="s">
        <v>382</v>
      </c>
      <c r="B41" s="190"/>
      <c r="C41" s="191"/>
      <c r="D41" s="190"/>
      <c r="E41" s="190"/>
      <c r="F41" s="192"/>
      <c r="G41" s="192"/>
    </row>
    <row r="42" spans="1:7">
      <c r="A42" s="203" t="s">
        <v>383</v>
      </c>
      <c r="B42" s="190" t="s">
        <v>384</v>
      </c>
      <c r="C42" s="191">
        <v>18</v>
      </c>
      <c r="D42" s="190"/>
      <c r="E42" s="190"/>
      <c r="F42" s="192">
        <v>315.61500000000001</v>
      </c>
      <c r="G42" s="192">
        <f>F42*C42</f>
        <v>5681.07</v>
      </c>
    </row>
    <row r="43" spans="1:7">
      <c r="A43" s="201" t="s">
        <v>385</v>
      </c>
      <c r="B43" s="190" t="s">
        <v>384</v>
      </c>
      <c r="C43" s="191">
        <v>15</v>
      </c>
      <c r="D43" s="190"/>
      <c r="E43" s="190"/>
      <c r="F43" s="192">
        <v>315.61500000000001</v>
      </c>
      <c r="G43" s="192">
        <f>F43*C43</f>
        <v>4734.2250000000004</v>
      </c>
    </row>
    <row r="44" spans="1:7">
      <c r="A44" s="201" t="s">
        <v>386</v>
      </c>
      <c r="B44" s="190" t="s">
        <v>376</v>
      </c>
      <c r="C44" s="191">
        <v>100</v>
      </c>
      <c r="D44" s="190"/>
      <c r="E44" s="190"/>
      <c r="F44" s="192">
        <v>77.22</v>
      </c>
      <c r="G44" s="192">
        <f>F44*C44</f>
        <v>7722</v>
      </c>
    </row>
    <row r="45" spans="1:7" ht="15">
      <c r="A45" s="202" t="s">
        <v>387</v>
      </c>
      <c r="B45" s="190"/>
      <c r="C45" s="191"/>
      <c r="D45" s="190"/>
      <c r="E45" s="190"/>
      <c r="F45" s="192"/>
      <c r="G45" s="192"/>
    </row>
    <row r="46" spans="1:7">
      <c r="A46" s="201" t="s">
        <v>388</v>
      </c>
      <c r="B46" s="190" t="s">
        <v>376</v>
      </c>
      <c r="C46" s="191">
        <v>1</v>
      </c>
      <c r="D46" s="190"/>
      <c r="E46" s="190"/>
      <c r="F46" s="192">
        <v>4052.2799999999997</v>
      </c>
      <c r="G46" s="192">
        <f>F46*C46</f>
        <v>4052.2799999999997</v>
      </c>
    </row>
    <row r="47" spans="1:7">
      <c r="A47" s="201" t="s">
        <v>389</v>
      </c>
      <c r="B47" s="190" t="s">
        <v>384</v>
      </c>
      <c r="C47" s="191">
        <v>1200</v>
      </c>
      <c r="D47" s="190"/>
      <c r="E47" s="190"/>
      <c r="F47" s="192">
        <v>0.30000000000000004</v>
      </c>
      <c r="G47" s="192">
        <f>F47*C47</f>
        <v>360.00000000000006</v>
      </c>
    </row>
    <row r="48" spans="1:7">
      <c r="A48" s="201" t="s">
        <v>390</v>
      </c>
      <c r="B48" s="196" t="s">
        <v>376</v>
      </c>
      <c r="C48" s="191">
        <v>1</v>
      </c>
      <c r="D48" s="196"/>
      <c r="E48" s="196"/>
      <c r="F48" s="198">
        <v>5183.3999999999996</v>
      </c>
      <c r="G48" s="198">
        <f>F48*C48</f>
        <v>5183.3999999999996</v>
      </c>
    </row>
    <row r="49" spans="1:11">
      <c r="A49" s="195"/>
      <c r="B49" s="196"/>
      <c r="C49" s="191"/>
      <c r="D49" s="196"/>
      <c r="E49" s="196"/>
      <c r="F49" s="198"/>
      <c r="G49" s="198"/>
      <c r="I49" s="174"/>
      <c r="J49" s="199"/>
      <c r="K49" s="200"/>
    </row>
    <row r="50" spans="1:11" ht="15">
      <c r="A50" s="205"/>
      <c r="B50" s="206"/>
      <c r="C50" s="206"/>
      <c r="D50" s="206"/>
      <c r="E50" s="206"/>
      <c r="F50" s="207" t="s">
        <v>391</v>
      </c>
      <c r="G50" s="208">
        <f>SUM(G8:G14,G18:G48)</f>
        <v>85862.191999999995</v>
      </c>
    </row>
    <row r="51" spans="1:11" ht="15">
      <c r="A51" s="205"/>
      <c r="B51" s="206"/>
      <c r="C51" s="206"/>
      <c r="D51" s="206"/>
      <c r="E51" s="206"/>
      <c r="F51" s="207" t="s">
        <v>507</v>
      </c>
      <c r="G51" s="208">
        <f>G50*$H$51</f>
        <v>9522.1170927999992</v>
      </c>
      <c r="H51" s="209">
        <f>BD!$E$4</f>
        <v>0.1109</v>
      </c>
      <c r="J51" s="199"/>
    </row>
    <row r="52" spans="1:11" ht="15">
      <c r="A52" s="205"/>
      <c r="B52" s="206"/>
      <c r="C52" s="206"/>
      <c r="D52" s="206"/>
      <c r="E52" s="206"/>
      <c r="F52" s="210" t="s">
        <v>392</v>
      </c>
      <c r="G52" s="208">
        <f>G50+G51</f>
        <v>95384.309092799987</v>
      </c>
    </row>
    <row r="53" spans="1:11" ht="87" customHeight="1">
      <c r="A53" s="363" t="s">
        <v>398</v>
      </c>
      <c r="B53" s="363"/>
      <c r="C53" s="363"/>
      <c r="D53" s="363"/>
      <c r="E53" s="363"/>
      <c r="F53" s="363"/>
      <c r="G53" s="363"/>
      <c r="H53" s="490"/>
      <c r="I53" s="490"/>
      <c r="J53" s="174"/>
    </row>
    <row r="54" spans="1:11">
      <c r="A54" s="363"/>
      <c r="B54" s="363"/>
      <c r="C54" s="363"/>
      <c r="D54" s="363"/>
      <c r="E54" s="363"/>
      <c r="F54" s="363"/>
      <c r="G54" s="363"/>
    </row>
    <row r="55" spans="1:11">
      <c r="A55" s="363"/>
      <c r="B55" s="363"/>
      <c r="C55" s="363"/>
      <c r="D55" s="363"/>
      <c r="E55" s="363"/>
      <c r="F55" s="363"/>
      <c r="G55" s="363"/>
    </row>
    <row r="56" spans="1:11">
      <c r="A56" s="363"/>
      <c r="B56" s="363"/>
      <c r="C56" s="363"/>
      <c r="D56" s="363"/>
      <c r="E56" s="363"/>
      <c r="F56" s="363"/>
      <c r="G56" s="363"/>
    </row>
    <row r="57" spans="1:11">
      <c r="A57" s="363"/>
      <c r="B57" s="363"/>
      <c r="C57" s="363"/>
      <c r="D57" s="363"/>
      <c r="E57" s="363"/>
      <c r="F57" s="363"/>
      <c r="G57" s="363"/>
    </row>
    <row r="58" spans="1:11">
      <c r="A58" s="363"/>
      <c r="B58" s="363"/>
      <c r="C58" s="363"/>
      <c r="D58" s="363"/>
      <c r="E58" s="363"/>
      <c r="F58" s="363"/>
      <c r="G58" s="363"/>
    </row>
    <row r="59" spans="1:11">
      <c r="A59" s="363"/>
      <c r="B59" s="363"/>
      <c r="C59" s="363"/>
      <c r="D59" s="363"/>
      <c r="E59" s="363"/>
      <c r="F59" s="363"/>
      <c r="G59" s="363"/>
    </row>
  </sheetData>
  <mergeCells count="3">
    <mergeCell ref="A1:G1"/>
    <mergeCell ref="H53:I53"/>
    <mergeCell ref="A53:G59"/>
  </mergeCells>
  <printOptions horizontalCentered="1"/>
  <pageMargins left="0.51181102362204722" right="0.51181102362204722" top="1.79" bottom="0.78740157480314965" header="0.31496062992125984" footer="0.31496062992125984"/>
  <pageSetup paperSize="9" scale="6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8AB90-8F78-4303-90DC-4D000F9769EF}">
  <sheetPr>
    <tabColor rgb="FF00B050"/>
    <pageSetUpPr fitToPage="1"/>
  </sheetPr>
  <dimension ref="A1:O59"/>
  <sheetViews>
    <sheetView view="pageBreakPreview" topLeftCell="A46" zoomScaleNormal="100" zoomScaleSheetLayoutView="100" workbookViewId="0">
      <selection activeCell="I52" sqref="I52"/>
    </sheetView>
  </sheetViews>
  <sheetFormatPr defaultColWidth="8.7109375" defaultRowHeight="14.25"/>
  <cols>
    <col min="1" max="1" width="4.5703125" style="175" bestFit="1" customWidth="1"/>
    <col min="2" max="2" width="27.5703125" style="175" customWidth="1"/>
    <col min="3" max="3" width="9.85546875" style="175" customWidth="1"/>
    <col min="4" max="4" width="6.42578125" style="175" customWidth="1"/>
    <col min="5" max="5" width="14.85546875" style="175" customWidth="1"/>
    <col min="6" max="6" width="12" style="199" customWidth="1"/>
    <col min="7" max="8" width="11.140625" style="199" customWidth="1"/>
    <col min="9" max="9" width="16.140625" style="199" customWidth="1"/>
    <col min="10" max="10" width="8" style="174" bestFit="1" customWidth="1"/>
    <col min="11" max="11" width="5" style="175" bestFit="1" customWidth="1"/>
    <col min="12" max="12" width="13.140625" style="175" bestFit="1" customWidth="1"/>
    <col min="13" max="13" width="6.85546875" style="175" bestFit="1" customWidth="1"/>
    <col min="14" max="14" width="8.7109375" style="175"/>
    <col min="15" max="15" width="1" style="175" bestFit="1" customWidth="1"/>
    <col min="16" max="16384" width="8.7109375" style="175"/>
  </cols>
  <sheetData>
    <row r="1" spans="1:13">
      <c r="A1" s="494" t="s">
        <v>494</v>
      </c>
      <c r="B1" s="494"/>
      <c r="C1" s="494"/>
      <c r="D1" s="494"/>
      <c r="E1" s="494"/>
      <c r="F1" s="494"/>
      <c r="G1" s="494"/>
      <c r="H1" s="494"/>
      <c r="I1" s="494"/>
    </row>
    <row r="2" spans="1:13" ht="18" customHeight="1">
      <c r="A2" s="495" t="s">
        <v>400</v>
      </c>
      <c r="B2" s="496"/>
      <c r="C2" s="284" t="s">
        <v>401</v>
      </c>
      <c r="D2" s="283" t="s">
        <v>463</v>
      </c>
      <c r="E2" s="282" t="s">
        <v>464</v>
      </c>
      <c r="F2" s="235" t="s">
        <v>402</v>
      </c>
      <c r="G2" s="235" t="s">
        <v>403</v>
      </c>
      <c r="H2" s="236" t="s">
        <v>404</v>
      </c>
      <c r="I2" s="237" t="s">
        <v>405</v>
      </c>
    </row>
    <row r="3" spans="1:13">
      <c r="A3" s="491" t="s">
        <v>406</v>
      </c>
      <c r="B3" s="492"/>
      <c r="C3" s="497"/>
      <c r="D3" s="497"/>
      <c r="E3" s="497"/>
      <c r="F3" s="492"/>
      <c r="G3" s="492"/>
      <c r="H3" s="492"/>
      <c r="I3" s="493"/>
    </row>
    <row r="4" spans="1:13" ht="18">
      <c r="A4" s="238">
        <v>30050</v>
      </c>
      <c r="B4" s="239" t="s">
        <v>465</v>
      </c>
      <c r="C4" s="240">
        <v>30050</v>
      </c>
      <c r="D4" s="241">
        <v>1</v>
      </c>
      <c r="E4" s="281">
        <v>177.42609999999999</v>
      </c>
      <c r="F4" s="242">
        <v>510</v>
      </c>
      <c r="G4" s="243">
        <f>TRUNC(D4*E4/60,2)</f>
        <v>2.95</v>
      </c>
      <c r="H4" s="244"/>
      <c r="I4" s="244"/>
    </row>
    <row r="5" spans="1:13">
      <c r="A5" s="238">
        <v>30037</v>
      </c>
      <c r="B5" s="239" t="s">
        <v>135</v>
      </c>
      <c r="C5" s="240">
        <v>30037</v>
      </c>
      <c r="D5" s="241">
        <v>1</v>
      </c>
      <c r="E5" s="281">
        <v>109.36829999999999</v>
      </c>
      <c r="F5" s="242">
        <v>510</v>
      </c>
      <c r="G5" s="243">
        <f t="shared" ref="G5:G16" si="0">TRUNC(D5*E5/60,2)</f>
        <v>1.82</v>
      </c>
      <c r="H5" s="242">
        <v>1</v>
      </c>
      <c r="I5" s="245">
        <f>TRUNC(F5*G5*H5,2)</f>
        <v>928.2</v>
      </c>
    </row>
    <row r="6" spans="1:13" ht="15">
      <c r="A6" s="238">
        <v>30036</v>
      </c>
      <c r="B6" s="239" t="s">
        <v>466</v>
      </c>
      <c r="C6" s="240">
        <v>30036</v>
      </c>
      <c r="D6" s="241">
        <v>1</v>
      </c>
      <c r="E6" s="281">
        <v>64.909099999999995</v>
      </c>
      <c r="F6" s="242">
        <v>510</v>
      </c>
      <c r="G6" s="243">
        <f t="shared" si="0"/>
        <v>1.08</v>
      </c>
      <c r="H6" s="242"/>
      <c r="I6" s="244"/>
    </row>
    <row r="7" spans="1:13" ht="18">
      <c r="A7" s="238">
        <v>30035</v>
      </c>
      <c r="B7" s="239" t="s">
        <v>141</v>
      </c>
      <c r="C7" s="240">
        <v>30035</v>
      </c>
      <c r="D7" s="241">
        <v>1</v>
      </c>
      <c r="E7" s="281">
        <v>247.74</v>
      </c>
      <c r="F7" s="246">
        <v>510</v>
      </c>
      <c r="G7" s="243">
        <f t="shared" si="0"/>
        <v>4.12</v>
      </c>
      <c r="H7" s="242">
        <v>1</v>
      </c>
      <c r="I7" s="245">
        <f>TRUNC(F7*G7*H7,2)</f>
        <v>2101.1999999999998</v>
      </c>
    </row>
    <row r="8" spans="1:13" ht="18">
      <c r="A8" s="238">
        <v>30125</v>
      </c>
      <c r="B8" s="239" t="s">
        <v>467</v>
      </c>
      <c r="C8" s="240">
        <v>30125</v>
      </c>
      <c r="D8" s="241">
        <v>1</v>
      </c>
      <c r="E8" s="281">
        <v>103.5519</v>
      </c>
      <c r="F8" s="242">
        <v>510</v>
      </c>
      <c r="G8" s="243">
        <f t="shared" si="0"/>
        <v>1.72</v>
      </c>
      <c r="H8" s="242"/>
      <c r="I8" s="244"/>
    </row>
    <row r="9" spans="1:13" ht="15">
      <c r="A9" s="238">
        <v>30120</v>
      </c>
      <c r="B9" s="239" t="s">
        <v>468</v>
      </c>
      <c r="C9" s="240">
        <v>30120</v>
      </c>
      <c r="D9" s="241">
        <v>1</v>
      </c>
      <c r="E9" s="281">
        <v>158.767</v>
      </c>
      <c r="F9" s="242">
        <v>510</v>
      </c>
      <c r="G9" s="243">
        <f t="shared" si="0"/>
        <v>2.64</v>
      </c>
      <c r="H9" s="242"/>
      <c r="I9" s="244"/>
    </row>
    <row r="10" spans="1:13" ht="15">
      <c r="A10" s="238">
        <v>31062</v>
      </c>
      <c r="B10" s="239" t="s">
        <v>469</v>
      </c>
      <c r="C10" s="240">
        <v>31062</v>
      </c>
      <c r="D10" s="241">
        <v>1</v>
      </c>
      <c r="E10" s="281">
        <v>90.679600000000008</v>
      </c>
      <c r="F10" s="242">
        <v>510</v>
      </c>
      <c r="G10" s="243">
        <f t="shared" si="0"/>
        <v>1.51</v>
      </c>
      <c r="H10" s="242"/>
      <c r="I10" s="244"/>
    </row>
    <row r="11" spans="1:13" ht="15">
      <c r="A11" s="238">
        <v>30053</v>
      </c>
      <c r="B11" s="239" t="s">
        <v>470</v>
      </c>
      <c r="C11" s="240">
        <v>30053</v>
      </c>
      <c r="D11" s="241">
        <v>1</v>
      </c>
      <c r="E11" s="281">
        <v>107.90309999999999</v>
      </c>
      <c r="F11" s="242">
        <v>510</v>
      </c>
      <c r="G11" s="243">
        <f t="shared" si="0"/>
        <v>1.79</v>
      </c>
      <c r="H11" s="242"/>
      <c r="I11" s="244"/>
    </row>
    <row r="12" spans="1:13" ht="18">
      <c r="A12" s="238">
        <v>30049</v>
      </c>
      <c r="B12" s="239" t="s">
        <v>149</v>
      </c>
      <c r="C12" s="240">
        <v>30049</v>
      </c>
      <c r="D12" s="241">
        <v>1</v>
      </c>
      <c r="E12" s="281">
        <v>307.60000000000002</v>
      </c>
      <c r="F12" s="242">
        <v>510</v>
      </c>
      <c r="G12" s="243">
        <f t="shared" si="0"/>
        <v>5.12</v>
      </c>
      <c r="H12" s="242">
        <v>1</v>
      </c>
      <c r="I12" s="245">
        <f t="shared" ref="I12:I13" si="1">TRUNC(F12*G12*H12,2)</f>
        <v>2611.1999999999998</v>
      </c>
    </row>
    <row r="13" spans="1:13">
      <c r="A13" s="238">
        <v>30040</v>
      </c>
      <c r="B13" s="239" t="s">
        <v>148</v>
      </c>
      <c r="C13" s="240">
        <v>30040</v>
      </c>
      <c r="D13" s="241">
        <v>1</v>
      </c>
      <c r="E13" s="281">
        <v>109.5681</v>
      </c>
      <c r="F13" s="242">
        <v>510</v>
      </c>
      <c r="G13" s="243">
        <f t="shared" si="0"/>
        <v>1.82</v>
      </c>
      <c r="H13" s="242">
        <v>1</v>
      </c>
      <c r="I13" s="245">
        <f t="shared" si="1"/>
        <v>928.2</v>
      </c>
    </row>
    <row r="14" spans="1:13" ht="15">
      <c r="A14" s="238">
        <v>30039</v>
      </c>
      <c r="B14" s="239" t="s">
        <v>471</v>
      </c>
      <c r="C14" s="240">
        <v>30039</v>
      </c>
      <c r="D14" s="241">
        <v>1</v>
      </c>
      <c r="E14" s="281">
        <v>83.327700000000007</v>
      </c>
      <c r="F14" s="247">
        <v>510</v>
      </c>
      <c r="G14" s="243">
        <f t="shared" si="0"/>
        <v>1.38</v>
      </c>
      <c r="H14" s="242"/>
      <c r="I14" s="244"/>
    </row>
    <row r="15" spans="1:13" ht="18">
      <c r="A15" s="238">
        <v>30021</v>
      </c>
      <c r="B15" s="239" t="s">
        <v>136</v>
      </c>
      <c r="C15" s="240">
        <v>30021</v>
      </c>
      <c r="D15" s="241">
        <v>1</v>
      </c>
      <c r="E15" s="281">
        <v>87.312599999999989</v>
      </c>
      <c r="F15" s="242">
        <v>510</v>
      </c>
      <c r="G15" s="243">
        <f t="shared" si="0"/>
        <v>1.45</v>
      </c>
      <c r="H15" s="242">
        <v>1</v>
      </c>
      <c r="I15" s="245">
        <f t="shared" ref="I15:I16" si="2">TRUNC(F15*G15*H15,2)</f>
        <v>739.5</v>
      </c>
      <c r="K15" s="174"/>
      <c r="L15" s="199"/>
      <c r="M15" s="200"/>
    </row>
    <row r="16" spans="1:13" ht="18">
      <c r="A16" s="238">
        <v>30030</v>
      </c>
      <c r="B16" s="239" t="s">
        <v>154</v>
      </c>
      <c r="C16" s="240">
        <v>30030</v>
      </c>
      <c r="D16" s="241">
        <v>1</v>
      </c>
      <c r="E16" s="281">
        <v>227.2577</v>
      </c>
      <c r="F16" s="248">
        <v>510</v>
      </c>
      <c r="G16" s="243">
        <f t="shared" si="0"/>
        <v>3.78</v>
      </c>
      <c r="H16" s="242">
        <v>1</v>
      </c>
      <c r="I16" s="245">
        <f t="shared" si="2"/>
        <v>1927.8</v>
      </c>
    </row>
    <row r="17" spans="1:15">
      <c r="A17" s="491" t="s">
        <v>420</v>
      </c>
      <c r="B17" s="492"/>
      <c r="C17" s="492"/>
      <c r="D17" s="492"/>
      <c r="E17" s="492"/>
      <c r="F17" s="492"/>
      <c r="G17" s="492"/>
      <c r="H17" s="492"/>
      <c r="I17" s="493"/>
    </row>
    <row r="18" spans="1:15" ht="18">
      <c r="A18" s="238">
        <v>30010</v>
      </c>
      <c r="B18" s="239" t="s">
        <v>472</v>
      </c>
      <c r="C18" s="240">
        <v>30105</v>
      </c>
      <c r="D18" s="241">
        <v>0.5</v>
      </c>
      <c r="E18" s="281">
        <v>285.79500000000002</v>
      </c>
      <c r="F18" s="249">
        <v>510</v>
      </c>
      <c r="G18" s="243">
        <f t="shared" ref="G18:G43" si="3">TRUNC(D18*E18/60,2)</f>
        <v>2.38</v>
      </c>
      <c r="H18" s="242">
        <v>1</v>
      </c>
      <c r="I18" s="245">
        <f>TRUNC(F18*G18*H18,2)</f>
        <v>1213.8</v>
      </c>
    </row>
    <row r="19" spans="1:15" ht="18">
      <c r="A19" s="238">
        <v>30007</v>
      </c>
      <c r="B19" s="239" t="s">
        <v>473</v>
      </c>
      <c r="C19" s="240">
        <v>30105</v>
      </c>
      <c r="D19" s="241">
        <v>0.5</v>
      </c>
      <c r="E19" s="281">
        <v>285.79500000000002</v>
      </c>
      <c r="F19" s="250">
        <v>510</v>
      </c>
      <c r="G19" s="243">
        <f t="shared" si="3"/>
        <v>2.38</v>
      </c>
      <c r="H19" s="242"/>
      <c r="I19" s="244"/>
    </row>
    <row r="20" spans="1:15" ht="18">
      <c r="A20" s="238">
        <v>30011</v>
      </c>
      <c r="B20" s="239" t="s">
        <v>474</v>
      </c>
      <c r="C20" s="240">
        <v>30105</v>
      </c>
      <c r="D20" s="241">
        <v>1</v>
      </c>
      <c r="E20" s="281">
        <v>285.79500000000002</v>
      </c>
      <c r="F20" s="242">
        <v>510</v>
      </c>
      <c r="G20" s="243">
        <f t="shared" si="3"/>
        <v>4.76</v>
      </c>
      <c r="H20" s="242"/>
      <c r="I20" s="244"/>
    </row>
    <row r="21" spans="1:15" ht="18">
      <c r="A21" s="238">
        <v>30057</v>
      </c>
      <c r="B21" s="239" t="s">
        <v>475</v>
      </c>
      <c r="C21" s="240">
        <v>30105</v>
      </c>
      <c r="D21" s="241">
        <v>1</v>
      </c>
      <c r="E21" s="281">
        <v>285.79500000000002</v>
      </c>
      <c r="F21" s="251">
        <v>510</v>
      </c>
      <c r="G21" s="243">
        <f t="shared" si="3"/>
        <v>4.76</v>
      </c>
      <c r="H21" s="242"/>
      <c r="I21" s="244"/>
    </row>
    <row r="22" spans="1:15" ht="18">
      <c r="A22" s="238">
        <v>30019</v>
      </c>
      <c r="B22" s="239" t="s">
        <v>476</v>
      </c>
      <c r="C22" s="240">
        <v>30105</v>
      </c>
      <c r="D22" s="241">
        <v>1</v>
      </c>
      <c r="E22" s="281">
        <v>285.79500000000002</v>
      </c>
      <c r="F22" s="242">
        <v>510</v>
      </c>
      <c r="G22" s="243">
        <f t="shared" si="3"/>
        <v>4.76</v>
      </c>
      <c r="H22" s="242"/>
      <c r="I22" s="244"/>
    </row>
    <row r="23" spans="1:15" ht="18">
      <c r="A23" s="238">
        <v>30158</v>
      </c>
      <c r="B23" s="239" t="s">
        <v>477</v>
      </c>
      <c r="C23" s="240">
        <v>30105</v>
      </c>
      <c r="D23" s="241">
        <v>0.33</v>
      </c>
      <c r="E23" s="281">
        <v>285.79500000000002</v>
      </c>
      <c r="F23" s="253">
        <v>510</v>
      </c>
      <c r="G23" s="243">
        <f t="shared" si="3"/>
        <v>1.57</v>
      </c>
      <c r="H23" s="242"/>
      <c r="I23" s="244"/>
    </row>
    <row r="24" spans="1:15" ht="18">
      <c r="A24" s="238">
        <v>30058</v>
      </c>
      <c r="B24" s="239" t="s">
        <v>478</v>
      </c>
      <c r="C24" s="240">
        <v>30105</v>
      </c>
      <c r="D24" s="241">
        <v>0.33</v>
      </c>
      <c r="E24" s="281">
        <v>285.79500000000002</v>
      </c>
      <c r="F24" s="242">
        <v>510</v>
      </c>
      <c r="G24" s="243">
        <f t="shared" si="3"/>
        <v>1.57</v>
      </c>
      <c r="H24" s="242"/>
      <c r="I24" s="244"/>
      <c r="O24" s="175" t="s">
        <v>367</v>
      </c>
    </row>
    <row r="25" spans="1:15" ht="18">
      <c r="A25" s="238">
        <v>30046</v>
      </c>
      <c r="B25" s="239" t="s">
        <v>143</v>
      </c>
      <c r="C25" s="240">
        <v>30105</v>
      </c>
      <c r="D25" s="241">
        <v>1</v>
      </c>
      <c r="E25" s="281">
        <v>285.79500000000002</v>
      </c>
      <c r="F25" s="254">
        <v>510</v>
      </c>
      <c r="G25" s="243">
        <f t="shared" si="3"/>
        <v>4.76</v>
      </c>
      <c r="H25" s="242">
        <v>1</v>
      </c>
      <c r="I25" s="245">
        <f>TRUNC(F25*G25*H25,2)</f>
        <v>2427.6</v>
      </c>
    </row>
    <row r="26" spans="1:15" ht="18">
      <c r="A26" s="238">
        <v>30029</v>
      </c>
      <c r="B26" s="239" t="s">
        <v>479</v>
      </c>
      <c r="C26" s="240">
        <v>30105</v>
      </c>
      <c r="D26" s="241">
        <v>0.5</v>
      </c>
      <c r="E26" s="281">
        <v>285.79500000000002</v>
      </c>
      <c r="F26" s="255">
        <v>510</v>
      </c>
      <c r="G26" s="243">
        <f t="shared" si="3"/>
        <v>2.38</v>
      </c>
      <c r="H26" s="242"/>
      <c r="I26" s="244"/>
    </row>
    <row r="27" spans="1:15" ht="27">
      <c r="A27" s="238">
        <v>30101</v>
      </c>
      <c r="B27" s="239" t="s">
        <v>480</v>
      </c>
      <c r="C27" s="240">
        <v>30105</v>
      </c>
      <c r="D27" s="241">
        <v>1</v>
      </c>
      <c r="E27" s="281">
        <v>285.79500000000002</v>
      </c>
      <c r="F27" s="242">
        <v>510</v>
      </c>
      <c r="G27" s="243">
        <f t="shared" si="3"/>
        <v>4.76</v>
      </c>
      <c r="H27" s="242"/>
      <c r="I27" s="244"/>
    </row>
    <row r="28" spans="1:15" ht="18">
      <c r="A28" s="238">
        <v>30008</v>
      </c>
      <c r="B28" s="239" t="s">
        <v>481</v>
      </c>
      <c r="C28" s="240">
        <v>30105</v>
      </c>
      <c r="D28" s="241">
        <v>0.5</v>
      </c>
      <c r="E28" s="281">
        <v>285.79500000000002</v>
      </c>
      <c r="F28" s="256">
        <v>510</v>
      </c>
      <c r="G28" s="243">
        <f t="shared" si="3"/>
        <v>2.38</v>
      </c>
      <c r="H28" s="242"/>
      <c r="I28" s="244"/>
    </row>
    <row r="29" spans="1:15" ht="18">
      <c r="A29" s="238">
        <v>30015</v>
      </c>
      <c r="B29" s="239" t="s">
        <v>482</v>
      </c>
      <c r="C29" s="240">
        <v>30105</v>
      </c>
      <c r="D29" s="241">
        <v>0.5</v>
      </c>
      <c r="E29" s="281">
        <v>285.79500000000002</v>
      </c>
      <c r="F29" s="242">
        <v>510</v>
      </c>
      <c r="G29" s="243">
        <f t="shared" si="3"/>
        <v>2.38</v>
      </c>
      <c r="H29" s="242">
        <v>1</v>
      </c>
      <c r="I29" s="245">
        <f t="shared" ref="I29:I30" si="4">TRUNC(F29*G29*H29,2)</f>
        <v>1213.8</v>
      </c>
    </row>
    <row r="30" spans="1:15" ht="18">
      <c r="A30" s="238">
        <v>30012</v>
      </c>
      <c r="B30" s="239" t="s">
        <v>139</v>
      </c>
      <c r="C30" s="240">
        <v>30105</v>
      </c>
      <c r="D30" s="241">
        <v>0.5</v>
      </c>
      <c r="E30" s="281">
        <v>285.79500000000002</v>
      </c>
      <c r="F30" s="257">
        <v>510</v>
      </c>
      <c r="G30" s="243">
        <f t="shared" si="3"/>
        <v>2.38</v>
      </c>
      <c r="H30" s="242">
        <v>1</v>
      </c>
      <c r="I30" s="245">
        <f t="shared" si="4"/>
        <v>1213.8</v>
      </c>
    </row>
    <row r="31" spans="1:15" ht="27">
      <c r="A31" s="238">
        <v>30014</v>
      </c>
      <c r="B31" s="239" t="s">
        <v>483</v>
      </c>
      <c r="C31" s="240">
        <v>30105</v>
      </c>
      <c r="D31" s="241">
        <v>0.5</v>
      </c>
      <c r="E31" s="281">
        <v>285.79500000000002</v>
      </c>
      <c r="F31" s="242">
        <v>510</v>
      </c>
      <c r="G31" s="243">
        <f t="shared" si="3"/>
        <v>2.38</v>
      </c>
      <c r="H31" s="242"/>
      <c r="I31" s="244"/>
    </row>
    <row r="32" spans="1:15" ht="27">
      <c r="A32" s="238">
        <v>30009</v>
      </c>
      <c r="B32" s="239" t="s">
        <v>484</v>
      </c>
      <c r="C32" s="240">
        <v>30105</v>
      </c>
      <c r="D32" s="241">
        <v>0.5</v>
      </c>
      <c r="E32" s="281">
        <v>285.79500000000002</v>
      </c>
      <c r="F32" s="242">
        <v>510</v>
      </c>
      <c r="G32" s="243">
        <f t="shared" si="3"/>
        <v>2.38</v>
      </c>
      <c r="H32" s="242">
        <v>1</v>
      </c>
      <c r="I32" s="245">
        <f>TRUNC(F32*G32*H32,2)</f>
        <v>1213.8</v>
      </c>
    </row>
    <row r="33" spans="1:13" ht="18">
      <c r="A33" s="238">
        <v>30020</v>
      </c>
      <c r="B33" s="239" t="s">
        <v>142</v>
      </c>
      <c r="C33" s="240">
        <v>30105</v>
      </c>
      <c r="D33" s="241">
        <v>1</v>
      </c>
      <c r="E33" s="281">
        <v>285.79500000000002</v>
      </c>
      <c r="F33" s="258">
        <v>510</v>
      </c>
      <c r="G33" s="243">
        <f t="shared" si="3"/>
        <v>4.76</v>
      </c>
      <c r="H33" s="242">
        <v>1</v>
      </c>
      <c r="I33" s="245">
        <f t="shared" ref="I33:I34" si="5">TRUNC(F33*G33*H33,2)</f>
        <v>2427.6</v>
      </c>
    </row>
    <row r="34" spans="1:13" ht="18">
      <c r="A34" s="238">
        <v>30005</v>
      </c>
      <c r="B34" s="239" t="s">
        <v>140</v>
      </c>
      <c r="C34" s="252">
        <v>30105</v>
      </c>
      <c r="D34" s="241">
        <v>0.5</v>
      </c>
      <c r="E34" s="281">
        <v>285.79500000000002</v>
      </c>
      <c r="F34" s="242">
        <v>510</v>
      </c>
      <c r="G34" s="243">
        <f t="shared" si="3"/>
        <v>2.38</v>
      </c>
      <c r="H34" s="242">
        <v>1</v>
      </c>
      <c r="I34" s="245">
        <f t="shared" si="5"/>
        <v>1213.8</v>
      </c>
    </row>
    <row r="35" spans="1:13" ht="15">
      <c r="A35" s="238">
        <v>30006</v>
      </c>
      <c r="B35" s="239" t="s">
        <v>485</v>
      </c>
      <c r="C35" s="240">
        <v>30105</v>
      </c>
      <c r="D35" s="241">
        <v>0.5</v>
      </c>
      <c r="E35" s="281">
        <v>285.79500000000002</v>
      </c>
      <c r="F35" s="259">
        <v>510</v>
      </c>
      <c r="G35" s="243">
        <f t="shared" si="3"/>
        <v>2.38</v>
      </c>
      <c r="H35" s="242"/>
      <c r="I35" s="244"/>
    </row>
    <row r="36" spans="1:13" ht="18">
      <c r="A36" s="238">
        <v>30001</v>
      </c>
      <c r="B36" s="239" t="s">
        <v>486</v>
      </c>
      <c r="C36" s="252">
        <v>30105</v>
      </c>
      <c r="D36" s="241">
        <v>1</v>
      </c>
      <c r="E36" s="281">
        <v>285.79500000000002</v>
      </c>
      <c r="F36" s="242">
        <v>510</v>
      </c>
      <c r="G36" s="243">
        <f t="shared" si="3"/>
        <v>4.76</v>
      </c>
      <c r="H36" s="242">
        <v>1</v>
      </c>
      <c r="I36" s="245">
        <f>TRUNC(F36*G36*H36,2)</f>
        <v>2427.6</v>
      </c>
    </row>
    <row r="37" spans="1:13" ht="27">
      <c r="A37" s="238">
        <v>30002</v>
      </c>
      <c r="B37" s="239" t="s">
        <v>487</v>
      </c>
      <c r="C37" s="240">
        <v>30105</v>
      </c>
      <c r="D37" s="241">
        <v>1</v>
      </c>
      <c r="E37" s="281">
        <v>285.79500000000002</v>
      </c>
      <c r="F37" s="260">
        <v>510</v>
      </c>
      <c r="G37" s="243">
        <f t="shared" si="3"/>
        <v>4.76</v>
      </c>
      <c r="H37" s="242"/>
      <c r="I37" s="244"/>
    </row>
    <row r="38" spans="1:13" ht="18">
      <c r="A38" s="238">
        <v>30059</v>
      </c>
      <c r="B38" s="239" t="s">
        <v>488</v>
      </c>
      <c r="C38" s="240">
        <v>30105</v>
      </c>
      <c r="D38" s="241">
        <v>0.5</v>
      </c>
      <c r="E38" s="281">
        <v>285.79500000000002</v>
      </c>
      <c r="F38" s="261">
        <v>510</v>
      </c>
      <c r="G38" s="243">
        <f t="shared" si="3"/>
        <v>2.38</v>
      </c>
      <c r="H38" s="242"/>
      <c r="I38" s="244"/>
    </row>
    <row r="39" spans="1:13" ht="18">
      <c r="A39" s="238">
        <v>30000</v>
      </c>
      <c r="B39" s="239" t="s">
        <v>150</v>
      </c>
      <c r="C39" s="240">
        <v>30105</v>
      </c>
      <c r="D39" s="241">
        <v>0.5</v>
      </c>
      <c r="E39" s="281">
        <v>285.79500000000002</v>
      </c>
      <c r="F39" s="242">
        <v>510</v>
      </c>
      <c r="G39" s="243">
        <f t="shared" si="3"/>
        <v>2.38</v>
      </c>
      <c r="H39" s="242"/>
      <c r="I39" s="244"/>
    </row>
    <row r="40" spans="1:13" ht="15">
      <c r="A40" s="238">
        <v>30025</v>
      </c>
      <c r="B40" s="239" t="s">
        <v>489</v>
      </c>
      <c r="C40" s="240">
        <v>30105</v>
      </c>
      <c r="D40" s="241">
        <v>3</v>
      </c>
      <c r="E40" s="281">
        <v>285.79500000000002</v>
      </c>
      <c r="F40" s="262">
        <v>510</v>
      </c>
      <c r="G40" s="243">
        <f t="shared" si="3"/>
        <v>14.28</v>
      </c>
      <c r="H40" s="242"/>
      <c r="I40" s="244"/>
    </row>
    <row r="41" spans="1:13" ht="15">
      <c r="A41" s="238">
        <v>30016</v>
      </c>
      <c r="B41" s="239" t="s">
        <v>490</v>
      </c>
      <c r="C41" s="240">
        <v>30105</v>
      </c>
      <c r="D41" s="241">
        <v>2</v>
      </c>
      <c r="E41" s="281">
        <v>285.79500000000002</v>
      </c>
      <c r="F41" s="242">
        <v>510</v>
      </c>
      <c r="G41" s="243">
        <f t="shared" si="3"/>
        <v>9.52</v>
      </c>
      <c r="H41" s="242"/>
      <c r="I41" s="244"/>
    </row>
    <row r="42" spans="1:13">
      <c r="A42" s="238">
        <v>30024</v>
      </c>
      <c r="B42" s="239" t="s">
        <v>491</v>
      </c>
      <c r="C42" s="240">
        <v>30105</v>
      </c>
      <c r="D42" s="241">
        <v>1</v>
      </c>
      <c r="E42" s="281">
        <v>285.79500000000002</v>
      </c>
      <c r="F42" s="242">
        <v>510</v>
      </c>
      <c r="G42" s="243">
        <f t="shared" si="3"/>
        <v>4.76</v>
      </c>
      <c r="H42" s="242">
        <v>1</v>
      </c>
      <c r="I42" s="245">
        <f t="shared" ref="I42:I43" si="6">TRUNC(F42*G42*H42,2)</f>
        <v>2427.6</v>
      </c>
    </row>
    <row r="43" spans="1:13" ht="18">
      <c r="A43" s="238">
        <v>30023</v>
      </c>
      <c r="B43" s="239" t="s">
        <v>137</v>
      </c>
      <c r="C43" s="240">
        <v>30105</v>
      </c>
      <c r="D43" s="241">
        <v>0.5</v>
      </c>
      <c r="E43" s="281">
        <v>285.79500000000002</v>
      </c>
      <c r="F43" s="242">
        <v>510</v>
      </c>
      <c r="G43" s="243">
        <f t="shared" si="3"/>
        <v>2.38</v>
      </c>
      <c r="H43" s="242">
        <v>1</v>
      </c>
      <c r="I43" s="245">
        <f t="shared" si="6"/>
        <v>1213.8</v>
      </c>
    </row>
    <row r="44" spans="1:13">
      <c r="A44" s="504" t="s">
        <v>447</v>
      </c>
      <c r="B44" s="505"/>
      <c r="C44" s="505"/>
      <c r="D44" s="505"/>
      <c r="E44" s="505"/>
      <c r="F44" s="505"/>
      <c r="G44" s="505"/>
      <c r="H44" s="506"/>
      <c r="I44" s="245">
        <f>SUM(I5:I16)+SUM(I18:I43)</f>
        <v>26229.3</v>
      </c>
    </row>
    <row r="45" spans="1:13" ht="15">
      <c r="A45" s="264"/>
      <c r="B45" s="265" t="s">
        <v>448</v>
      </c>
      <c r="C45" s="266"/>
      <c r="D45" s="266"/>
      <c r="E45" s="266"/>
      <c r="F45" s="265" t="s">
        <v>449</v>
      </c>
      <c r="G45" s="267" t="s">
        <v>450</v>
      </c>
      <c r="H45" s="268" t="s">
        <v>451</v>
      </c>
      <c r="I45" s="269" t="s">
        <v>452</v>
      </c>
    </row>
    <row r="46" spans="1:13" ht="15">
      <c r="A46" s="270"/>
      <c r="B46" s="271"/>
      <c r="C46" s="271"/>
      <c r="D46" s="271"/>
      <c r="E46" s="271"/>
      <c r="F46" s="272" t="s">
        <v>453</v>
      </c>
      <c r="G46" s="272" t="s">
        <v>454</v>
      </c>
      <c r="H46" s="273" t="s">
        <v>455</v>
      </c>
      <c r="I46" s="274" t="s">
        <v>456</v>
      </c>
    </row>
    <row r="47" spans="1:13" ht="15">
      <c r="A47" s="263" t="s">
        <v>457</v>
      </c>
      <c r="B47" s="275" t="s">
        <v>458</v>
      </c>
      <c r="C47" s="163"/>
      <c r="D47" s="163"/>
      <c r="E47" s="163"/>
      <c r="F47" s="276">
        <v>0.3</v>
      </c>
      <c r="G47" s="277">
        <v>105.76</v>
      </c>
      <c r="H47" s="278">
        <v>3</v>
      </c>
      <c r="I47" s="279">
        <f>H47*G47*F47</f>
        <v>95.184000000000012</v>
      </c>
    </row>
    <row r="48" spans="1:13">
      <c r="A48" s="504" t="s">
        <v>459</v>
      </c>
      <c r="B48" s="505"/>
      <c r="C48" s="505"/>
      <c r="D48" s="505"/>
      <c r="E48" s="505"/>
      <c r="F48" s="505"/>
      <c r="G48" s="505"/>
      <c r="H48" s="506"/>
      <c r="I48" s="279">
        <f>I47</f>
        <v>95.184000000000012</v>
      </c>
      <c r="K48" s="174"/>
      <c r="L48" s="199"/>
      <c r="M48" s="200"/>
    </row>
    <row r="49" spans="1:12">
      <c r="A49" s="501" t="s">
        <v>460</v>
      </c>
      <c r="B49" s="502"/>
      <c r="C49" s="502"/>
      <c r="D49" s="502"/>
      <c r="E49" s="502"/>
      <c r="F49" s="502"/>
      <c r="G49" s="502"/>
      <c r="H49" s="503"/>
      <c r="I49" s="280">
        <f>I48+I44</f>
        <v>26324.484</v>
      </c>
    </row>
    <row r="50" spans="1:12">
      <c r="A50" s="498" t="s">
        <v>508</v>
      </c>
      <c r="B50" s="499"/>
      <c r="C50" s="499"/>
      <c r="D50" s="499"/>
      <c r="E50" s="499"/>
      <c r="F50" s="499"/>
      <c r="G50" s="499"/>
      <c r="H50" s="500"/>
      <c r="I50" s="280">
        <f>J50*I49</f>
        <v>2919.3852756000001</v>
      </c>
      <c r="J50" s="209">
        <f>BD!$E$4</f>
        <v>0.1109</v>
      </c>
      <c r="L50" s="199"/>
    </row>
    <row r="51" spans="1:12">
      <c r="A51" s="501" t="s">
        <v>461</v>
      </c>
      <c r="B51" s="502"/>
      <c r="C51" s="502"/>
      <c r="D51" s="502"/>
      <c r="E51" s="502"/>
      <c r="F51" s="502"/>
      <c r="G51" s="502"/>
      <c r="H51" s="503"/>
      <c r="I51" s="280">
        <f>I50+I49</f>
        <v>29243.869275600002</v>
      </c>
    </row>
    <row r="52" spans="1:12">
      <c r="A52" s="501" t="s">
        <v>462</v>
      </c>
      <c r="B52" s="502"/>
      <c r="C52" s="502"/>
      <c r="D52" s="502"/>
      <c r="E52" s="502"/>
      <c r="F52" s="502"/>
      <c r="G52" s="502"/>
      <c r="H52" s="503"/>
      <c r="I52" s="280">
        <f>I51*2</f>
        <v>58487.738551200004</v>
      </c>
      <c r="J52" s="490"/>
      <c r="K52" s="490"/>
      <c r="L52" s="174"/>
    </row>
    <row r="53" spans="1:12">
      <c r="A53" s="363" t="s">
        <v>398</v>
      </c>
      <c r="B53" s="363"/>
      <c r="C53" s="363"/>
      <c r="D53" s="363"/>
      <c r="E53" s="363"/>
      <c r="F53" s="363"/>
      <c r="G53" s="363"/>
      <c r="H53" s="363"/>
      <c r="I53" s="363"/>
    </row>
    <row r="54" spans="1:12">
      <c r="A54" s="363"/>
      <c r="B54" s="363"/>
      <c r="C54" s="363"/>
      <c r="D54" s="363"/>
      <c r="E54" s="363"/>
      <c r="F54" s="363"/>
      <c r="G54" s="363"/>
      <c r="H54" s="363"/>
      <c r="I54" s="363"/>
    </row>
    <row r="55" spans="1:12">
      <c r="A55" s="363"/>
      <c r="B55" s="363"/>
      <c r="C55" s="363"/>
      <c r="D55" s="363"/>
      <c r="E55" s="363"/>
      <c r="F55" s="363"/>
      <c r="G55" s="363"/>
      <c r="H55" s="363"/>
      <c r="I55" s="363"/>
    </row>
    <row r="56" spans="1:12">
      <c r="A56" s="363"/>
      <c r="B56" s="363"/>
      <c r="C56" s="363"/>
      <c r="D56" s="363"/>
      <c r="E56" s="363"/>
      <c r="F56" s="363"/>
      <c r="G56" s="363"/>
      <c r="H56" s="363"/>
      <c r="I56" s="363"/>
    </row>
    <row r="57" spans="1:12">
      <c r="A57" s="363"/>
      <c r="B57" s="363"/>
      <c r="C57" s="363"/>
      <c r="D57" s="363"/>
      <c r="E57" s="363"/>
      <c r="F57" s="363"/>
      <c r="G57" s="363"/>
      <c r="H57" s="363"/>
      <c r="I57" s="363"/>
    </row>
    <row r="58" spans="1:12">
      <c r="A58" s="363"/>
      <c r="B58" s="363"/>
      <c r="C58" s="363"/>
      <c r="D58" s="363"/>
      <c r="E58" s="363"/>
      <c r="F58" s="363"/>
      <c r="G58" s="363"/>
      <c r="H58" s="363"/>
      <c r="I58" s="363"/>
    </row>
    <row r="59" spans="1:12">
      <c r="A59" s="363"/>
      <c r="B59" s="363"/>
      <c r="C59" s="363"/>
      <c r="D59" s="363"/>
      <c r="E59" s="363"/>
      <c r="F59" s="363"/>
      <c r="G59" s="363"/>
      <c r="H59" s="363"/>
      <c r="I59" s="363"/>
    </row>
  </sheetData>
  <mergeCells count="12">
    <mergeCell ref="J52:K52"/>
    <mergeCell ref="A48:H48"/>
    <mergeCell ref="A1:I1"/>
    <mergeCell ref="A2:B2"/>
    <mergeCell ref="A3:I3"/>
    <mergeCell ref="A17:I17"/>
    <mergeCell ref="A44:H44"/>
    <mergeCell ref="A53:I59"/>
    <mergeCell ref="A49:H49"/>
    <mergeCell ref="A50:H50"/>
    <mergeCell ref="A51:H51"/>
    <mergeCell ref="A52:H52"/>
  </mergeCells>
  <printOptions horizontalCentered="1"/>
  <pageMargins left="0.51181102362204722" right="0.51181102362204722" top="0.78740157480314965" bottom="0.78740157480314965" header="0.31496062992125984" footer="0.31496062992125984"/>
  <pageSetup paperSize="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D8D23-7E38-4FA6-9C6E-0EFD8F8EEF32}">
  <sheetPr>
    <tabColor rgb="FFFFFF00"/>
    <pageSetUpPr fitToPage="1"/>
  </sheetPr>
  <dimension ref="A1:AE70"/>
  <sheetViews>
    <sheetView view="pageBreakPreview" topLeftCell="G44" zoomScale="115" zoomScaleNormal="100" zoomScaleSheetLayoutView="115" workbookViewId="0">
      <selection activeCell="AD56" sqref="AD56"/>
    </sheetView>
  </sheetViews>
  <sheetFormatPr defaultColWidth="8.85546875" defaultRowHeight="12.75"/>
  <cols>
    <col min="1" max="2" width="4.7109375" style="31" bestFit="1" customWidth="1"/>
    <col min="3" max="3" width="1.85546875" style="31" bestFit="1" customWidth="1"/>
    <col min="4" max="5" width="2.85546875" style="31" bestFit="1" customWidth="1"/>
    <col min="6" max="6" width="1.85546875" style="31" bestFit="1" customWidth="1"/>
    <col min="7" max="7" width="4.7109375" style="31" bestFit="1" customWidth="1"/>
    <col min="8" max="8" width="5.5703125" style="31" bestFit="1" customWidth="1"/>
    <col min="9" max="9" width="9.28515625" style="31" bestFit="1" customWidth="1"/>
    <col min="10" max="10" width="8.42578125" style="31" bestFit="1" customWidth="1"/>
    <col min="11" max="11" width="4.7109375" style="31" bestFit="1" customWidth="1"/>
    <col min="12" max="12" width="1" style="31" bestFit="1" customWidth="1"/>
    <col min="13" max="13" width="3.7109375" style="31" bestFit="1" customWidth="1"/>
    <col min="14" max="14" width="1" style="31" bestFit="1" customWidth="1"/>
    <col min="15" max="15" width="2.85546875" style="31" bestFit="1" customWidth="1"/>
    <col min="16" max="16" width="1" style="31" bestFit="1" customWidth="1"/>
    <col min="17" max="17" width="3.7109375" style="31" bestFit="1" customWidth="1"/>
    <col min="18" max="18" width="1" style="31" bestFit="1" customWidth="1"/>
    <col min="19" max="19" width="2.85546875" style="31" bestFit="1" customWidth="1"/>
    <col min="20" max="20" width="1.85546875" style="31" bestFit="1" customWidth="1"/>
    <col min="21" max="22" width="1" style="31" bestFit="1" customWidth="1"/>
    <col min="23" max="23" width="5.5703125" style="31" bestFit="1" customWidth="1"/>
    <col min="24" max="24" width="1.85546875" style="31" bestFit="1" customWidth="1"/>
    <col min="25" max="25" width="2.85546875" style="31" bestFit="1" customWidth="1"/>
    <col min="26" max="26" width="1.85546875" style="31" bestFit="1" customWidth="1"/>
    <col min="27" max="27" width="9.28515625" style="31" bestFit="1" customWidth="1"/>
    <col min="28" max="28" width="1.7109375" style="31" customWidth="1"/>
    <col min="29" max="256" width="8.85546875" style="31"/>
    <col min="257" max="258" width="4.7109375" style="31" bestFit="1" customWidth="1"/>
    <col min="259" max="259" width="1.85546875" style="31" bestFit="1" customWidth="1"/>
    <col min="260" max="261" width="2.85546875" style="31" bestFit="1" customWidth="1"/>
    <col min="262" max="262" width="1.85546875" style="31" bestFit="1" customWidth="1"/>
    <col min="263" max="263" width="4.7109375" style="31" bestFit="1" customWidth="1"/>
    <col min="264" max="264" width="5.5703125" style="31" bestFit="1" customWidth="1"/>
    <col min="265" max="265" width="9.28515625" style="31" bestFit="1" customWidth="1"/>
    <col min="266" max="266" width="8.42578125" style="31" bestFit="1" customWidth="1"/>
    <col min="267" max="267" width="4.7109375" style="31" bestFit="1" customWidth="1"/>
    <col min="268" max="268" width="1" style="31" bestFit="1" customWidth="1"/>
    <col min="269" max="269" width="3.7109375" style="31" bestFit="1" customWidth="1"/>
    <col min="270" max="270" width="1" style="31" bestFit="1" customWidth="1"/>
    <col min="271" max="271" width="2.85546875" style="31" bestFit="1" customWidth="1"/>
    <col min="272" max="272" width="1" style="31" bestFit="1" customWidth="1"/>
    <col min="273" max="273" width="3.7109375" style="31" bestFit="1" customWidth="1"/>
    <col min="274" max="274" width="1" style="31" bestFit="1" customWidth="1"/>
    <col min="275" max="275" width="2.85546875" style="31" bestFit="1" customWidth="1"/>
    <col min="276" max="276" width="1.85546875" style="31" bestFit="1" customWidth="1"/>
    <col min="277" max="278" width="1" style="31" bestFit="1" customWidth="1"/>
    <col min="279" max="279" width="5.5703125" style="31" bestFit="1" customWidth="1"/>
    <col min="280" max="280" width="1.85546875" style="31" bestFit="1" customWidth="1"/>
    <col min="281" max="281" width="2.85546875" style="31" bestFit="1" customWidth="1"/>
    <col min="282" max="282" width="1.85546875" style="31" bestFit="1" customWidth="1"/>
    <col min="283" max="283" width="9.28515625" style="31" bestFit="1" customWidth="1"/>
    <col min="284" max="512" width="8.85546875" style="31"/>
    <col min="513" max="514" width="4.7109375" style="31" bestFit="1" customWidth="1"/>
    <col min="515" max="515" width="1.85546875" style="31" bestFit="1" customWidth="1"/>
    <col min="516" max="517" width="2.85546875" style="31" bestFit="1" customWidth="1"/>
    <col min="518" max="518" width="1.85546875" style="31" bestFit="1" customWidth="1"/>
    <col min="519" max="519" width="4.7109375" style="31" bestFit="1" customWidth="1"/>
    <col min="520" max="520" width="5.5703125" style="31" bestFit="1" customWidth="1"/>
    <col min="521" max="521" width="9.28515625" style="31" bestFit="1" customWidth="1"/>
    <col min="522" max="522" width="8.42578125" style="31" bestFit="1" customWidth="1"/>
    <col min="523" max="523" width="4.7109375" style="31" bestFit="1" customWidth="1"/>
    <col min="524" max="524" width="1" style="31" bestFit="1" customWidth="1"/>
    <col min="525" max="525" width="3.7109375" style="31" bestFit="1" customWidth="1"/>
    <col min="526" max="526" width="1" style="31" bestFit="1" customWidth="1"/>
    <col min="527" max="527" width="2.85546875" style="31" bestFit="1" customWidth="1"/>
    <col min="528" max="528" width="1" style="31" bestFit="1" customWidth="1"/>
    <col min="529" max="529" width="3.7109375" style="31" bestFit="1" customWidth="1"/>
    <col min="530" max="530" width="1" style="31" bestFit="1" customWidth="1"/>
    <col min="531" max="531" width="2.85546875" style="31" bestFit="1" customWidth="1"/>
    <col min="532" max="532" width="1.85546875" style="31" bestFit="1" customWidth="1"/>
    <col min="533" max="534" width="1" style="31" bestFit="1" customWidth="1"/>
    <col min="535" max="535" width="5.5703125" style="31" bestFit="1" customWidth="1"/>
    <col min="536" max="536" width="1.85546875" style="31" bestFit="1" customWidth="1"/>
    <col min="537" max="537" width="2.85546875" style="31" bestFit="1" customWidth="1"/>
    <col min="538" max="538" width="1.85546875" style="31" bestFit="1" customWidth="1"/>
    <col min="539" max="539" width="9.28515625" style="31" bestFit="1" customWidth="1"/>
    <col min="540" max="768" width="8.85546875" style="31"/>
    <col min="769" max="770" width="4.7109375" style="31" bestFit="1" customWidth="1"/>
    <col min="771" max="771" width="1.85546875" style="31" bestFit="1" customWidth="1"/>
    <col min="772" max="773" width="2.85546875" style="31" bestFit="1" customWidth="1"/>
    <col min="774" max="774" width="1.85546875" style="31" bestFit="1" customWidth="1"/>
    <col min="775" max="775" width="4.7109375" style="31" bestFit="1" customWidth="1"/>
    <col min="776" max="776" width="5.5703125" style="31" bestFit="1" customWidth="1"/>
    <col min="777" max="777" width="9.28515625" style="31" bestFit="1" customWidth="1"/>
    <col min="778" max="778" width="8.42578125" style="31" bestFit="1" customWidth="1"/>
    <col min="779" max="779" width="4.7109375" style="31" bestFit="1" customWidth="1"/>
    <col min="780" max="780" width="1" style="31" bestFit="1" customWidth="1"/>
    <col min="781" max="781" width="3.7109375" style="31" bestFit="1" customWidth="1"/>
    <col min="782" max="782" width="1" style="31" bestFit="1" customWidth="1"/>
    <col min="783" max="783" width="2.85546875" style="31" bestFit="1" customWidth="1"/>
    <col min="784" max="784" width="1" style="31" bestFit="1" customWidth="1"/>
    <col min="785" max="785" width="3.7109375" style="31" bestFit="1" customWidth="1"/>
    <col min="786" max="786" width="1" style="31" bestFit="1" customWidth="1"/>
    <col min="787" max="787" width="2.85546875" style="31" bestFit="1" customWidth="1"/>
    <col min="788" max="788" width="1.85546875" style="31" bestFit="1" customWidth="1"/>
    <col min="789" max="790" width="1" style="31" bestFit="1" customWidth="1"/>
    <col min="791" max="791" width="5.5703125" style="31" bestFit="1" customWidth="1"/>
    <col min="792" max="792" width="1.85546875" style="31" bestFit="1" customWidth="1"/>
    <col min="793" max="793" width="2.85546875" style="31" bestFit="1" customWidth="1"/>
    <col min="794" max="794" width="1.85546875" style="31" bestFit="1" customWidth="1"/>
    <col min="795" max="795" width="9.28515625" style="31" bestFit="1" customWidth="1"/>
    <col min="796" max="1024" width="8.85546875" style="31"/>
    <col min="1025" max="1026" width="4.7109375" style="31" bestFit="1" customWidth="1"/>
    <col min="1027" max="1027" width="1.85546875" style="31" bestFit="1" customWidth="1"/>
    <col min="1028" max="1029" width="2.85546875" style="31" bestFit="1" customWidth="1"/>
    <col min="1030" max="1030" width="1.85546875" style="31" bestFit="1" customWidth="1"/>
    <col min="1031" max="1031" width="4.7109375" style="31" bestFit="1" customWidth="1"/>
    <col min="1032" max="1032" width="5.5703125" style="31" bestFit="1" customWidth="1"/>
    <col min="1033" max="1033" width="9.28515625" style="31" bestFit="1" customWidth="1"/>
    <col min="1034" max="1034" width="8.42578125" style="31" bestFit="1" customWidth="1"/>
    <col min="1035" max="1035" width="4.7109375" style="31" bestFit="1" customWidth="1"/>
    <col min="1036" max="1036" width="1" style="31" bestFit="1" customWidth="1"/>
    <col min="1037" max="1037" width="3.7109375" style="31" bestFit="1" customWidth="1"/>
    <col min="1038" max="1038" width="1" style="31" bestFit="1" customWidth="1"/>
    <col min="1039" max="1039" width="2.85546875" style="31" bestFit="1" customWidth="1"/>
    <col min="1040" max="1040" width="1" style="31" bestFit="1" customWidth="1"/>
    <col min="1041" max="1041" width="3.7109375" style="31" bestFit="1" customWidth="1"/>
    <col min="1042" max="1042" width="1" style="31" bestFit="1" customWidth="1"/>
    <col min="1043" max="1043" width="2.85546875" style="31" bestFit="1" customWidth="1"/>
    <col min="1044" max="1044" width="1.85546875" style="31" bestFit="1" customWidth="1"/>
    <col min="1045" max="1046" width="1" style="31" bestFit="1" customWidth="1"/>
    <col min="1047" max="1047" width="5.5703125" style="31" bestFit="1" customWidth="1"/>
    <col min="1048" max="1048" width="1.85546875" style="31" bestFit="1" customWidth="1"/>
    <col min="1049" max="1049" width="2.85546875" style="31" bestFit="1" customWidth="1"/>
    <col min="1050" max="1050" width="1.85546875" style="31" bestFit="1" customWidth="1"/>
    <col min="1051" max="1051" width="9.28515625" style="31" bestFit="1" customWidth="1"/>
    <col min="1052" max="1280" width="8.85546875" style="31"/>
    <col min="1281" max="1282" width="4.7109375" style="31" bestFit="1" customWidth="1"/>
    <col min="1283" max="1283" width="1.85546875" style="31" bestFit="1" customWidth="1"/>
    <col min="1284" max="1285" width="2.85546875" style="31" bestFit="1" customWidth="1"/>
    <col min="1286" max="1286" width="1.85546875" style="31" bestFit="1" customWidth="1"/>
    <col min="1287" max="1287" width="4.7109375" style="31" bestFit="1" customWidth="1"/>
    <col min="1288" max="1288" width="5.5703125" style="31" bestFit="1" customWidth="1"/>
    <col min="1289" max="1289" width="9.28515625" style="31" bestFit="1" customWidth="1"/>
    <col min="1290" max="1290" width="8.42578125" style="31" bestFit="1" customWidth="1"/>
    <col min="1291" max="1291" width="4.7109375" style="31" bestFit="1" customWidth="1"/>
    <col min="1292" max="1292" width="1" style="31" bestFit="1" customWidth="1"/>
    <col min="1293" max="1293" width="3.7109375" style="31" bestFit="1" customWidth="1"/>
    <col min="1294" max="1294" width="1" style="31" bestFit="1" customWidth="1"/>
    <col min="1295" max="1295" width="2.85546875" style="31" bestFit="1" customWidth="1"/>
    <col min="1296" max="1296" width="1" style="31" bestFit="1" customWidth="1"/>
    <col min="1297" max="1297" width="3.7109375" style="31" bestFit="1" customWidth="1"/>
    <col min="1298" max="1298" width="1" style="31" bestFit="1" customWidth="1"/>
    <col min="1299" max="1299" width="2.85546875" style="31" bestFit="1" customWidth="1"/>
    <col min="1300" max="1300" width="1.85546875" style="31" bestFit="1" customWidth="1"/>
    <col min="1301" max="1302" width="1" style="31" bestFit="1" customWidth="1"/>
    <col min="1303" max="1303" width="5.5703125" style="31" bestFit="1" customWidth="1"/>
    <col min="1304" max="1304" width="1.85546875" style="31" bestFit="1" customWidth="1"/>
    <col min="1305" max="1305" width="2.85546875" style="31" bestFit="1" customWidth="1"/>
    <col min="1306" max="1306" width="1.85546875" style="31" bestFit="1" customWidth="1"/>
    <col min="1307" max="1307" width="9.28515625" style="31" bestFit="1" customWidth="1"/>
    <col min="1308" max="1536" width="8.85546875" style="31"/>
    <col min="1537" max="1538" width="4.7109375" style="31" bestFit="1" customWidth="1"/>
    <col min="1539" max="1539" width="1.85546875" style="31" bestFit="1" customWidth="1"/>
    <col min="1540" max="1541" width="2.85546875" style="31" bestFit="1" customWidth="1"/>
    <col min="1542" max="1542" width="1.85546875" style="31" bestFit="1" customWidth="1"/>
    <col min="1543" max="1543" width="4.7109375" style="31" bestFit="1" customWidth="1"/>
    <col min="1544" max="1544" width="5.5703125" style="31" bestFit="1" customWidth="1"/>
    <col min="1545" max="1545" width="9.28515625" style="31" bestFit="1" customWidth="1"/>
    <col min="1546" max="1546" width="8.42578125" style="31" bestFit="1" customWidth="1"/>
    <col min="1547" max="1547" width="4.7109375" style="31" bestFit="1" customWidth="1"/>
    <col min="1548" max="1548" width="1" style="31" bestFit="1" customWidth="1"/>
    <col min="1549" max="1549" width="3.7109375" style="31" bestFit="1" customWidth="1"/>
    <col min="1550" max="1550" width="1" style="31" bestFit="1" customWidth="1"/>
    <col min="1551" max="1551" width="2.85546875" style="31" bestFit="1" customWidth="1"/>
    <col min="1552" max="1552" width="1" style="31" bestFit="1" customWidth="1"/>
    <col min="1553" max="1553" width="3.7109375" style="31" bestFit="1" customWidth="1"/>
    <col min="1554" max="1554" width="1" style="31" bestFit="1" customWidth="1"/>
    <col min="1555" max="1555" width="2.85546875" style="31" bestFit="1" customWidth="1"/>
    <col min="1556" max="1556" width="1.85546875" style="31" bestFit="1" customWidth="1"/>
    <col min="1557" max="1558" width="1" style="31" bestFit="1" customWidth="1"/>
    <col min="1559" max="1559" width="5.5703125" style="31" bestFit="1" customWidth="1"/>
    <col min="1560" max="1560" width="1.85546875" style="31" bestFit="1" customWidth="1"/>
    <col min="1561" max="1561" width="2.85546875" style="31" bestFit="1" customWidth="1"/>
    <col min="1562" max="1562" width="1.85546875" style="31" bestFit="1" customWidth="1"/>
    <col min="1563" max="1563" width="9.28515625" style="31" bestFit="1" customWidth="1"/>
    <col min="1564" max="1792" width="8.85546875" style="31"/>
    <col min="1793" max="1794" width="4.7109375" style="31" bestFit="1" customWidth="1"/>
    <col min="1795" max="1795" width="1.85546875" style="31" bestFit="1" customWidth="1"/>
    <col min="1796" max="1797" width="2.85546875" style="31" bestFit="1" customWidth="1"/>
    <col min="1798" max="1798" width="1.85546875" style="31" bestFit="1" customWidth="1"/>
    <col min="1799" max="1799" width="4.7109375" style="31" bestFit="1" customWidth="1"/>
    <col min="1800" max="1800" width="5.5703125" style="31" bestFit="1" customWidth="1"/>
    <col min="1801" max="1801" width="9.28515625" style="31" bestFit="1" customWidth="1"/>
    <col min="1802" max="1802" width="8.42578125" style="31" bestFit="1" customWidth="1"/>
    <col min="1803" max="1803" width="4.7109375" style="31" bestFit="1" customWidth="1"/>
    <col min="1804" max="1804" width="1" style="31" bestFit="1" customWidth="1"/>
    <col min="1805" max="1805" width="3.7109375" style="31" bestFit="1" customWidth="1"/>
    <col min="1806" max="1806" width="1" style="31" bestFit="1" customWidth="1"/>
    <col min="1807" max="1807" width="2.85546875" style="31" bestFit="1" customWidth="1"/>
    <col min="1808" max="1808" width="1" style="31" bestFit="1" customWidth="1"/>
    <col min="1809" max="1809" width="3.7109375" style="31" bestFit="1" customWidth="1"/>
    <col min="1810" max="1810" width="1" style="31" bestFit="1" customWidth="1"/>
    <col min="1811" max="1811" width="2.85546875" style="31" bestFit="1" customWidth="1"/>
    <col min="1812" max="1812" width="1.85546875" style="31" bestFit="1" customWidth="1"/>
    <col min="1813" max="1814" width="1" style="31" bestFit="1" customWidth="1"/>
    <col min="1815" max="1815" width="5.5703125" style="31" bestFit="1" customWidth="1"/>
    <col min="1816" max="1816" width="1.85546875" style="31" bestFit="1" customWidth="1"/>
    <col min="1817" max="1817" width="2.85546875" style="31" bestFit="1" customWidth="1"/>
    <col min="1818" max="1818" width="1.85546875" style="31" bestFit="1" customWidth="1"/>
    <col min="1819" max="1819" width="9.28515625" style="31" bestFit="1" customWidth="1"/>
    <col min="1820" max="2048" width="8.85546875" style="31"/>
    <col min="2049" max="2050" width="4.7109375" style="31" bestFit="1" customWidth="1"/>
    <col min="2051" max="2051" width="1.85546875" style="31" bestFit="1" customWidth="1"/>
    <col min="2052" max="2053" width="2.85546875" style="31" bestFit="1" customWidth="1"/>
    <col min="2054" max="2054" width="1.85546875" style="31" bestFit="1" customWidth="1"/>
    <col min="2055" max="2055" width="4.7109375" style="31" bestFit="1" customWidth="1"/>
    <col min="2056" max="2056" width="5.5703125" style="31" bestFit="1" customWidth="1"/>
    <col min="2057" max="2057" width="9.28515625" style="31" bestFit="1" customWidth="1"/>
    <col min="2058" max="2058" width="8.42578125" style="31" bestFit="1" customWidth="1"/>
    <col min="2059" max="2059" width="4.7109375" style="31" bestFit="1" customWidth="1"/>
    <col min="2060" max="2060" width="1" style="31" bestFit="1" customWidth="1"/>
    <col min="2061" max="2061" width="3.7109375" style="31" bestFit="1" customWidth="1"/>
    <col min="2062" max="2062" width="1" style="31" bestFit="1" customWidth="1"/>
    <col min="2063" max="2063" width="2.85546875" style="31" bestFit="1" customWidth="1"/>
    <col min="2064" max="2064" width="1" style="31" bestFit="1" customWidth="1"/>
    <col min="2065" max="2065" width="3.7109375" style="31" bestFit="1" customWidth="1"/>
    <col min="2066" max="2066" width="1" style="31" bestFit="1" customWidth="1"/>
    <col min="2067" max="2067" width="2.85546875" style="31" bestFit="1" customWidth="1"/>
    <col min="2068" max="2068" width="1.85546875" style="31" bestFit="1" customWidth="1"/>
    <col min="2069" max="2070" width="1" style="31" bestFit="1" customWidth="1"/>
    <col min="2071" max="2071" width="5.5703125" style="31" bestFit="1" customWidth="1"/>
    <col min="2072" max="2072" width="1.85546875" style="31" bestFit="1" customWidth="1"/>
    <col min="2073" max="2073" width="2.85546875" style="31" bestFit="1" customWidth="1"/>
    <col min="2074" max="2074" width="1.85546875" style="31" bestFit="1" customWidth="1"/>
    <col min="2075" max="2075" width="9.28515625" style="31" bestFit="1" customWidth="1"/>
    <col min="2076" max="2304" width="8.85546875" style="31"/>
    <col min="2305" max="2306" width="4.7109375" style="31" bestFit="1" customWidth="1"/>
    <col min="2307" max="2307" width="1.85546875" style="31" bestFit="1" customWidth="1"/>
    <col min="2308" max="2309" width="2.85546875" style="31" bestFit="1" customWidth="1"/>
    <col min="2310" max="2310" width="1.85546875" style="31" bestFit="1" customWidth="1"/>
    <col min="2311" max="2311" width="4.7109375" style="31" bestFit="1" customWidth="1"/>
    <col min="2312" max="2312" width="5.5703125" style="31" bestFit="1" customWidth="1"/>
    <col min="2313" max="2313" width="9.28515625" style="31" bestFit="1" customWidth="1"/>
    <col min="2314" max="2314" width="8.42578125" style="31" bestFit="1" customWidth="1"/>
    <col min="2315" max="2315" width="4.7109375" style="31" bestFit="1" customWidth="1"/>
    <col min="2316" max="2316" width="1" style="31" bestFit="1" customWidth="1"/>
    <col min="2317" max="2317" width="3.7109375" style="31" bestFit="1" customWidth="1"/>
    <col min="2318" max="2318" width="1" style="31" bestFit="1" customWidth="1"/>
    <col min="2319" max="2319" width="2.85546875" style="31" bestFit="1" customWidth="1"/>
    <col min="2320" max="2320" width="1" style="31" bestFit="1" customWidth="1"/>
    <col min="2321" max="2321" width="3.7109375" style="31" bestFit="1" customWidth="1"/>
    <col min="2322" max="2322" width="1" style="31" bestFit="1" customWidth="1"/>
    <col min="2323" max="2323" width="2.85546875" style="31" bestFit="1" customWidth="1"/>
    <col min="2324" max="2324" width="1.85546875" style="31" bestFit="1" customWidth="1"/>
    <col min="2325" max="2326" width="1" style="31" bestFit="1" customWidth="1"/>
    <col min="2327" max="2327" width="5.5703125" style="31" bestFit="1" customWidth="1"/>
    <col min="2328" max="2328" width="1.85546875" style="31" bestFit="1" customWidth="1"/>
    <col min="2329" max="2329" width="2.85546875" style="31" bestFit="1" customWidth="1"/>
    <col min="2330" max="2330" width="1.85546875" style="31" bestFit="1" customWidth="1"/>
    <col min="2331" max="2331" width="9.28515625" style="31" bestFit="1" customWidth="1"/>
    <col min="2332" max="2560" width="8.85546875" style="31"/>
    <col min="2561" max="2562" width="4.7109375" style="31" bestFit="1" customWidth="1"/>
    <col min="2563" max="2563" width="1.85546875" style="31" bestFit="1" customWidth="1"/>
    <col min="2564" max="2565" width="2.85546875" style="31" bestFit="1" customWidth="1"/>
    <col min="2566" max="2566" width="1.85546875" style="31" bestFit="1" customWidth="1"/>
    <col min="2567" max="2567" width="4.7109375" style="31" bestFit="1" customWidth="1"/>
    <col min="2568" max="2568" width="5.5703125" style="31" bestFit="1" customWidth="1"/>
    <col min="2569" max="2569" width="9.28515625" style="31" bestFit="1" customWidth="1"/>
    <col min="2570" max="2570" width="8.42578125" style="31" bestFit="1" customWidth="1"/>
    <col min="2571" max="2571" width="4.7109375" style="31" bestFit="1" customWidth="1"/>
    <col min="2572" max="2572" width="1" style="31" bestFit="1" customWidth="1"/>
    <col min="2573" max="2573" width="3.7109375" style="31" bestFit="1" customWidth="1"/>
    <col min="2574" max="2574" width="1" style="31" bestFit="1" customWidth="1"/>
    <col min="2575" max="2575" width="2.85546875" style="31" bestFit="1" customWidth="1"/>
    <col min="2576" max="2576" width="1" style="31" bestFit="1" customWidth="1"/>
    <col min="2577" max="2577" width="3.7109375" style="31" bestFit="1" customWidth="1"/>
    <col min="2578" max="2578" width="1" style="31" bestFit="1" customWidth="1"/>
    <col min="2579" max="2579" width="2.85546875" style="31" bestFit="1" customWidth="1"/>
    <col min="2580" max="2580" width="1.85546875" style="31" bestFit="1" customWidth="1"/>
    <col min="2581" max="2582" width="1" style="31" bestFit="1" customWidth="1"/>
    <col min="2583" max="2583" width="5.5703125" style="31" bestFit="1" customWidth="1"/>
    <col min="2584" max="2584" width="1.85546875" style="31" bestFit="1" customWidth="1"/>
    <col min="2585" max="2585" width="2.85546875" style="31" bestFit="1" customWidth="1"/>
    <col min="2586" max="2586" width="1.85546875" style="31" bestFit="1" customWidth="1"/>
    <col min="2587" max="2587" width="9.28515625" style="31" bestFit="1" customWidth="1"/>
    <col min="2588" max="2816" width="8.85546875" style="31"/>
    <col min="2817" max="2818" width="4.7109375" style="31" bestFit="1" customWidth="1"/>
    <col min="2819" max="2819" width="1.85546875" style="31" bestFit="1" customWidth="1"/>
    <col min="2820" max="2821" width="2.85546875" style="31" bestFit="1" customWidth="1"/>
    <col min="2822" max="2822" width="1.85546875" style="31" bestFit="1" customWidth="1"/>
    <col min="2823" max="2823" width="4.7109375" style="31" bestFit="1" customWidth="1"/>
    <col min="2824" max="2824" width="5.5703125" style="31" bestFit="1" customWidth="1"/>
    <col min="2825" max="2825" width="9.28515625" style="31" bestFit="1" customWidth="1"/>
    <col min="2826" max="2826" width="8.42578125" style="31" bestFit="1" customWidth="1"/>
    <col min="2827" max="2827" width="4.7109375" style="31" bestFit="1" customWidth="1"/>
    <col min="2828" max="2828" width="1" style="31" bestFit="1" customWidth="1"/>
    <col min="2829" max="2829" width="3.7109375" style="31" bestFit="1" customWidth="1"/>
    <col min="2830" max="2830" width="1" style="31" bestFit="1" customWidth="1"/>
    <col min="2831" max="2831" width="2.85546875" style="31" bestFit="1" customWidth="1"/>
    <col min="2832" max="2832" width="1" style="31" bestFit="1" customWidth="1"/>
    <col min="2833" max="2833" width="3.7109375" style="31" bestFit="1" customWidth="1"/>
    <col min="2834" max="2834" width="1" style="31" bestFit="1" customWidth="1"/>
    <col min="2835" max="2835" width="2.85546875" style="31" bestFit="1" customWidth="1"/>
    <col min="2836" max="2836" width="1.85546875" style="31" bestFit="1" customWidth="1"/>
    <col min="2837" max="2838" width="1" style="31" bestFit="1" customWidth="1"/>
    <col min="2839" max="2839" width="5.5703125" style="31" bestFit="1" customWidth="1"/>
    <col min="2840" max="2840" width="1.85546875" style="31" bestFit="1" customWidth="1"/>
    <col min="2841" max="2841" width="2.85546875" style="31" bestFit="1" customWidth="1"/>
    <col min="2842" max="2842" width="1.85546875" style="31" bestFit="1" customWidth="1"/>
    <col min="2843" max="2843" width="9.28515625" style="31" bestFit="1" customWidth="1"/>
    <col min="2844" max="3072" width="8.85546875" style="31"/>
    <col min="3073" max="3074" width="4.7109375" style="31" bestFit="1" customWidth="1"/>
    <col min="3075" max="3075" width="1.85546875" style="31" bestFit="1" customWidth="1"/>
    <col min="3076" max="3077" width="2.85546875" style="31" bestFit="1" customWidth="1"/>
    <col min="3078" max="3078" width="1.85546875" style="31" bestFit="1" customWidth="1"/>
    <col min="3079" max="3079" width="4.7109375" style="31" bestFit="1" customWidth="1"/>
    <col min="3080" max="3080" width="5.5703125" style="31" bestFit="1" customWidth="1"/>
    <col min="3081" max="3081" width="9.28515625" style="31" bestFit="1" customWidth="1"/>
    <col min="3082" max="3082" width="8.42578125" style="31" bestFit="1" customWidth="1"/>
    <col min="3083" max="3083" width="4.7109375" style="31" bestFit="1" customWidth="1"/>
    <col min="3084" max="3084" width="1" style="31" bestFit="1" customWidth="1"/>
    <col min="3085" max="3085" width="3.7109375" style="31" bestFit="1" customWidth="1"/>
    <col min="3086" max="3086" width="1" style="31" bestFit="1" customWidth="1"/>
    <col min="3087" max="3087" width="2.85546875" style="31" bestFit="1" customWidth="1"/>
    <col min="3088" max="3088" width="1" style="31" bestFit="1" customWidth="1"/>
    <col min="3089" max="3089" width="3.7109375" style="31" bestFit="1" customWidth="1"/>
    <col min="3090" max="3090" width="1" style="31" bestFit="1" customWidth="1"/>
    <col min="3091" max="3091" width="2.85546875" style="31" bestFit="1" customWidth="1"/>
    <col min="3092" max="3092" width="1.85546875" style="31" bestFit="1" customWidth="1"/>
    <col min="3093" max="3094" width="1" style="31" bestFit="1" customWidth="1"/>
    <col min="3095" max="3095" width="5.5703125" style="31" bestFit="1" customWidth="1"/>
    <col min="3096" max="3096" width="1.85546875" style="31" bestFit="1" customWidth="1"/>
    <col min="3097" max="3097" width="2.85546875" style="31" bestFit="1" customWidth="1"/>
    <col min="3098" max="3098" width="1.85546875" style="31" bestFit="1" customWidth="1"/>
    <col min="3099" max="3099" width="9.28515625" style="31" bestFit="1" customWidth="1"/>
    <col min="3100" max="3328" width="8.85546875" style="31"/>
    <col min="3329" max="3330" width="4.7109375" style="31" bestFit="1" customWidth="1"/>
    <col min="3331" max="3331" width="1.85546875" style="31" bestFit="1" customWidth="1"/>
    <col min="3332" max="3333" width="2.85546875" style="31" bestFit="1" customWidth="1"/>
    <col min="3334" max="3334" width="1.85546875" style="31" bestFit="1" customWidth="1"/>
    <col min="3335" max="3335" width="4.7109375" style="31" bestFit="1" customWidth="1"/>
    <col min="3336" max="3336" width="5.5703125" style="31" bestFit="1" customWidth="1"/>
    <col min="3337" max="3337" width="9.28515625" style="31" bestFit="1" customWidth="1"/>
    <col min="3338" max="3338" width="8.42578125" style="31" bestFit="1" customWidth="1"/>
    <col min="3339" max="3339" width="4.7109375" style="31" bestFit="1" customWidth="1"/>
    <col min="3340" max="3340" width="1" style="31" bestFit="1" customWidth="1"/>
    <col min="3341" max="3341" width="3.7109375" style="31" bestFit="1" customWidth="1"/>
    <col min="3342" max="3342" width="1" style="31" bestFit="1" customWidth="1"/>
    <col min="3343" max="3343" width="2.85546875" style="31" bestFit="1" customWidth="1"/>
    <col min="3344" max="3344" width="1" style="31" bestFit="1" customWidth="1"/>
    <col min="3345" max="3345" width="3.7109375" style="31" bestFit="1" customWidth="1"/>
    <col min="3346" max="3346" width="1" style="31" bestFit="1" customWidth="1"/>
    <col min="3347" max="3347" width="2.85546875" style="31" bestFit="1" customWidth="1"/>
    <col min="3348" max="3348" width="1.85546875" style="31" bestFit="1" customWidth="1"/>
    <col min="3349" max="3350" width="1" style="31" bestFit="1" customWidth="1"/>
    <col min="3351" max="3351" width="5.5703125" style="31" bestFit="1" customWidth="1"/>
    <col min="3352" max="3352" width="1.85546875" style="31" bestFit="1" customWidth="1"/>
    <col min="3353" max="3353" width="2.85546875" style="31" bestFit="1" customWidth="1"/>
    <col min="3354" max="3354" width="1.85546875" style="31" bestFit="1" customWidth="1"/>
    <col min="3355" max="3355" width="9.28515625" style="31" bestFit="1" customWidth="1"/>
    <col min="3356" max="3584" width="8.85546875" style="31"/>
    <col min="3585" max="3586" width="4.7109375" style="31" bestFit="1" customWidth="1"/>
    <col min="3587" max="3587" width="1.85546875" style="31" bestFit="1" customWidth="1"/>
    <col min="3588" max="3589" width="2.85546875" style="31" bestFit="1" customWidth="1"/>
    <col min="3590" max="3590" width="1.85546875" style="31" bestFit="1" customWidth="1"/>
    <col min="3591" max="3591" width="4.7109375" style="31" bestFit="1" customWidth="1"/>
    <col min="3592" max="3592" width="5.5703125" style="31" bestFit="1" customWidth="1"/>
    <col min="3593" max="3593" width="9.28515625" style="31" bestFit="1" customWidth="1"/>
    <col min="3594" max="3594" width="8.42578125" style="31" bestFit="1" customWidth="1"/>
    <col min="3595" max="3595" width="4.7109375" style="31" bestFit="1" customWidth="1"/>
    <col min="3596" max="3596" width="1" style="31" bestFit="1" customWidth="1"/>
    <col min="3597" max="3597" width="3.7109375" style="31" bestFit="1" customWidth="1"/>
    <col min="3598" max="3598" width="1" style="31" bestFit="1" customWidth="1"/>
    <col min="3599" max="3599" width="2.85546875" style="31" bestFit="1" customWidth="1"/>
    <col min="3600" max="3600" width="1" style="31" bestFit="1" customWidth="1"/>
    <col min="3601" max="3601" width="3.7109375" style="31" bestFit="1" customWidth="1"/>
    <col min="3602" max="3602" width="1" style="31" bestFit="1" customWidth="1"/>
    <col min="3603" max="3603" width="2.85546875" style="31" bestFit="1" customWidth="1"/>
    <col min="3604" max="3604" width="1.85546875" style="31" bestFit="1" customWidth="1"/>
    <col min="3605" max="3606" width="1" style="31" bestFit="1" customWidth="1"/>
    <col min="3607" max="3607" width="5.5703125" style="31" bestFit="1" customWidth="1"/>
    <col min="3608" max="3608" width="1.85546875" style="31" bestFit="1" customWidth="1"/>
    <col min="3609" max="3609" width="2.85546875" style="31" bestFit="1" customWidth="1"/>
    <col min="3610" max="3610" width="1.85546875" style="31" bestFit="1" customWidth="1"/>
    <col min="3611" max="3611" width="9.28515625" style="31" bestFit="1" customWidth="1"/>
    <col min="3612" max="3840" width="8.85546875" style="31"/>
    <col min="3841" max="3842" width="4.7109375" style="31" bestFit="1" customWidth="1"/>
    <col min="3843" max="3843" width="1.85546875" style="31" bestFit="1" customWidth="1"/>
    <col min="3844" max="3845" width="2.85546875" style="31" bestFit="1" customWidth="1"/>
    <col min="3846" max="3846" width="1.85546875" style="31" bestFit="1" customWidth="1"/>
    <col min="3847" max="3847" width="4.7109375" style="31" bestFit="1" customWidth="1"/>
    <col min="3848" max="3848" width="5.5703125" style="31" bestFit="1" customWidth="1"/>
    <col min="3849" max="3849" width="9.28515625" style="31" bestFit="1" customWidth="1"/>
    <col min="3850" max="3850" width="8.42578125" style="31" bestFit="1" customWidth="1"/>
    <col min="3851" max="3851" width="4.7109375" style="31" bestFit="1" customWidth="1"/>
    <col min="3852" max="3852" width="1" style="31" bestFit="1" customWidth="1"/>
    <col min="3853" max="3853" width="3.7109375" style="31" bestFit="1" customWidth="1"/>
    <col min="3854" max="3854" width="1" style="31" bestFit="1" customWidth="1"/>
    <col min="3855" max="3855" width="2.85546875" style="31" bestFit="1" customWidth="1"/>
    <col min="3856" max="3856" width="1" style="31" bestFit="1" customWidth="1"/>
    <col min="3857" max="3857" width="3.7109375" style="31" bestFit="1" customWidth="1"/>
    <col min="3858" max="3858" width="1" style="31" bestFit="1" customWidth="1"/>
    <col min="3859" max="3859" width="2.85546875" style="31" bestFit="1" customWidth="1"/>
    <col min="3860" max="3860" width="1.85546875" style="31" bestFit="1" customWidth="1"/>
    <col min="3861" max="3862" width="1" style="31" bestFit="1" customWidth="1"/>
    <col min="3863" max="3863" width="5.5703125" style="31" bestFit="1" customWidth="1"/>
    <col min="3864" max="3864" width="1.85546875" style="31" bestFit="1" customWidth="1"/>
    <col min="3865" max="3865" width="2.85546875" style="31" bestFit="1" customWidth="1"/>
    <col min="3866" max="3866" width="1.85546875" style="31" bestFit="1" customWidth="1"/>
    <col min="3867" max="3867" width="9.28515625" style="31" bestFit="1" customWidth="1"/>
    <col min="3868" max="4096" width="8.85546875" style="31"/>
    <col min="4097" max="4098" width="4.7109375" style="31" bestFit="1" customWidth="1"/>
    <col min="4099" max="4099" width="1.85546875" style="31" bestFit="1" customWidth="1"/>
    <col min="4100" max="4101" width="2.85546875" style="31" bestFit="1" customWidth="1"/>
    <col min="4102" max="4102" width="1.85546875" style="31" bestFit="1" customWidth="1"/>
    <col min="4103" max="4103" width="4.7109375" style="31" bestFit="1" customWidth="1"/>
    <col min="4104" max="4104" width="5.5703125" style="31" bestFit="1" customWidth="1"/>
    <col min="4105" max="4105" width="9.28515625" style="31" bestFit="1" customWidth="1"/>
    <col min="4106" max="4106" width="8.42578125" style="31" bestFit="1" customWidth="1"/>
    <col min="4107" max="4107" width="4.7109375" style="31" bestFit="1" customWidth="1"/>
    <col min="4108" max="4108" width="1" style="31" bestFit="1" customWidth="1"/>
    <col min="4109" max="4109" width="3.7109375" style="31" bestFit="1" customWidth="1"/>
    <col min="4110" max="4110" width="1" style="31" bestFit="1" customWidth="1"/>
    <col min="4111" max="4111" width="2.85546875" style="31" bestFit="1" customWidth="1"/>
    <col min="4112" max="4112" width="1" style="31" bestFit="1" customWidth="1"/>
    <col min="4113" max="4113" width="3.7109375" style="31" bestFit="1" customWidth="1"/>
    <col min="4114" max="4114" width="1" style="31" bestFit="1" customWidth="1"/>
    <col min="4115" max="4115" width="2.85546875" style="31" bestFit="1" customWidth="1"/>
    <col min="4116" max="4116" width="1.85546875" style="31" bestFit="1" customWidth="1"/>
    <col min="4117" max="4118" width="1" style="31" bestFit="1" customWidth="1"/>
    <col min="4119" max="4119" width="5.5703125" style="31" bestFit="1" customWidth="1"/>
    <col min="4120" max="4120" width="1.85546875" style="31" bestFit="1" customWidth="1"/>
    <col min="4121" max="4121" width="2.85546875" style="31" bestFit="1" customWidth="1"/>
    <col min="4122" max="4122" width="1.85546875" style="31" bestFit="1" customWidth="1"/>
    <col min="4123" max="4123" width="9.28515625" style="31" bestFit="1" customWidth="1"/>
    <col min="4124" max="4352" width="8.85546875" style="31"/>
    <col min="4353" max="4354" width="4.7109375" style="31" bestFit="1" customWidth="1"/>
    <col min="4355" max="4355" width="1.85546875" style="31" bestFit="1" customWidth="1"/>
    <col min="4356" max="4357" width="2.85546875" style="31" bestFit="1" customWidth="1"/>
    <col min="4358" max="4358" width="1.85546875" style="31" bestFit="1" customWidth="1"/>
    <col min="4359" max="4359" width="4.7109375" style="31" bestFit="1" customWidth="1"/>
    <col min="4360" max="4360" width="5.5703125" style="31" bestFit="1" customWidth="1"/>
    <col min="4361" max="4361" width="9.28515625" style="31" bestFit="1" customWidth="1"/>
    <col min="4362" max="4362" width="8.42578125" style="31" bestFit="1" customWidth="1"/>
    <col min="4363" max="4363" width="4.7109375" style="31" bestFit="1" customWidth="1"/>
    <col min="4364" max="4364" width="1" style="31" bestFit="1" customWidth="1"/>
    <col min="4365" max="4365" width="3.7109375" style="31" bestFit="1" customWidth="1"/>
    <col min="4366" max="4366" width="1" style="31" bestFit="1" customWidth="1"/>
    <col min="4367" max="4367" width="2.85546875" style="31" bestFit="1" customWidth="1"/>
    <col min="4368" max="4368" width="1" style="31" bestFit="1" customWidth="1"/>
    <col min="4369" max="4369" width="3.7109375" style="31" bestFit="1" customWidth="1"/>
    <col min="4370" max="4370" width="1" style="31" bestFit="1" customWidth="1"/>
    <col min="4371" max="4371" width="2.85546875" style="31" bestFit="1" customWidth="1"/>
    <col min="4372" max="4372" width="1.85546875" style="31" bestFit="1" customWidth="1"/>
    <col min="4373" max="4374" width="1" style="31" bestFit="1" customWidth="1"/>
    <col min="4375" max="4375" width="5.5703125" style="31" bestFit="1" customWidth="1"/>
    <col min="4376" max="4376" width="1.85546875" style="31" bestFit="1" customWidth="1"/>
    <col min="4377" max="4377" width="2.85546875" style="31" bestFit="1" customWidth="1"/>
    <col min="4378" max="4378" width="1.85546875" style="31" bestFit="1" customWidth="1"/>
    <col min="4379" max="4379" width="9.28515625" style="31" bestFit="1" customWidth="1"/>
    <col min="4380" max="4608" width="8.85546875" style="31"/>
    <col min="4609" max="4610" width="4.7109375" style="31" bestFit="1" customWidth="1"/>
    <col min="4611" max="4611" width="1.85546875" style="31" bestFit="1" customWidth="1"/>
    <col min="4612" max="4613" width="2.85546875" style="31" bestFit="1" customWidth="1"/>
    <col min="4614" max="4614" width="1.85546875" style="31" bestFit="1" customWidth="1"/>
    <col min="4615" max="4615" width="4.7109375" style="31" bestFit="1" customWidth="1"/>
    <col min="4616" max="4616" width="5.5703125" style="31" bestFit="1" customWidth="1"/>
    <col min="4617" max="4617" width="9.28515625" style="31" bestFit="1" customWidth="1"/>
    <col min="4618" max="4618" width="8.42578125" style="31" bestFit="1" customWidth="1"/>
    <col min="4619" max="4619" width="4.7109375" style="31" bestFit="1" customWidth="1"/>
    <col min="4620" max="4620" width="1" style="31" bestFit="1" customWidth="1"/>
    <col min="4621" max="4621" width="3.7109375" style="31" bestFit="1" customWidth="1"/>
    <col min="4622" max="4622" width="1" style="31" bestFit="1" customWidth="1"/>
    <col min="4623" max="4623" width="2.85546875" style="31" bestFit="1" customWidth="1"/>
    <col min="4624" max="4624" width="1" style="31" bestFit="1" customWidth="1"/>
    <col min="4625" max="4625" width="3.7109375" style="31" bestFit="1" customWidth="1"/>
    <col min="4626" max="4626" width="1" style="31" bestFit="1" customWidth="1"/>
    <col min="4627" max="4627" width="2.85546875" style="31" bestFit="1" customWidth="1"/>
    <col min="4628" max="4628" width="1.85546875" style="31" bestFit="1" customWidth="1"/>
    <col min="4629" max="4630" width="1" style="31" bestFit="1" customWidth="1"/>
    <col min="4631" max="4631" width="5.5703125" style="31" bestFit="1" customWidth="1"/>
    <col min="4632" max="4632" width="1.85546875" style="31" bestFit="1" customWidth="1"/>
    <col min="4633" max="4633" width="2.85546875" style="31" bestFit="1" customWidth="1"/>
    <col min="4634" max="4634" width="1.85546875" style="31" bestFit="1" customWidth="1"/>
    <col min="4635" max="4635" width="9.28515625" style="31" bestFit="1" customWidth="1"/>
    <col min="4636" max="4864" width="8.85546875" style="31"/>
    <col min="4865" max="4866" width="4.7109375" style="31" bestFit="1" customWidth="1"/>
    <col min="4867" max="4867" width="1.85546875" style="31" bestFit="1" customWidth="1"/>
    <col min="4868" max="4869" width="2.85546875" style="31" bestFit="1" customWidth="1"/>
    <col min="4870" max="4870" width="1.85546875" style="31" bestFit="1" customWidth="1"/>
    <col min="4871" max="4871" width="4.7109375" style="31" bestFit="1" customWidth="1"/>
    <col min="4872" max="4872" width="5.5703125" style="31" bestFit="1" customWidth="1"/>
    <col min="4873" max="4873" width="9.28515625" style="31" bestFit="1" customWidth="1"/>
    <col min="4874" max="4874" width="8.42578125" style="31" bestFit="1" customWidth="1"/>
    <col min="4875" max="4875" width="4.7109375" style="31" bestFit="1" customWidth="1"/>
    <col min="4876" max="4876" width="1" style="31" bestFit="1" customWidth="1"/>
    <col min="4877" max="4877" width="3.7109375" style="31" bestFit="1" customWidth="1"/>
    <col min="4878" max="4878" width="1" style="31" bestFit="1" customWidth="1"/>
    <col min="4879" max="4879" width="2.85546875" style="31" bestFit="1" customWidth="1"/>
    <col min="4880" max="4880" width="1" style="31" bestFit="1" customWidth="1"/>
    <col min="4881" max="4881" width="3.7109375" style="31" bestFit="1" customWidth="1"/>
    <col min="4882" max="4882" width="1" style="31" bestFit="1" customWidth="1"/>
    <col min="4883" max="4883" width="2.85546875" style="31" bestFit="1" customWidth="1"/>
    <col min="4884" max="4884" width="1.85546875" style="31" bestFit="1" customWidth="1"/>
    <col min="4885" max="4886" width="1" style="31" bestFit="1" customWidth="1"/>
    <col min="4887" max="4887" width="5.5703125" style="31" bestFit="1" customWidth="1"/>
    <col min="4888" max="4888" width="1.85546875" style="31" bestFit="1" customWidth="1"/>
    <col min="4889" max="4889" width="2.85546875" style="31" bestFit="1" customWidth="1"/>
    <col min="4890" max="4890" width="1.85546875" style="31" bestFit="1" customWidth="1"/>
    <col min="4891" max="4891" width="9.28515625" style="31" bestFit="1" customWidth="1"/>
    <col min="4892" max="5120" width="8.85546875" style="31"/>
    <col min="5121" max="5122" width="4.7109375" style="31" bestFit="1" customWidth="1"/>
    <col min="5123" max="5123" width="1.85546875" style="31" bestFit="1" customWidth="1"/>
    <col min="5124" max="5125" width="2.85546875" style="31" bestFit="1" customWidth="1"/>
    <col min="5126" max="5126" width="1.85546875" style="31" bestFit="1" customWidth="1"/>
    <col min="5127" max="5127" width="4.7109375" style="31" bestFit="1" customWidth="1"/>
    <col min="5128" max="5128" width="5.5703125" style="31" bestFit="1" customWidth="1"/>
    <col min="5129" max="5129" width="9.28515625" style="31" bestFit="1" customWidth="1"/>
    <col min="5130" max="5130" width="8.42578125" style="31" bestFit="1" customWidth="1"/>
    <col min="5131" max="5131" width="4.7109375" style="31" bestFit="1" customWidth="1"/>
    <col min="5132" max="5132" width="1" style="31" bestFit="1" customWidth="1"/>
    <col min="5133" max="5133" width="3.7109375" style="31" bestFit="1" customWidth="1"/>
    <col min="5134" max="5134" width="1" style="31" bestFit="1" customWidth="1"/>
    <col min="5135" max="5135" width="2.85546875" style="31" bestFit="1" customWidth="1"/>
    <col min="5136" max="5136" width="1" style="31" bestFit="1" customWidth="1"/>
    <col min="5137" max="5137" width="3.7109375" style="31" bestFit="1" customWidth="1"/>
    <col min="5138" max="5138" width="1" style="31" bestFit="1" customWidth="1"/>
    <col min="5139" max="5139" width="2.85546875" style="31" bestFit="1" customWidth="1"/>
    <col min="5140" max="5140" width="1.85546875" style="31" bestFit="1" customWidth="1"/>
    <col min="5141" max="5142" width="1" style="31" bestFit="1" customWidth="1"/>
    <col min="5143" max="5143" width="5.5703125" style="31" bestFit="1" customWidth="1"/>
    <col min="5144" max="5144" width="1.85546875" style="31" bestFit="1" customWidth="1"/>
    <col min="5145" max="5145" width="2.85546875" style="31" bestFit="1" customWidth="1"/>
    <col min="5146" max="5146" width="1.85546875" style="31" bestFit="1" customWidth="1"/>
    <col min="5147" max="5147" width="9.28515625" style="31" bestFit="1" customWidth="1"/>
    <col min="5148" max="5376" width="8.85546875" style="31"/>
    <col min="5377" max="5378" width="4.7109375" style="31" bestFit="1" customWidth="1"/>
    <col min="5379" max="5379" width="1.85546875" style="31" bestFit="1" customWidth="1"/>
    <col min="5380" max="5381" width="2.85546875" style="31" bestFit="1" customWidth="1"/>
    <col min="5382" max="5382" width="1.85546875" style="31" bestFit="1" customWidth="1"/>
    <col min="5383" max="5383" width="4.7109375" style="31" bestFit="1" customWidth="1"/>
    <col min="5384" max="5384" width="5.5703125" style="31" bestFit="1" customWidth="1"/>
    <col min="5385" max="5385" width="9.28515625" style="31" bestFit="1" customWidth="1"/>
    <col min="5386" max="5386" width="8.42578125" style="31" bestFit="1" customWidth="1"/>
    <col min="5387" max="5387" width="4.7109375" style="31" bestFit="1" customWidth="1"/>
    <col min="5388" max="5388" width="1" style="31" bestFit="1" customWidth="1"/>
    <col min="5389" max="5389" width="3.7109375" style="31" bestFit="1" customWidth="1"/>
    <col min="5390" max="5390" width="1" style="31" bestFit="1" customWidth="1"/>
    <col min="5391" max="5391" width="2.85546875" style="31" bestFit="1" customWidth="1"/>
    <col min="5392" max="5392" width="1" style="31" bestFit="1" customWidth="1"/>
    <col min="5393" max="5393" width="3.7109375" style="31" bestFit="1" customWidth="1"/>
    <col min="5394" max="5394" width="1" style="31" bestFit="1" customWidth="1"/>
    <col min="5395" max="5395" width="2.85546875" style="31" bestFit="1" customWidth="1"/>
    <col min="5396" max="5396" width="1.85546875" style="31" bestFit="1" customWidth="1"/>
    <col min="5397" max="5398" width="1" style="31" bestFit="1" customWidth="1"/>
    <col min="5399" max="5399" width="5.5703125" style="31" bestFit="1" customWidth="1"/>
    <col min="5400" max="5400" width="1.85546875" style="31" bestFit="1" customWidth="1"/>
    <col min="5401" max="5401" width="2.85546875" style="31" bestFit="1" customWidth="1"/>
    <col min="5402" max="5402" width="1.85546875" style="31" bestFit="1" customWidth="1"/>
    <col min="5403" max="5403" width="9.28515625" style="31" bestFit="1" customWidth="1"/>
    <col min="5404" max="5632" width="8.85546875" style="31"/>
    <col min="5633" max="5634" width="4.7109375" style="31" bestFit="1" customWidth="1"/>
    <col min="5635" max="5635" width="1.85546875" style="31" bestFit="1" customWidth="1"/>
    <col min="5636" max="5637" width="2.85546875" style="31" bestFit="1" customWidth="1"/>
    <col min="5638" max="5638" width="1.85546875" style="31" bestFit="1" customWidth="1"/>
    <col min="5639" max="5639" width="4.7109375" style="31" bestFit="1" customWidth="1"/>
    <col min="5640" max="5640" width="5.5703125" style="31" bestFit="1" customWidth="1"/>
    <col min="5641" max="5641" width="9.28515625" style="31" bestFit="1" customWidth="1"/>
    <col min="5642" max="5642" width="8.42578125" style="31" bestFit="1" customWidth="1"/>
    <col min="5643" max="5643" width="4.7109375" style="31" bestFit="1" customWidth="1"/>
    <col min="5644" max="5644" width="1" style="31" bestFit="1" customWidth="1"/>
    <col min="5645" max="5645" width="3.7109375" style="31" bestFit="1" customWidth="1"/>
    <col min="5646" max="5646" width="1" style="31" bestFit="1" customWidth="1"/>
    <col min="5647" max="5647" width="2.85546875" style="31" bestFit="1" customWidth="1"/>
    <col min="5648" max="5648" width="1" style="31" bestFit="1" customWidth="1"/>
    <col min="5649" max="5649" width="3.7109375" style="31" bestFit="1" customWidth="1"/>
    <col min="5650" max="5650" width="1" style="31" bestFit="1" customWidth="1"/>
    <col min="5651" max="5651" width="2.85546875" style="31" bestFit="1" customWidth="1"/>
    <col min="5652" max="5652" width="1.85546875" style="31" bestFit="1" customWidth="1"/>
    <col min="5653" max="5654" width="1" style="31" bestFit="1" customWidth="1"/>
    <col min="5655" max="5655" width="5.5703125" style="31" bestFit="1" customWidth="1"/>
    <col min="5656" max="5656" width="1.85546875" style="31" bestFit="1" customWidth="1"/>
    <col min="5657" max="5657" width="2.85546875" style="31" bestFit="1" customWidth="1"/>
    <col min="5658" max="5658" width="1.85546875" style="31" bestFit="1" customWidth="1"/>
    <col min="5659" max="5659" width="9.28515625" style="31" bestFit="1" customWidth="1"/>
    <col min="5660" max="5888" width="8.85546875" style="31"/>
    <col min="5889" max="5890" width="4.7109375" style="31" bestFit="1" customWidth="1"/>
    <col min="5891" max="5891" width="1.85546875" style="31" bestFit="1" customWidth="1"/>
    <col min="5892" max="5893" width="2.85546875" style="31" bestFit="1" customWidth="1"/>
    <col min="5894" max="5894" width="1.85546875" style="31" bestFit="1" customWidth="1"/>
    <col min="5895" max="5895" width="4.7109375" style="31" bestFit="1" customWidth="1"/>
    <col min="5896" max="5896" width="5.5703125" style="31" bestFit="1" customWidth="1"/>
    <col min="5897" max="5897" width="9.28515625" style="31" bestFit="1" customWidth="1"/>
    <col min="5898" max="5898" width="8.42578125" style="31" bestFit="1" customWidth="1"/>
    <col min="5899" max="5899" width="4.7109375" style="31" bestFit="1" customWidth="1"/>
    <col min="5900" max="5900" width="1" style="31" bestFit="1" customWidth="1"/>
    <col min="5901" max="5901" width="3.7109375" style="31" bestFit="1" customWidth="1"/>
    <col min="5902" max="5902" width="1" style="31" bestFit="1" customWidth="1"/>
    <col min="5903" max="5903" width="2.85546875" style="31" bestFit="1" customWidth="1"/>
    <col min="5904" max="5904" width="1" style="31" bestFit="1" customWidth="1"/>
    <col min="5905" max="5905" width="3.7109375" style="31" bestFit="1" customWidth="1"/>
    <col min="5906" max="5906" width="1" style="31" bestFit="1" customWidth="1"/>
    <col min="5907" max="5907" width="2.85546875" style="31" bestFit="1" customWidth="1"/>
    <col min="5908" max="5908" width="1.85546875" style="31" bestFit="1" customWidth="1"/>
    <col min="5909" max="5910" width="1" style="31" bestFit="1" customWidth="1"/>
    <col min="5911" max="5911" width="5.5703125" style="31" bestFit="1" customWidth="1"/>
    <col min="5912" max="5912" width="1.85546875" style="31" bestFit="1" customWidth="1"/>
    <col min="5913" max="5913" width="2.85546875" style="31" bestFit="1" customWidth="1"/>
    <col min="5914" max="5914" width="1.85546875" style="31" bestFit="1" customWidth="1"/>
    <col min="5915" max="5915" width="9.28515625" style="31" bestFit="1" customWidth="1"/>
    <col min="5916" max="6144" width="8.85546875" style="31"/>
    <col min="6145" max="6146" width="4.7109375" style="31" bestFit="1" customWidth="1"/>
    <col min="6147" max="6147" width="1.85546875" style="31" bestFit="1" customWidth="1"/>
    <col min="6148" max="6149" width="2.85546875" style="31" bestFit="1" customWidth="1"/>
    <col min="6150" max="6150" width="1.85546875" style="31" bestFit="1" customWidth="1"/>
    <col min="6151" max="6151" width="4.7109375" style="31" bestFit="1" customWidth="1"/>
    <col min="6152" max="6152" width="5.5703125" style="31" bestFit="1" customWidth="1"/>
    <col min="6153" max="6153" width="9.28515625" style="31" bestFit="1" customWidth="1"/>
    <col min="6154" max="6154" width="8.42578125" style="31" bestFit="1" customWidth="1"/>
    <col min="6155" max="6155" width="4.7109375" style="31" bestFit="1" customWidth="1"/>
    <col min="6156" max="6156" width="1" style="31" bestFit="1" customWidth="1"/>
    <col min="6157" max="6157" width="3.7109375" style="31" bestFit="1" customWidth="1"/>
    <col min="6158" max="6158" width="1" style="31" bestFit="1" customWidth="1"/>
    <col min="6159" max="6159" width="2.85546875" style="31" bestFit="1" customWidth="1"/>
    <col min="6160" max="6160" width="1" style="31" bestFit="1" customWidth="1"/>
    <col min="6161" max="6161" width="3.7109375" style="31" bestFit="1" customWidth="1"/>
    <col min="6162" max="6162" width="1" style="31" bestFit="1" customWidth="1"/>
    <col min="6163" max="6163" width="2.85546875" style="31" bestFit="1" customWidth="1"/>
    <col min="6164" max="6164" width="1.85546875" style="31" bestFit="1" customWidth="1"/>
    <col min="6165" max="6166" width="1" style="31" bestFit="1" customWidth="1"/>
    <col min="6167" max="6167" width="5.5703125" style="31" bestFit="1" customWidth="1"/>
    <col min="6168" max="6168" width="1.85546875" style="31" bestFit="1" customWidth="1"/>
    <col min="6169" max="6169" width="2.85546875" style="31" bestFit="1" customWidth="1"/>
    <col min="6170" max="6170" width="1.85546875" style="31" bestFit="1" customWidth="1"/>
    <col min="6171" max="6171" width="9.28515625" style="31" bestFit="1" customWidth="1"/>
    <col min="6172" max="6400" width="8.85546875" style="31"/>
    <col min="6401" max="6402" width="4.7109375" style="31" bestFit="1" customWidth="1"/>
    <col min="6403" max="6403" width="1.85546875" style="31" bestFit="1" customWidth="1"/>
    <col min="6404" max="6405" width="2.85546875" style="31" bestFit="1" customWidth="1"/>
    <col min="6406" max="6406" width="1.85546875" style="31" bestFit="1" customWidth="1"/>
    <col min="6407" max="6407" width="4.7109375" style="31" bestFit="1" customWidth="1"/>
    <col min="6408" max="6408" width="5.5703125" style="31" bestFit="1" customWidth="1"/>
    <col min="6409" max="6409" width="9.28515625" style="31" bestFit="1" customWidth="1"/>
    <col min="6410" max="6410" width="8.42578125" style="31" bestFit="1" customWidth="1"/>
    <col min="6411" max="6411" width="4.7109375" style="31" bestFit="1" customWidth="1"/>
    <col min="6412" max="6412" width="1" style="31" bestFit="1" customWidth="1"/>
    <col min="6413" max="6413" width="3.7109375" style="31" bestFit="1" customWidth="1"/>
    <col min="6414" max="6414" width="1" style="31" bestFit="1" customWidth="1"/>
    <col min="6415" max="6415" width="2.85546875" style="31" bestFit="1" customWidth="1"/>
    <col min="6416" max="6416" width="1" style="31" bestFit="1" customWidth="1"/>
    <col min="6417" max="6417" width="3.7109375" style="31" bestFit="1" customWidth="1"/>
    <col min="6418" max="6418" width="1" style="31" bestFit="1" customWidth="1"/>
    <col min="6419" max="6419" width="2.85546875" style="31" bestFit="1" customWidth="1"/>
    <col min="6420" max="6420" width="1.85546875" style="31" bestFit="1" customWidth="1"/>
    <col min="6421" max="6422" width="1" style="31" bestFit="1" customWidth="1"/>
    <col min="6423" max="6423" width="5.5703125" style="31" bestFit="1" customWidth="1"/>
    <col min="6424" max="6424" width="1.85546875" style="31" bestFit="1" customWidth="1"/>
    <col min="6425" max="6425" width="2.85546875" style="31" bestFit="1" customWidth="1"/>
    <col min="6426" max="6426" width="1.85546875" style="31" bestFit="1" customWidth="1"/>
    <col min="6427" max="6427" width="9.28515625" style="31" bestFit="1" customWidth="1"/>
    <col min="6428" max="6656" width="8.85546875" style="31"/>
    <col min="6657" max="6658" width="4.7109375" style="31" bestFit="1" customWidth="1"/>
    <col min="6659" max="6659" width="1.85546875" style="31" bestFit="1" customWidth="1"/>
    <col min="6660" max="6661" width="2.85546875" style="31" bestFit="1" customWidth="1"/>
    <col min="6662" max="6662" width="1.85546875" style="31" bestFit="1" customWidth="1"/>
    <col min="6663" max="6663" width="4.7109375" style="31" bestFit="1" customWidth="1"/>
    <col min="6664" max="6664" width="5.5703125" style="31" bestFit="1" customWidth="1"/>
    <col min="6665" max="6665" width="9.28515625" style="31" bestFit="1" customWidth="1"/>
    <col min="6666" max="6666" width="8.42578125" style="31" bestFit="1" customWidth="1"/>
    <col min="6667" max="6667" width="4.7109375" style="31" bestFit="1" customWidth="1"/>
    <col min="6668" max="6668" width="1" style="31" bestFit="1" customWidth="1"/>
    <col min="6669" max="6669" width="3.7109375" style="31" bestFit="1" customWidth="1"/>
    <col min="6670" max="6670" width="1" style="31" bestFit="1" customWidth="1"/>
    <col min="6671" max="6671" width="2.85546875" style="31" bestFit="1" customWidth="1"/>
    <col min="6672" max="6672" width="1" style="31" bestFit="1" customWidth="1"/>
    <col min="6673" max="6673" width="3.7109375" style="31" bestFit="1" customWidth="1"/>
    <col min="6674" max="6674" width="1" style="31" bestFit="1" customWidth="1"/>
    <col min="6675" max="6675" width="2.85546875" style="31" bestFit="1" customWidth="1"/>
    <col min="6676" max="6676" width="1.85546875" style="31" bestFit="1" customWidth="1"/>
    <col min="6677" max="6678" width="1" style="31" bestFit="1" customWidth="1"/>
    <col min="6679" max="6679" width="5.5703125" style="31" bestFit="1" customWidth="1"/>
    <col min="6680" max="6680" width="1.85546875" style="31" bestFit="1" customWidth="1"/>
    <col min="6681" max="6681" width="2.85546875" style="31" bestFit="1" customWidth="1"/>
    <col min="6682" max="6682" width="1.85546875" style="31" bestFit="1" customWidth="1"/>
    <col min="6683" max="6683" width="9.28515625" style="31" bestFit="1" customWidth="1"/>
    <col min="6684" max="6912" width="8.85546875" style="31"/>
    <col min="6913" max="6914" width="4.7109375" style="31" bestFit="1" customWidth="1"/>
    <col min="6915" max="6915" width="1.85546875" style="31" bestFit="1" customWidth="1"/>
    <col min="6916" max="6917" width="2.85546875" style="31" bestFit="1" customWidth="1"/>
    <col min="6918" max="6918" width="1.85546875" style="31" bestFit="1" customWidth="1"/>
    <col min="6919" max="6919" width="4.7109375" style="31" bestFit="1" customWidth="1"/>
    <col min="6920" max="6920" width="5.5703125" style="31" bestFit="1" customWidth="1"/>
    <col min="6921" max="6921" width="9.28515625" style="31" bestFit="1" customWidth="1"/>
    <col min="6922" max="6922" width="8.42578125" style="31" bestFit="1" customWidth="1"/>
    <col min="6923" max="6923" width="4.7109375" style="31" bestFit="1" customWidth="1"/>
    <col min="6924" max="6924" width="1" style="31" bestFit="1" customWidth="1"/>
    <col min="6925" max="6925" width="3.7109375" style="31" bestFit="1" customWidth="1"/>
    <col min="6926" max="6926" width="1" style="31" bestFit="1" customWidth="1"/>
    <col min="6927" max="6927" width="2.85546875" style="31" bestFit="1" customWidth="1"/>
    <col min="6928" max="6928" width="1" style="31" bestFit="1" customWidth="1"/>
    <col min="6929" max="6929" width="3.7109375" style="31" bestFit="1" customWidth="1"/>
    <col min="6930" max="6930" width="1" style="31" bestFit="1" customWidth="1"/>
    <col min="6931" max="6931" width="2.85546875" style="31" bestFit="1" customWidth="1"/>
    <col min="6932" max="6932" width="1.85546875" style="31" bestFit="1" customWidth="1"/>
    <col min="6933" max="6934" width="1" style="31" bestFit="1" customWidth="1"/>
    <col min="6935" max="6935" width="5.5703125" style="31" bestFit="1" customWidth="1"/>
    <col min="6936" max="6936" width="1.85546875" style="31" bestFit="1" customWidth="1"/>
    <col min="6937" max="6937" width="2.85546875" style="31" bestFit="1" customWidth="1"/>
    <col min="6938" max="6938" width="1.85546875" style="31" bestFit="1" customWidth="1"/>
    <col min="6939" max="6939" width="9.28515625" style="31" bestFit="1" customWidth="1"/>
    <col min="6940" max="7168" width="8.85546875" style="31"/>
    <col min="7169" max="7170" width="4.7109375" style="31" bestFit="1" customWidth="1"/>
    <col min="7171" max="7171" width="1.85546875" style="31" bestFit="1" customWidth="1"/>
    <col min="7172" max="7173" width="2.85546875" style="31" bestFit="1" customWidth="1"/>
    <col min="7174" max="7174" width="1.85546875" style="31" bestFit="1" customWidth="1"/>
    <col min="7175" max="7175" width="4.7109375" style="31" bestFit="1" customWidth="1"/>
    <col min="7176" max="7176" width="5.5703125" style="31" bestFit="1" customWidth="1"/>
    <col min="7177" max="7177" width="9.28515625" style="31" bestFit="1" customWidth="1"/>
    <col min="7178" max="7178" width="8.42578125" style="31" bestFit="1" customWidth="1"/>
    <col min="7179" max="7179" width="4.7109375" style="31" bestFit="1" customWidth="1"/>
    <col min="7180" max="7180" width="1" style="31" bestFit="1" customWidth="1"/>
    <col min="7181" max="7181" width="3.7109375" style="31" bestFit="1" customWidth="1"/>
    <col min="7182" max="7182" width="1" style="31" bestFit="1" customWidth="1"/>
    <col min="7183" max="7183" width="2.85546875" style="31" bestFit="1" customWidth="1"/>
    <col min="7184" max="7184" width="1" style="31" bestFit="1" customWidth="1"/>
    <col min="7185" max="7185" width="3.7109375" style="31" bestFit="1" customWidth="1"/>
    <col min="7186" max="7186" width="1" style="31" bestFit="1" customWidth="1"/>
    <col min="7187" max="7187" width="2.85546875" style="31" bestFit="1" customWidth="1"/>
    <col min="7188" max="7188" width="1.85546875" style="31" bestFit="1" customWidth="1"/>
    <col min="7189" max="7190" width="1" style="31" bestFit="1" customWidth="1"/>
    <col min="7191" max="7191" width="5.5703125" style="31" bestFit="1" customWidth="1"/>
    <col min="7192" max="7192" width="1.85546875" style="31" bestFit="1" customWidth="1"/>
    <col min="7193" max="7193" width="2.85546875" style="31" bestFit="1" customWidth="1"/>
    <col min="7194" max="7194" width="1.85546875" style="31" bestFit="1" customWidth="1"/>
    <col min="7195" max="7195" width="9.28515625" style="31" bestFit="1" customWidth="1"/>
    <col min="7196" max="7424" width="8.85546875" style="31"/>
    <col min="7425" max="7426" width="4.7109375" style="31" bestFit="1" customWidth="1"/>
    <col min="7427" max="7427" width="1.85546875" style="31" bestFit="1" customWidth="1"/>
    <col min="7428" max="7429" width="2.85546875" style="31" bestFit="1" customWidth="1"/>
    <col min="7430" max="7430" width="1.85546875" style="31" bestFit="1" customWidth="1"/>
    <col min="7431" max="7431" width="4.7109375" style="31" bestFit="1" customWidth="1"/>
    <col min="7432" max="7432" width="5.5703125" style="31" bestFit="1" customWidth="1"/>
    <col min="7433" max="7433" width="9.28515625" style="31" bestFit="1" customWidth="1"/>
    <col min="7434" max="7434" width="8.42578125" style="31" bestFit="1" customWidth="1"/>
    <col min="7435" max="7435" width="4.7109375" style="31" bestFit="1" customWidth="1"/>
    <col min="7436" max="7436" width="1" style="31" bestFit="1" customWidth="1"/>
    <col min="7437" max="7437" width="3.7109375" style="31" bestFit="1" customWidth="1"/>
    <col min="7438" max="7438" width="1" style="31" bestFit="1" customWidth="1"/>
    <col min="7439" max="7439" width="2.85546875" style="31" bestFit="1" customWidth="1"/>
    <col min="7440" max="7440" width="1" style="31" bestFit="1" customWidth="1"/>
    <col min="7441" max="7441" width="3.7109375" style="31" bestFit="1" customWidth="1"/>
    <col min="7442" max="7442" width="1" style="31" bestFit="1" customWidth="1"/>
    <col min="7443" max="7443" width="2.85546875" style="31" bestFit="1" customWidth="1"/>
    <col min="7444" max="7444" width="1.85546875" style="31" bestFit="1" customWidth="1"/>
    <col min="7445" max="7446" width="1" style="31" bestFit="1" customWidth="1"/>
    <col min="7447" max="7447" width="5.5703125" style="31" bestFit="1" customWidth="1"/>
    <col min="7448" max="7448" width="1.85546875" style="31" bestFit="1" customWidth="1"/>
    <col min="7449" max="7449" width="2.85546875" style="31" bestFit="1" customWidth="1"/>
    <col min="7450" max="7450" width="1.85546875" style="31" bestFit="1" customWidth="1"/>
    <col min="7451" max="7451" width="9.28515625" style="31" bestFit="1" customWidth="1"/>
    <col min="7452" max="7680" width="8.85546875" style="31"/>
    <col min="7681" max="7682" width="4.7109375" style="31" bestFit="1" customWidth="1"/>
    <col min="7683" max="7683" width="1.85546875" style="31" bestFit="1" customWidth="1"/>
    <col min="7684" max="7685" width="2.85546875" style="31" bestFit="1" customWidth="1"/>
    <col min="7686" max="7686" width="1.85546875" style="31" bestFit="1" customWidth="1"/>
    <col min="7687" max="7687" width="4.7109375" style="31" bestFit="1" customWidth="1"/>
    <col min="7688" max="7688" width="5.5703125" style="31" bestFit="1" customWidth="1"/>
    <col min="7689" max="7689" width="9.28515625" style="31" bestFit="1" customWidth="1"/>
    <col min="7690" max="7690" width="8.42578125" style="31" bestFit="1" customWidth="1"/>
    <col min="7691" max="7691" width="4.7109375" style="31" bestFit="1" customWidth="1"/>
    <col min="7692" max="7692" width="1" style="31" bestFit="1" customWidth="1"/>
    <col min="7693" max="7693" width="3.7109375" style="31" bestFit="1" customWidth="1"/>
    <col min="7694" max="7694" width="1" style="31" bestFit="1" customWidth="1"/>
    <col min="7695" max="7695" width="2.85546875" style="31" bestFit="1" customWidth="1"/>
    <col min="7696" max="7696" width="1" style="31" bestFit="1" customWidth="1"/>
    <col min="7697" max="7697" width="3.7109375" style="31" bestFit="1" customWidth="1"/>
    <col min="7698" max="7698" width="1" style="31" bestFit="1" customWidth="1"/>
    <col min="7699" max="7699" width="2.85546875" style="31" bestFit="1" customWidth="1"/>
    <col min="7700" max="7700" width="1.85546875" style="31" bestFit="1" customWidth="1"/>
    <col min="7701" max="7702" width="1" style="31" bestFit="1" customWidth="1"/>
    <col min="7703" max="7703" width="5.5703125" style="31" bestFit="1" customWidth="1"/>
    <col min="7704" max="7704" width="1.85546875" style="31" bestFit="1" customWidth="1"/>
    <col min="7705" max="7705" width="2.85546875" style="31" bestFit="1" customWidth="1"/>
    <col min="7706" max="7706" width="1.85546875" style="31" bestFit="1" customWidth="1"/>
    <col min="7707" max="7707" width="9.28515625" style="31" bestFit="1" customWidth="1"/>
    <col min="7708" max="7936" width="8.85546875" style="31"/>
    <col min="7937" max="7938" width="4.7109375" style="31" bestFit="1" customWidth="1"/>
    <col min="7939" max="7939" width="1.85546875" style="31" bestFit="1" customWidth="1"/>
    <col min="7940" max="7941" width="2.85546875" style="31" bestFit="1" customWidth="1"/>
    <col min="7942" max="7942" width="1.85546875" style="31" bestFit="1" customWidth="1"/>
    <col min="7943" max="7943" width="4.7109375" style="31" bestFit="1" customWidth="1"/>
    <col min="7944" max="7944" width="5.5703125" style="31" bestFit="1" customWidth="1"/>
    <col min="7945" max="7945" width="9.28515625" style="31" bestFit="1" customWidth="1"/>
    <col min="7946" max="7946" width="8.42578125" style="31" bestFit="1" customWidth="1"/>
    <col min="7947" max="7947" width="4.7109375" style="31" bestFit="1" customWidth="1"/>
    <col min="7948" max="7948" width="1" style="31" bestFit="1" customWidth="1"/>
    <col min="7949" max="7949" width="3.7109375" style="31" bestFit="1" customWidth="1"/>
    <col min="7950" max="7950" width="1" style="31" bestFit="1" customWidth="1"/>
    <col min="7951" max="7951" width="2.85546875" style="31" bestFit="1" customWidth="1"/>
    <col min="7952" max="7952" width="1" style="31" bestFit="1" customWidth="1"/>
    <col min="7953" max="7953" width="3.7109375" style="31" bestFit="1" customWidth="1"/>
    <col min="7954" max="7954" width="1" style="31" bestFit="1" customWidth="1"/>
    <col min="7955" max="7955" width="2.85546875" style="31" bestFit="1" customWidth="1"/>
    <col min="7956" max="7956" width="1.85546875" style="31" bestFit="1" customWidth="1"/>
    <col min="7957" max="7958" width="1" style="31" bestFit="1" customWidth="1"/>
    <col min="7959" max="7959" width="5.5703125" style="31" bestFit="1" customWidth="1"/>
    <col min="7960" max="7960" width="1.85546875" style="31" bestFit="1" customWidth="1"/>
    <col min="7961" max="7961" width="2.85546875" style="31" bestFit="1" customWidth="1"/>
    <col min="7962" max="7962" width="1.85546875" style="31" bestFit="1" customWidth="1"/>
    <col min="7963" max="7963" width="9.28515625" style="31" bestFit="1" customWidth="1"/>
    <col min="7964" max="8192" width="8.85546875" style="31"/>
    <col min="8193" max="8194" width="4.7109375" style="31" bestFit="1" customWidth="1"/>
    <col min="8195" max="8195" width="1.85546875" style="31" bestFit="1" customWidth="1"/>
    <col min="8196" max="8197" width="2.85546875" style="31" bestFit="1" customWidth="1"/>
    <col min="8198" max="8198" width="1.85546875" style="31" bestFit="1" customWidth="1"/>
    <col min="8199" max="8199" width="4.7109375" style="31" bestFit="1" customWidth="1"/>
    <col min="8200" max="8200" width="5.5703125" style="31" bestFit="1" customWidth="1"/>
    <col min="8201" max="8201" width="9.28515625" style="31" bestFit="1" customWidth="1"/>
    <col min="8202" max="8202" width="8.42578125" style="31" bestFit="1" customWidth="1"/>
    <col min="8203" max="8203" width="4.7109375" style="31" bestFit="1" customWidth="1"/>
    <col min="8204" max="8204" width="1" style="31" bestFit="1" customWidth="1"/>
    <col min="8205" max="8205" width="3.7109375" style="31" bestFit="1" customWidth="1"/>
    <col min="8206" max="8206" width="1" style="31" bestFit="1" customWidth="1"/>
    <col min="8207" max="8207" width="2.85546875" style="31" bestFit="1" customWidth="1"/>
    <col min="8208" max="8208" width="1" style="31" bestFit="1" customWidth="1"/>
    <col min="8209" max="8209" width="3.7109375" style="31" bestFit="1" customWidth="1"/>
    <col min="8210" max="8210" width="1" style="31" bestFit="1" customWidth="1"/>
    <col min="8211" max="8211" width="2.85546875" style="31" bestFit="1" customWidth="1"/>
    <col min="8212" max="8212" width="1.85546875" style="31" bestFit="1" customWidth="1"/>
    <col min="8213" max="8214" width="1" style="31" bestFit="1" customWidth="1"/>
    <col min="8215" max="8215" width="5.5703125" style="31" bestFit="1" customWidth="1"/>
    <col min="8216" max="8216" width="1.85546875" style="31" bestFit="1" customWidth="1"/>
    <col min="8217" max="8217" width="2.85546875" style="31" bestFit="1" customWidth="1"/>
    <col min="8218" max="8218" width="1.85546875" style="31" bestFit="1" customWidth="1"/>
    <col min="8219" max="8219" width="9.28515625" style="31" bestFit="1" customWidth="1"/>
    <col min="8220" max="8448" width="8.85546875" style="31"/>
    <col min="8449" max="8450" width="4.7109375" style="31" bestFit="1" customWidth="1"/>
    <col min="8451" max="8451" width="1.85546875" style="31" bestFit="1" customWidth="1"/>
    <col min="8452" max="8453" width="2.85546875" style="31" bestFit="1" customWidth="1"/>
    <col min="8454" max="8454" width="1.85546875" style="31" bestFit="1" customWidth="1"/>
    <col min="8455" max="8455" width="4.7109375" style="31" bestFit="1" customWidth="1"/>
    <col min="8456" max="8456" width="5.5703125" style="31" bestFit="1" customWidth="1"/>
    <col min="8457" max="8457" width="9.28515625" style="31" bestFit="1" customWidth="1"/>
    <col min="8458" max="8458" width="8.42578125" style="31" bestFit="1" customWidth="1"/>
    <col min="8459" max="8459" width="4.7109375" style="31" bestFit="1" customWidth="1"/>
    <col min="8460" max="8460" width="1" style="31" bestFit="1" customWidth="1"/>
    <col min="8461" max="8461" width="3.7109375" style="31" bestFit="1" customWidth="1"/>
    <col min="8462" max="8462" width="1" style="31" bestFit="1" customWidth="1"/>
    <col min="8463" max="8463" width="2.85546875" style="31" bestFit="1" customWidth="1"/>
    <col min="8464" max="8464" width="1" style="31" bestFit="1" customWidth="1"/>
    <col min="8465" max="8465" width="3.7109375" style="31" bestFit="1" customWidth="1"/>
    <col min="8466" max="8466" width="1" style="31" bestFit="1" customWidth="1"/>
    <col min="8467" max="8467" width="2.85546875" style="31" bestFit="1" customWidth="1"/>
    <col min="8468" max="8468" width="1.85546875" style="31" bestFit="1" customWidth="1"/>
    <col min="8469" max="8470" width="1" style="31" bestFit="1" customWidth="1"/>
    <col min="8471" max="8471" width="5.5703125" style="31" bestFit="1" customWidth="1"/>
    <col min="8472" max="8472" width="1.85546875" style="31" bestFit="1" customWidth="1"/>
    <col min="8473" max="8473" width="2.85546875" style="31" bestFit="1" customWidth="1"/>
    <col min="8474" max="8474" width="1.85546875" style="31" bestFit="1" customWidth="1"/>
    <col min="8475" max="8475" width="9.28515625" style="31" bestFit="1" customWidth="1"/>
    <col min="8476" max="8704" width="8.85546875" style="31"/>
    <col min="8705" max="8706" width="4.7109375" style="31" bestFit="1" customWidth="1"/>
    <col min="8707" max="8707" width="1.85546875" style="31" bestFit="1" customWidth="1"/>
    <col min="8708" max="8709" width="2.85546875" style="31" bestFit="1" customWidth="1"/>
    <col min="8710" max="8710" width="1.85546875" style="31" bestFit="1" customWidth="1"/>
    <col min="8711" max="8711" width="4.7109375" style="31" bestFit="1" customWidth="1"/>
    <col min="8712" max="8712" width="5.5703125" style="31" bestFit="1" customWidth="1"/>
    <col min="8713" max="8713" width="9.28515625" style="31" bestFit="1" customWidth="1"/>
    <col min="8714" max="8714" width="8.42578125" style="31" bestFit="1" customWidth="1"/>
    <col min="8715" max="8715" width="4.7109375" style="31" bestFit="1" customWidth="1"/>
    <col min="8716" max="8716" width="1" style="31" bestFit="1" customWidth="1"/>
    <col min="8717" max="8717" width="3.7109375" style="31" bestFit="1" customWidth="1"/>
    <col min="8718" max="8718" width="1" style="31" bestFit="1" customWidth="1"/>
    <col min="8719" max="8719" width="2.85546875" style="31" bestFit="1" customWidth="1"/>
    <col min="8720" max="8720" width="1" style="31" bestFit="1" customWidth="1"/>
    <col min="8721" max="8721" width="3.7109375" style="31" bestFit="1" customWidth="1"/>
    <col min="8722" max="8722" width="1" style="31" bestFit="1" customWidth="1"/>
    <col min="8723" max="8723" width="2.85546875" style="31" bestFit="1" customWidth="1"/>
    <col min="8724" max="8724" width="1.85546875" style="31" bestFit="1" customWidth="1"/>
    <col min="8725" max="8726" width="1" style="31" bestFit="1" customWidth="1"/>
    <col min="8727" max="8727" width="5.5703125" style="31" bestFit="1" customWidth="1"/>
    <col min="8728" max="8728" width="1.85546875" style="31" bestFit="1" customWidth="1"/>
    <col min="8729" max="8729" width="2.85546875" style="31" bestFit="1" customWidth="1"/>
    <col min="8730" max="8730" width="1.85546875" style="31" bestFit="1" customWidth="1"/>
    <col min="8731" max="8731" width="9.28515625" style="31" bestFit="1" customWidth="1"/>
    <col min="8732" max="8960" width="8.85546875" style="31"/>
    <col min="8961" max="8962" width="4.7109375" style="31" bestFit="1" customWidth="1"/>
    <col min="8963" max="8963" width="1.85546875" style="31" bestFit="1" customWidth="1"/>
    <col min="8964" max="8965" width="2.85546875" style="31" bestFit="1" customWidth="1"/>
    <col min="8966" max="8966" width="1.85546875" style="31" bestFit="1" customWidth="1"/>
    <col min="8967" max="8967" width="4.7109375" style="31" bestFit="1" customWidth="1"/>
    <col min="8968" max="8968" width="5.5703125" style="31" bestFit="1" customWidth="1"/>
    <col min="8969" max="8969" width="9.28515625" style="31" bestFit="1" customWidth="1"/>
    <col min="8970" max="8970" width="8.42578125" style="31" bestFit="1" customWidth="1"/>
    <col min="8971" max="8971" width="4.7109375" style="31" bestFit="1" customWidth="1"/>
    <col min="8972" max="8972" width="1" style="31" bestFit="1" customWidth="1"/>
    <col min="8973" max="8973" width="3.7109375" style="31" bestFit="1" customWidth="1"/>
    <col min="8974" max="8974" width="1" style="31" bestFit="1" customWidth="1"/>
    <col min="8975" max="8975" width="2.85546875" style="31" bestFit="1" customWidth="1"/>
    <col min="8976" max="8976" width="1" style="31" bestFit="1" customWidth="1"/>
    <col min="8977" max="8977" width="3.7109375" style="31" bestFit="1" customWidth="1"/>
    <col min="8978" max="8978" width="1" style="31" bestFit="1" customWidth="1"/>
    <col min="8979" max="8979" width="2.85546875" style="31" bestFit="1" customWidth="1"/>
    <col min="8980" max="8980" width="1.85546875" style="31" bestFit="1" customWidth="1"/>
    <col min="8981" max="8982" width="1" style="31" bestFit="1" customWidth="1"/>
    <col min="8983" max="8983" width="5.5703125" style="31" bestFit="1" customWidth="1"/>
    <col min="8984" max="8984" width="1.85546875" style="31" bestFit="1" customWidth="1"/>
    <col min="8985" max="8985" width="2.85546875" style="31" bestFit="1" customWidth="1"/>
    <col min="8986" max="8986" width="1.85546875" style="31" bestFit="1" customWidth="1"/>
    <col min="8987" max="8987" width="9.28515625" style="31" bestFit="1" customWidth="1"/>
    <col min="8988" max="9216" width="8.85546875" style="31"/>
    <col min="9217" max="9218" width="4.7109375" style="31" bestFit="1" customWidth="1"/>
    <col min="9219" max="9219" width="1.85546875" style="31" bestFit="1" customWidth="1"/>
    <col min="9220" max="9221" width="2.85546875" style="31" bestFit="1" customWidth="1"/>
    <col min="9222" max="9222" width="1.85546875" style="31" bestFit="1" customWidth="1"/>
    <col min="9223" max="9223" width="4.7109375" style="31" bestFit="1" customWidth="1"/>
    <col min="9224" max="9224" width="5.5703125" style="31" bestFit="1" customWidth="1"/>
    <col min="9225" max="9225" width="9.28515625" style="31" bestFit="1" customWidth="1"/>
    <col min="9226" max="9226" width="8.42578125" style="31" bestFit="1" customWidth="1"/>
    <col min="9227" max="9227" width="4.7109375" style="31" bestFit="1" customWidth="1"/>
    <col min="9228" max="9228" width="1" style="31" bestFit="1" customWidth="1"/>
    <col min="9229" max="9229" width="3.7109375" style="31" bestFit="1" customWidth="1"/>
    <col min="9230" max="9230" width="1" style="31" bestFit="1" customWidth="1"/>
    <col min="9231" max="9231" width="2.85546875" style="31" bestFit="1" customWidth="1"/>
    <col min="9232" max="9232" width="1" style="31" bestFit="1" customWidth="1"/>
    <col min="9233" max="9233" width="3.7109375" style="31" bestFit="1" customWidth="1"/>
    <col min="9234" max="9234" width="1" style="31" bestFit="1" customWidth="1"/>
    <col min="9235" max="9235" width="2.85546875" style="31" bestFit="1" customWidth="1"/>
    <col min="9236" max="9236" width="1.85546875" style="31" bestFit="1" customWidth="1"/>
    <col min="9237" max="9238" width="1" style="31" bestFit="1" customWidth="1"/>
    <col min="9239" max="9239" width="5.5703125" style="31" bestFit="1" customWidth="1"/>
    <col min="9240" max="9240" width="1.85546875" style="31" bestFit="1" customWidth="1"/>
    <col min="9241" max="9241" width="2.85546875" style="31" bestFit="1" customWidth="1"/>
    <col min="9242" max="9242" width="1.85546875" style="31" bestFit="1" customWidth="1"/>
    <col min="9243" max="9243" width="9.28515625" style="31" bestFit="1" customWidth="1"/>
    <col min="9244" max="9472" width="8.85546875" style="31"/>
    <col min="9473" max="9474" width="4.7109375" style="31" bestFit="1" customWidth="1"/>
    <col min="9475" max="9475" width="1.85546875" style="31" bestFit="1" customWidth="1"/>
    <col min="9476" max="9477" width="2.85546875" style="31" bestFit="1" customWidth="1"/>
    <col min="9478" max="9478" width="1.85546875" style="31" bestFit="1" customWidth="1"/>
    <col min="9479" max="9479" width="4.7109375" style="31" bestFit="1" customWidth="1"/>
    <col min="9480" max="9480" width="5.5703125" style="31" bestFit="1" customWidth="1"/>
    <col min="9481" max="9481" width="9.28515625" style="31" bestFit="1" customWidth="1"/>
    <col min="9482" max="9482" width="8.42578125" style="31" bestFit="1" customWidth="1"/>
    <col min="9483" max="9483" width="4.7109375" style="31" bestFit="1" customWidth="1"/>
    <col min="9484" max="9484" width="1" style="31" bestFit="1" customWidth="1"/>
    <col min="9485" max="9485" width="3.7109375" style="31" bestFit="1" customWidth="1"/>
    <col min="9486" max="9486" width="1" style="31" bestFit="1" customWidth="1"/>
    <col min="9487" max="9487" width="2.85546875" style="31" bestFit="1" customWidth="1"/>
    <col min="9488" max="9488" width="1" style="31" bestFit="1" customWidth="1"/>
    <col min="9489" max="9489" width="3.7109375" style="31" bestFit="1" customWidth="1"/>
    <col min="9490" max="9490" width="1" style="31" bestFit="1" customWidth="1"/>
    <col min="9491" max="9491" width="2.85546875" style="31" bestFit="1" customWidth="1"/>
    <col min="9492" max="9492" width="1.85546875" style="31" bestFit="1" customWidth="1"/>
    <col min="9493" max="9494" width="1" style="31" bestFit="1" customWidth="1"/>
    <col min="9495" max="9495" width="5.5703125" style="31" bestFit="1" customWidth="1"/>
    <col min="9496" max="9496" width="1.85546875" style="31" bestFit="1" customWidth="1"/>
    <col min="9497" max="9497" width="2.85546875" style="31" bestFit="1" customWidth="1"/>
    <col min="9498" max="9498" width="1.85546875" style="31" bestFit="1" customWidth="1"/>
    <col min="9499" max="9499" width="9.28515625" style="31" bestFit="1" customWidth="1"/>
    <col min="9500" max="9728" width="8.85546875" style="31"/>
    <col min="9729" max="9730" width="4.7109375" style="31" bestFit="1" customWidth="1"/>
    <col min="9731" max="9731" width="1.85546875" style="31" bestFit="1" customWidth="1"/>
    <col min="9732" max="9733" width="2.85546875" style="31" bestFit="1" customWidth="1"/>
    <col min="9734" max="9734" width="1.85546875" style="31" bestFit="1" customWidth="1"/>
    <col min="9735" max="9735" width="4.7109375" style="31" bestFit="1" customWidth="1"/>
    <col min="9736" max="9736" width="5.5703125" style="31" bestFit="1" customWidth="1"/>
    <col min="9737" max="9737" width="9.28515625" style="31" bestFit="1" customWidth="1"/>
    <col min="9738" max="9738" width="8.42578125" style="31" bestFit="1" customWidth="1"/>
    <col min="9739" max="9739" width="4.7109375" style="31" bestFit="1" customWidth="1"/>
    <col min="9740" max="9740" width="1" style="31" bestFit="1" customWidth="1"/>
    <col min="9741" max="9741" width="3.7109375" style="31" bestFit="1" customWidth="1"/>
    <col min="9742" max="9742" width="1" style="31" bestFit="1" customWidth="1"/>
    <col min="9743" max="9743" width="2.85546875" style="31" bestFit="1" customWidth="1"/>
    <col min="9744" max="9744" width="1" style="31" bestFit="1" customWidth="1"/>
    <col min="9745" max="9745" width="3.7109375" style="31" bestFit="1" customWidth="1"/>
    <col min="9746" max="9746" width="1" style="31" bestFit="1" customWidth="1"/>
    <col min="9747" max="9747" width="2.85546875" style="31" bestFit="1" customWidth="1"/>
    <col min="9748" max="9748" width="1.85546875" style="31" bestFit="1" customWidth="1"/>
    <col min="9749" max="9750" width="1" style="31" bestFit="1" customWidth="1"/>
    <col min="9751" max="9751" width="5.5703125" style="31" bestFit="1" customWidth="1"/>
    <col min="9752" max="9752" width="1.85546875" style="31" bestFit="1" customWidth="1"/>
    <col min="9753" max="9753" width="2.85546875" style="31" bestFit="1" customWidth="1"/>
    <col min="9754" max="9754" width="1.85546875" style="31" bestFit="1" customWidth="1"/>
    <col min="9755" max="9755" width="9.28515625" style="31" bestFit="1" customWidth="1"/>
    <col min="9756" max="9984" width="8.85546875" style="31"/>
    <col min="9985" max="9986" width="4.7109375" style="31" bestFit="1" customWidth="1"/>
    <col min="9987" max="9987" width="1.85546875" style="31" bestFit="1" customWidth="1"/>
    <col min="9988" max="9989" width="2.85546875" style="31" bestFit="1" customWidth="1"/>
    <col min="9990" max="9990" width="1.85546875" style="31" bestFit="1" customWidth="1"/>
    <col min="9991" max="9991" width="4.7109375" style="31" bestFit="1" customWidth="1"/>
    <col min="9992" max="9992" width="5.5703125" style="31" bestFit="1" customWidth="1"/>
    <col min="9993" max="9993" width="9.28515625" style="31" bestFit="1" customWidth="1"/>
    <col min="9994" max="9994" width="8.42578125" style="31" bestFit="1" customWidth="1"/>
    <col min="9995" max="9995" width="4.7109375" style="31" bestFit="1" customWidth="1"/>
    <col min="9996" max="9996" width="1" style="31" bestFit="1" customWidth="1"/>
    <col min="9997" max="9997" width="3.7109375" style="31" bestFit="1" customWidth="1"/>
    <col min="9998" max="9998" width="1" style="31" bestFit="1" customWidth="1"/>
    <col min="9999" max="9999" width="2.85546875" style="31" bestFit="1" customWidth="1"/>
    <col min="10000" max="10000" width="1" style="31" bestFit="1" customWidth="1"/>
    <col min="10001" max="10001" width="3.7109375" style="31" bestFit="1" customWidth="1"/>
    <col min="10002" max="10002" width="1" style="31" bestFit="1" customWidth="1"/>
    <col min="10003" max="10003" width="2.85546875" style="31" bestFit="1" customWidth="1"/>
    <col min="10004" max="10004" width="1.85546875" style="31" bestFit="1" customWidth="1"/>
    <col min="10005" max="10006" width="1" style="31" bestFit="1" customWidth="1"/>
    <col min="10007" max="10007" width="5.5703125" style="31" bestFit="1" customWidth="1"/>
    <col min="10008" max="10008" width="1.85546875" style="31" bestFit="1" customWidth="1"/>
    <col min="10009" max="10009" width="2.85546875" style="31" bestFit="1" customWidth="1"/>
    <col min="10010" max="10010" width="1.85546875" style="31" bestFit="1" customWidth="1"/>
    <col min="10011" max="10011" width="9.28515625" style="31" bestFit="1" customWidth="1"/>
    <col min="10012" max="10240" width="8.85546875" style="31"/>
    <col min="10241" max="10242" width="4.7109375" style="31" bestFit="1" customWidth="1"/>
    <col min="10243" max="10243" width="1.85546875" style="31" bestFit="1" customWidth="1"/>
    <col min="10244" max="10245" width="2.85546875" style="31" bestFit="1" customWidth="1"/>
    <col min="10246" max="10246" width="1.85546875" style="31" bestFit="1" customWidth="1"/>
    <col min="10247" max="10247" width="4.7109375" style="31" bestFit="1" customWidth="1"/>
    <col min="10248" max="10248" width="5.5703125" style="31" bestFit="1" customWidth="1"/>
    <col min="10249" max="10249" width="9.28515625" style="31" bestFit="1" customWidth="1"/>
    <col min="10250" max="10250" width="8.42578125" style="31" bestFit="1" customWidth="1"/>
    <col min="10251" max="10251" width="4.7109375" style="31" bestFit="1" customWidth="1"/>
    <col min="10252" max="10252" width="1" style="31" bestFit="1" customWidth="1"/>
    <col min="10253" max="10253" width="3.7109375" style="31" bestFit="1" customWidth="1"/>
    <col min="10254" max="10254" width="1" style="31" bestFit="1" customWidth="1"/>
    <col min="10255" max="10255" width="2.85546875" style="31" bestFit="1" customWidth="1"/>
    <col min="10256" max="10256" width="1" style="31" bestFit="1" customWidth="1"/>
    <col min="10257" max="10257" width="3.7109375" style="31" bestFit="1" customWidth="1"/>
    <col min="10258" max="10258" width="1" style="31" bestFit="1" customWidth="1"/>
    <col min="10259" max="10259" width="2.85546875" style="31" bestFit="1" customWidth="1"/>
    <col min="10260" max="10260" width="1.85546875" style="31" bestFit="1" customWidth="1"/>
    <col min="10261" max="10262" width="1" style="31" bestFit="1" customWidth="1"/>
    <col min="10263" max="10263" width="5.5703125" style="31" bestFit="1" customWidth="1"/>
    <col min="10264" max="10264" width="1.85546875" style="31" bestFit="1" customWidth="1"/>
    <col min="10265" max="10265" width="2.85546875" style="31" bestFit="1" customWidth="1"/>
    <col min="10266" max="10266" width="1.85546875" style="31" bestFit="1" customWidth="1"/>
    <col min="10267" max="10267" width="9.28515625" style="31" bestFit="1" customWidth="1"/>
    <col min="10268" max="10496" width="8.85546875" style="31"/>
    <col min="10497" max="10498" width="4.7109375" style="31" bestFit="1" customWidth="1"/>
    <col min="10499" max="10499" width="1.85546875" style="31" bestFit="1" customWidth="1"/>
    <col min="10500" max="10501" width="2.85546875" style="31" bestFit="1" customWidth="1"/>
    <col min="10502" max="10502" width="1.85546875" style="31" bestFit="1" customWidth="1"/>
    <col min="10503" max="10503" width="4.7109375" style="31" bestFit="1" customWidth="1"/>
    <col min="10504" max="10504" width="5.5703125" style="31" bestFit="1" customWidth="1"/>
    <col min="10505" max="10505" width="9.28515625" style="31" bestFit="1" customWidth="1"/>
    <col min="10506" max="10506" width="8.42578125" style="31" bestFit="1" customWidth="1"/>
    <col min="10507" max="10507" width="4.7109375" style="31" bestFit="1" customWidth="1"/>
    <col min="10508" max="10508" width="1" style="31" bestFit="1" customWidth="1"/>
    <col min="10509" max="10509" width="3.7109375" style="31" bestFit="1" customWidth="1"/>
    <col min="10510" max="10510" width="1" style="31" bestFit="1" customWidth="1"/>
    <col min="10511" max="10511" width="2.85546875" style="31" bestFit="1" customWidth="1"/>
    <col min="10512" max="10512" width="1" style="31" bestFit="1" customWidth="1"/>
    <col min="10513" max="10513" width="3.7109375" style="31" bestFit="1" customWidth="1"/>
    <col min="10514" max="10514" width="1" style="31" bestFit="1" customWidth="1"/>
    <col min="10515" max="10515" width="2.85546875" style="31" bestFit="1" customWidth="1"/>
    <col min="10516" max="10516" width="1.85546875" style="31" bestFit="1" customWidth="1"/>
    <col min="10517" max="10518" width="1" style="31" bestFit="1" customWidth="1"/>
    <col min="10519" max="10519" width="5.5703125" style="31" bestFit="1" customWidth="1"/>
    <col min="10520" max="10520" width="1.85546875" style="31" bestFit="1" customWidth="1"/>
    <col min="10521" max="10521" width="2.85546875" style="31" bestFit="1" customWidth="1"/>
    <col min="10522" max="10522" width="1.85546875" style="31" bestFit="1" customWidth="1"/>
    <col min="10523" max="10523" width="9.28515625" style="31" bestFit="1" customWidth="1"/>
    <col min="10524" max="10752" width="8.85546875" style="31"/>
    <col min="10753" max="10754" width="4.7109375" style="31" bestFit="1" customWidth="1"/>
    <col min="10755" max="10755" width="1.85546875" style="31" bestFit="1" customWidth="1"/>
    <col min="10756" max="10757" width="2.85546875" style="31" bestFit="1" customWidth="1"/>
    <col min="10758" max="10758" width="1.85546875" style="31" bestFit="1" customWidth="1"/>
    <col min="10759" max="10759" width="4.7109375" style="31" bestFit="1" customWidth="1"/>
    <col min="10760" max="10760" width="5.5703125" style="31" bestFit="1" customWidth="1"/>
    <col min="10761" max="10761" width="9.28515625" style="31" bestFit="1" customWidth="1"/>
    <col min="10762" max="10762" width="8.42578125" style="31" bestFit="1" customWidth="1"/>
    <col min="10763" max="10763" width="4.7109375" style="31" bestFit="1" customWidth="1"/>
    <col min="10764" max="10764" width="1" style="31" bestFit="1" customWidth="1"/>
    <col min="10765" max="10765" width="3.7109375" style="31" bestFit="1" customWidth="1"/>
    <col min="10766" max="10766" width="1" style="31" bestFit="1" customWidth="1"/>
    <col min="10767" max="10767" width="2.85546875" style="31" bestFit="1" customWidth="1"/>
    <col min="10768" max="10768" width="1" style="31" bestFit="1" customWidth="1"/>
    <col min="10769" max="10769" width="3.7109375" style="31" bestFit="1" customWidth="1"/>
    <col min="10770" max="10770" width="1" style="31" bestFit="1" customWidth="1"/>
    <col min="10771" max="10771" width="2.85546875" style="31" bestFit="1" customWidth="1"/>
    <col min="10772" max="10772" width="1.85546875" style="31" bestFit="1" customWidth="1"/>
    <col min="10773" max="10774" width="1" style="31" bestFit="1" customWidth="1"/>
    <col min="10775" max="10775" width="5.5703125" style="31" bestFit="1" customWidth="1"/>
    <col min="10776" max="10776" width="1.85546875" style="31" bestFit="1" customWidth="1"/>
    <col min="10777" max="10777" width="2.85546875" style="31" bestFit="1" customWidth="1"/>
    <col min="10778" max="10778" width="1.85546875" style="31" bestFit="1" customWidth="1"/>
    <col min="10779" max="10779" width="9.28515625" style="31" bestFit="1" customWidth="1"/>
    <col min="10780" max="11008" width="8.85546875" style="31"/>
    <col min="11009" max="11010" width="4.7109375" style="31" bestFit="1" customWidth="1"/>
    <col min="11011" max="11011" width="1.85546875" style="31" bestFit="1" customWidth="1"/>
    <col min="11012" max="11013" width="2.85546875" style="31" bestFit="1" customWidth="1"/>
    <col min="11014" max="11014" width="1.85546875" style="31" bestFit="1" customWidth="1"/>
    <col min="11015" max="11015" width="4.7109375" style="31" bestFit="1" customWidth="1"/>
    <col min="11016" max="11016" width="5.5703125" style="31" bestFit="1" customWidth="1"/>
    <col min="11017" max="11017" width="9.28515625" style="31" bestFit="1" customWidth="1"/>
    <col min="11018" max="11018" width="8.42578125" style="31" bestFit="1" customWidth="1"/>
    <col min="11019" max="11019" width="4.7109375" style="31" bestFit="1" customWidth="1"/>
    <col min="11020" max="11020" width="1" style="31" bestFit="1" customWidth="1"/>
    <col min="11021" max="11021" width="3.7109375" style="31" bestFit="1" customWidth="1"/>
    <col min="11022" max="11022" width="1" style="31" bestFit="1" customWidth="1"/>
    <col min="11023" max="11023" width="2.85546875" style="31" bestFit="1" customWidth="1"/>
    <col min="11024" max="11024" width="1" style="31" bestFit="1" customWidth="1"/>
    <col min="11025" max="11025" width="3.7109375" style="31" bestFit="1" customWidth="1"/>
    <col min="11026" max="11026" width="1" style="31" bestFit="1" customWidth="1"/>
    <col min="11027" max="11027" width="2.85546875" style="31" bestFit="1" customWidth="1"/>
    <col min="11028" max="11028" width="1.85546875" style="31" bestFit="1" customWidth="1"/>
    <col min="11029" max="11030" width="1" style="31" bestFit="1" customWidth="1"/>
    <col min="11031" max="11031" width="5.5703125" style="31" bestFit="1" customWidth="1"/>
    <col min="11032" max="11032" width="1.85546875" style="31" bestFit="1" customWidth="1"/>
    <col min="11033" max="11033" width="2.85546875" style="31" bestFit="1" customWidth="1"/>
    <col min="11034" max="11034" width="1.85546875" style="31" bestFit="1" customWidth="1"/>
    <col min="11035" max="11035" width="9.28515625" style="31" bestFit="1" customWidth="1"/>
    <col min="11036" max="11264" width="8.85546875" style="31"/>
    <col min="11265" max="11266" width="4.7109375" style="31" bestFit="1" customWidth="1"/>
    <col min="11267" max="11267" width="1.85546875" style="31" bestFit="1" customWidth="1"/>
    <col min="11268" max="11269" width="2.85546875" style="31" bestFit="1" customWidth="1"/>
    <col min="11270" max="11270" width="1.85546875" style="31" bestFit="1" customWidth="1"/>
    <col min="11271" max="11271" width="4.7109375" style="31" bestFit="1" customWidth="1"/>
    <col min="11272" max="11272" width="5.5703125" style="31" bestFit="1" customWidth="1"/>
    <col min="11273" max="11273" width="9.28515625" style="31" bestFit="1" customWidth="1"/>
    <col min="11274" max="11274" width="8.42578125" style="31" bestFit="1" customWidth="1"/>
    <col min="11275" max="11275" width="4.7109375" style="31" bestFit="1" customWidth="1"/>
    <col min="11276" max="11276" width="1" style="31" bestFit="1" customWidth="1"/>
    <col min="11277" max="11277" width="3.7109375" style="31" bestFit="1" customWidth="1"/>
    <col min="11278" max="11278" width="1" style="31" bestFit="1" customWidth="1"/>
    <col min="11279" max="11279" width="2.85546875" style="31" bestFit="1" customWidth="1"/>
    <col min="11280" max="11280" width="1" style="31" bestFit="1" customWidth="1"/>
    <col min="11281" max="11281" width="3.7109375" style="31" bestFit="1" customWidth="1"/>
    <col min="11282" max="11282" width="1" style="31" bestFit="1" customWidth="1"/>
    <col min="11283" max="11283" width="2.85546875" style="31" bestFit="1" customWidth="1"/>
    <col min="11284" max="11284" width="1.85546875" style="31" bestFit="1" customWidth="1"/>
    <col min="11285" max="11286" width="1" style="31" bestFit="1" customWidth="1"/>
    <col min="11287" max="11287" width="5.5703125" style="31" bestFit="1" customWidth="1"/>
    <col min="11288" max="11288" width="1.85546875" style="31" bestFit="1" customWidth="1"/>
    <col min="11289" max="11289" width="2.85546875" style="31" bestFit="1" customWidth="1"/>
    <col min="11290" max="11290" width="1.85546875" style="31" bestFit="1" customWidth="1"/>
    <col min="11291" max="11291" width="9.28515625" style="31" bestFit="1" customWidth="1"/>
    <col min="11292" max="11520" width="8.85546875" style="31"/>
    <col min="11521" max="11522" width="4.7109375" style="31" bestFit="1" customWidth="1"/>
    <col min="11523" max="11523" width="1.85546875" style="31" bestFit="1" customWidth="1"/>
    <col min="11524" max="11525" width="2.85546875" style="31" bestFit="1" customWidth="1"/>
    <col min="11526" max="11526" width="1.85546875" style="31" bestFit="1" customWidth="1"/>
    <col min="11527" max="11527" width="4.7109375" style="31" bestFit="1" customWidth="1"/>
    <col min="11528" max="11528" width="5.5703125" style="31" bestFit="1" customWidth="1"/>
    <col min="11529" max="11529" width="9.28515625" style="31" bestFit="1" customWidth="1"/>
    <col min="11530" max="11530" width="8.42578125" style="31" bestFit="1" customWidth="1"/>
    <col min="11531" max="11531" width="4.7109375" style="31" bestFit="1" customWidth="1"/>
    <col min="11532" max="11532" width="1" style="31" bestFit="1" customWidth="1"/>
    <col min="11533" max="11533" width="3.7109375" style="31" bestFit="1" customWidth="1"/>
    <col min="11534" max="11534" width="1" style="31" bestFit="1" customWidth="1"/>
    <col min="11535" max="11535" width="2.85546875" style="31" bestFit="1" customWidth="1"/>
    <col min="11536" max="11536" width="1" style="31" bestFit="1" customWidth="1"/>
    <col min="11537" max="11537" width="3.7109375" style="31" bestFit="1" customWidth="1"/>
    <col min="11538" max="11538" width="1" style="31" bestFit="1" customWidth="1"/>
    <col min="11539" max="11539" width="2.85546875" style="31" bestFit="1" customWidth="1"/>
    <col min="11540" max="11540" width="1.85546875" style="31" bestFit="1" customWidth="1"/>
    <col min="11541" max="11542" width="1" style="31" bestFit="1" customWidth="1"/>
    <col min="11543" max="11543" width="5.5703125" style="31" bestFit="1" customWidth="1"/>
    <col min="11544" max="11544" width="1.85546875" style="31" bestFit="1" customWidth="1"/>
    <col min="11545" max="11545" width="2.85546875" style="31" bestFit="1" customWidth="1"/>
    <col min="11546" max="11546" width="1.85546875" style="31" bestFit="1" customWidth="1"/>
    <col min="11547" max="11547" width="9.28515625" style="31" bestFit="1" customWidth="1"/>
    <col min="11548" max="11776" width="8.85546875" style="31"/>
    <col min="11777" max="11778" width="4.7109375" style="31" bestFit="1" customWidth="1"/>
    <col min="11779" max="11779" width="1.85546875" style="31" bestFit="1" customWidth="1"/>
    <col min="11780" max="11781" width="2.85546875" style="31" bestFit="1" customWidth="1"/>
    <col min="11782" max="11782" width="1.85546875" style="31" bestFit="1" customWidth="1"/>
    <col min="11783" max="11783" width="4.7109375" style="31" bestFit="1" customWidth="1"/>
    <col min="11784" max="11784" width="5.5703125" style="31" bestFit="1" customWidth="1"/>
    <col min="11785" max="11785" width="9.28515625" style="31" bestFit="1" customWidth="1"/>
    <col min="11786" max="11786" width="8.42578125" style="31" bestFit="1" customWidth="1"/>
    <col min="11787" max="11787" width="4.7109375" style="31" bestFit="1" customWidth="1"/>
    <col min="11788" max="11788" width="1" style="31" bestFit="1" customWidth="1"/>
    <col min="11789" max="11789" width="3.7109375" style="31" bestFit="1" customWidth="1"/>
    <col min="11790" max="11790" width="1" style="31" bestFit="1" customWidth="1"/>
    <col min="11791" max="11791" width="2.85546875" style="31" bestFit="1" customWidth="1"/>
    <col min="11792" max="11792" width="1" style="31" bestFit="1" customWidth="1"/>
    <col min="11793" max="11793" width="3.7109375" style="31" bestFit="1" customWidth="1"/>
    <col min="11794" max="11794" width="1" style="31" bestFit="1" customWidth="1"/>
    <col min="11795" max="11795" width="2.85546875" style="31" bestFit="1" customWidth="1"/>
    <col min="11796" max="11796" width="1.85546875" style="31" bestFit="1" customWidth="1"/>
    <col min="11797" max="11798" width="1" style="31" bestFit="1" customWidth="1"/>
    <col min="11799" max="11799" width="5.5703125" style="31" bestFit="1" customWidth="1"/>
    <col min="11800" max="11800" width="1.85546875" style="31" bestFit="1" customWidth="1"/>
    <col min="11801" max="11801" width="2.85546875" style="31" bestFit="1" customWidth="1"/>
    <col min="11802" max="11802" width="1.85546875" style="31" bestFit="1" customWidth="1"/>
    <col min="11803" max="11803" width="9.28515625" style="31" bestFit="1" customWidth="1"/>
    <col min="11804" max="12032" width="8.85546875" style="31"/>
    <col min="12033" max="12034" width="4.7109375" style="31" bestFit="1" customWidth="1"/>
    <col min="12035" max="12035" width="1.85546875" style="31" bestFit="1" customWidth="1"/>
    <col min="12036" max="12037" width="2.85546875" style="31" bestFit="1" customWidth="1"/>
    <col min="12038" max="12038" width="1.85546875" style="31" bestFit="1" customWidth="1"/>
    <col min="12039" max="12039" width="4.7109375" style="31" bestFit="1" customWidth="1"/>
    <col min="12040" max="12040" width="5.5703125" style="31" bestFit="1" customWidth="1"/>
    <col min="12041" max="12041" width="9.28515625" style="31" bestFit="1" customWidth="1"/>
    <col min="12042" max="12042" width="8.42578125" style="31" bestFit="1" customWidth="1"/>
    <col min="12043" max="12043" width="4.7109375" style="31" bestFit="1" customWidth="1"/>
    <col min="12044" max="12044" width="1" style="31" bestFit="1" customWidth="1"/>
    <col min="12045" max="12045" width="3.7109375" style="31" bestFit="1" customWidth="1"/>
    <col min="12046" max="12046" width="1" style="31" bestFit="1" customWidth="1"/>
    <col min="12047" max="12047" width="2.85546875" style="31" bestFit="1" customWidth="1"/>
    <col min="12048" max="12048" width="1" style="31" bestFit="1" customWidth="1"/>
    <col min="12049" max="12049" width="3.7109375" style="31" bestFit="1" customWidth="1"/>
    <col min="12050" max="12050" width="1" style="31" bestFit="1" customWidth="1"/>
    <col min="12051" max="12051" width="2.85546875" style="31" bestFit="1" customWidth="1"/>
    <col min="12052" max="12052" width="1.85546875" style="31" bestFit="1" customWidth="1"/>
    <col min="12053" max="12054" width="1" style="31" bestFit="1" customWidth="1"/>
    <col min="12055" max="12055" width="5.5703125" style="31" bestFit="1" customWidth="1"/>
    <col min="12056" max="12056" width="1.85546875" style="31" bestFit="1" customWidth="1"/>
    <col min="12057" max="12057" width="2.85546875" style="31" bestFit="1" customWidth="1"/>
    <col min="12058" max="12058" width="1.85546875" style="31" bestFit="1" customWidth="1"/>
    <col min="12059" max="12059" width="9.28515625" style="31" bestFit="1" customWidth="1"/>
    <col min="12060" max="12288" width="8.85546875" style="31"/>
    <col min="12289" max="12290" width="4.7109375" style="31" bestFit="1" customWidth="1"/>
    <col min="12291" max="12291" width="1.85546875" style="31" bestFit="1" customWidth="1"/>
    <col min="12292" max="12293" width="2.85546875" style="31" bestFit="1" customWidth="1"/>
    <col min="12294" max="12294" width="1.85546875" style="31" bestFit="1" customWidth="1"/>
    <col min="12295" max="12295" width="4.7109375" style="31" bestFit="1" customWidth="1"/>
    <col min="12296" max="12296" width="5.5703125" style="31" bestFit="1" customWidth="1"/>
    <col min="12297" max="12297" width="9.28515625" style="31" bestFit="1" customWidth="1"/>
    <col min="12298" max="12298" width="8.42578125" style="31" bestFit="1" customWidth="1"/>
    <col min="12299" max="12299" width="4.7109375" style="31" bestFit="1" customWidth="1"/>
    <col min="12300" max="12300" width="1" style="31" bestFit="1" customWidth="1"/>
    <col min="12301" max="12301" width="3.7109375" style="31" bestFit="1" customWidth="1"/>
    <col min="12302" max="12302" width="1" style="31" bestFit="1" customWidth="1"/>
    <col min="12303" max="12303" width="2.85546875" style="31" bestFit="1" customWidth="1"/>
    <col min="12304" max="12304" width="1" style="31" bestFit="1" customWidth="1"/>
    <col min="12305" max="12305" width="3.7109375" style="31" bestFit="1" customWidth="1"/>
    <col min="12306" max="12306" width="1" style="31" bestFit="1" customWidth="1"/>
    <col min="12307" max="12307" width="2.85546875" style="31" bestFit="1" customWidth="1"/>
    <col min="12308" max="12308" width="1.85546875" style="31" bestFit="1" customWidth="1"/>
    <col min="12309" max="12310" width="1" style="31" bestFit="1" customWidth="1"/>
    <col min="12311" max="12311" width="5.5703125" style="31" bestFit="1" customWidth="1"/>
    <col min="12312" max="12312" width="1.85546875" style="31" bestFit="1" customWidth="1"/>
    <col min="12313" max="12313" width="2.85546875" style="31" bestFit="1" customWidth="1"/>
    <col min="12314" max="12314" width="1.85546875" style="31" bestFit="1" customWidth="1"/>
    <col min="12315" max="12315" width="9.28515625" style="31" bestFit="1" customWidth="1"/>
    <col min="12316" max="12544" width="8.85546875" style="31"/>
    <col min="12545" max="12546" width="4.7109375" style="31" bestFit="1" customWidth="1"/>
    <col min="12547" max="12547" width="1.85546875" style="31" bestFit="1" customWidth="1"/>
    <col min="12548" max="12549" width="2.85546875" style="31" bestFit="1" customWidth="1"/>
    <col min="12550" max="12550" width="1.85546875" style="31" bestFit="1" customWidth="1"/>
    <col min="12551" max="12551" width="4.7109375" style="31" bestFit="1" customWidth="1"/>
    <col min="12552" max="12552" width="5.5703125" style="31" bestFit="1" customWidth="1"/>
    <col min="12553" max="12553" width="9.28515625" style="31" bestFit="1" customWidth="1"/>
    <col min="12554" max="12554" width="8.42578125" style="31" bestFit="1" customWidth="1"/>
    <col min="12555" max="12555" width="4.7109375" style="31" bestFit="1" customWidth="1"/>
    <col min="12556" max="12556" width="1" style="31" bestFit="1" customWidth="1"/>
    <col min="12557" max="12557" width="3.7109375" style="31" bestFit="1" customWidth="1"/>
    <col min="12558" max="12558" width="1" style="31" bestFit="1" customWidth="1"/>
    <col min="12559" max="12559" width="2.85546875" style="31" bestFit="1" customWidth="1"/>
    <col min="12560" max="12560" width="1" style="31" bestFit="1" customWidth="1"/>
    <col min="12561" max="12561" width="3.7109375" style="31" bestFit="1" customWidth="1"/>
    <col min="12562" max="12562" width="1" style="31" bestFit="1" customWidth="1"/>
    <col min="12563" max="12563" width="2.85546875" style="31" bestFit="1" customWidth="1"/>
    <col min="12564" max="12564" width="1.85546875" style="31" bestFit="1" customWidth="1"/>
    <col min="12565" max="12566" width="1" style="31" bestFit="1" customWidth="1"/>
    <col min="12567" max="12567" width="5.5703125" style="31" bestFit="1" customWidth="1"/>
    <col min="12568" max="12568" width="1.85546875" style="31" bestFit="1" customWidth="1"/>
    <col min="12569" max="12569" width="2.85546875" style="31" bestFit="1" customWidth="1"/>
    <col min="12570" max="12570" width="1.85546875" style="31" bestFit="1" customWidth="1"/>
    <col min="12571" max="12571" width="9.28515625" style="31" bestFit="1" customWidth="1"/>
    <col min="12572" max="12800" width="8.85546875" style="31"/>
    <col min="12801" max="12802" width="4.7109375" style="31" bestFit="1" customWidth="1"/>
    <col min="12803" max="12803" width="1.85546875" style="31" bestFit="1" customWidth="1"/>
    <col min="12804" max="12805" width="2.85546875" style="31" bestFit="1" customWidth="1"/>
    <col min="12806" max="12806" width="1.85546875" style="31" bestFit="1" customWidth="1"/>
    <col min="12807" max="12807" width="4.7109375" style="31" bestFit="1" customWidth="1"/>
    <col min="12808" max="12808" width="5.5703125" style="31" bestFit="1" customWidth="1"/>
    <col min="12809" max="12809" width="9.28515625" style="31" bestFit="1" customWidth="1"/>
    <col min="12810" max="12810" width="8.42578125" style="31" bestFit="1" customWidth="1"/>
    <col min="12811" max="12811" width="4.7109375" style="31" bestFit="1" customWidth="1"/>
    <col min="12812" max="12812" width="1" style="31" bestFit="1" customWidth="1"/>
    <col min="12813" max="12813" width="3.7109375" style="31" bestFit="1" customWidth="1"/>
    <col min="12814" max="12814" width="1" style="31" bestFit="1" customWidth="1"/>
    <col min="12815" max="12815" width="2.85546875" style="31" bestFit="1" customWidth="1"/>
    <col min="12816" max="12816" width="1" style="31" bestFit="1" customWidth="1"/>
    <col min="12817" max="12817" width="3.7109375" style="31" bestFit="1" customWidth="1"/>
    <col min="12818" max="12818" width="1" style="31" bestFit="1" customWidth="1"/>
    <col min="12819" max="12819" width="2.85546875" style="31" bestFit="1" customWidth="1"/>
    <col min="12820" max="12820" width="1.85546875" style="31" bestFit="1" customWidth="1"/>
    <col min="12821" max="12822" width="1" style="31" bestFit="1" customWidth="1"/>
    <col min="12823" max="12823" width="5.5703125" style="31" bestFit="1" customWidth="1"/>
    <col min="12824" max="12824" width="1.85546875" style="31" bestFit="1" customWidth="1"/>
    <col min="12825" max="12825" width="2.85546875" style="31" bestFit="1" customWidth="1"/>
    <col min="12826" max="12826" width="1.85546875" style="31" bestFit="1" customWidth="1"/>
    <col min="12827" max="12827" width="9.28515625" style="31" bestFit="1" customWidth="1"/>
    <col min="12828" max="13056" width="8.85546875" style="31"/>
    <col min="13057" max="13058" width="4.7109375" style="31" bestFit="1" customWidth="1"/>
    <col min="13059" max="13059" width="1.85546875" style="31" bestFit="1" customWidth="1"/>
    <col min="13060" max="13061" width="2.85546875" style="31" bestFit="1" customWidth="1"/>
    <col min="13062" max="13062" width="1.85546875" style="31" bestFit="1" customWidth="1"/>
    <col min="13063" max="13063" width="4.7109375" style="31" bestFit="1" customWidth="1"/>
    <col min="13064" max="13064" width="5.5703125" style="31" bestFit="1" customWidth="1"/>
    <col min="13065" max="13065" width="9.28515625" style="31" bestFit="1" customWidth="1"/>
    <col min="13066" max="13066" width="8.42578125" style="31" bestFit="1" customWidth="1"/>
    <col min="13067" max="13067" width="4.7109375" style="31" bestFit="1" customWidth="1"/>
    <col min="13068" max="13068" width="1" style="31" bestFit="1" customWidth="1"/>
    <col min="13069" max="13069" width="3.7109375" style="31" bestFit="1" customWidth="1"/>
    <col min="13070" max="13070" width="1" style="31" bestFit="1" customWidth="1"/>
    <col min="13071" max="13071" width="2.85546875" style="31" bestFit="1" customWidth="1"/>
    <col min="13072" max="13072" width="1" style="31" bestFit="1" customWidth="1"/>
    <col min="13073" max="13073" width="3.7109375" style="31" bestFit="1" customWidth="1"/>
    <col min="13074" max="13074" width="1" style="31" bestFit="1" customWidth="1"/>
    <col min="13075" max="13075" width="2.85546875" style="31" bestFit="1" customWidth="1"/>
    <col min="13076" max="13076" width="1.85546875" style="31" bestFit="1" customWidth="1"/>
    <col min="13077" max="13078" width="1" style="31" bestFit="1" customWidth="1"/>
    <col min="13079" max="13079" width="5.5703125" style="31" bestFit="1" customWidth="1"/>
    <col min="13080" max="13080" width="1.85546875" style="31" bestFit="1" customWidth="1"/>
    <col min="13081" max="13081" width="2.85546875" style="31" bestFit="1" customWidth="1"/>
    <col min="13082" max="13082" width="1.85546875" style="31" bestFit="1" customWidth="1"/>
    <col min="13083" max="13083" width="9.28515625" style="31" bestFit="1" customWidth="1"/>
    <col min="13084" max="13312" width="8.85546875" style="31"/>
    <col min="13313" max="13314" width="4.7109375" style="31" bestFit="1" customWidth="1"/>
    <col min="13315" max="13315" width="1.85546875" style="31" bestFit="1" customWidth="1"/>
    <col min="13316" max="13317" width="2.85546875" style="31" bestFit="1" customWidth="1"/>
    <col min="13318" max="13318" width="1.85546875" style="31" bestFit="1" customWidth="1"/>
    <col min="13319" max="13319" width="4.7109375" style="31" bestFit="1" customWidth="1"/>
    <col min="13320" max="13320" width="5.5703125" style="31" bestFit="1" customWidth="1"/>
    <col min="13321" max="13321" width="9.28515625" style="31" bestFit="1" customWidth="1"/>
    <col min="13322" max="13322" width="8.42578125" style="31" bestFit="1" customWidth="1"/>
    <col min="13323" max="13323" width="4.7109375" style="31" bestFit="1" customWidth="1"/>
    <col min="13324" max="13324" width="1" style="31" bestFit="1" customWidth="1"/>
    <col min="13325" max="13325" width="3.7109375" style="31" bestFit="1" customWidth="1"/>
    <col min="13326" max="13326" width="1" style="31" bestFit="1" customWidth="1"/>
    <col min="13327" max="13327" width="2.85546875" style="31" bestFit="1" customWidth="1"/>
    <col min="13328" max="13328" width="1" style="31" bestFit="1" customWidth="1"/>
    <col min="13329" max="13329" width="3.7109375" style="31" bestFit="1" customWidth="1"/>
    <col min="13330" max="13330" width="1" style="31" bestFit="1" customWidth="1"/>
    <col min="13331" max="13331" width="2.85546875" style="31" bestFit="1" customWidth="1"/>
    <col min="13332" max="13332" width="1.85546875" style="31" bestFit="1" customWidth="1"/>
    <col min="13333" max="13334" width="1" style="31" bestFit="1" customWidth="1"/>
    <col min="13335" max="13335" width="5.5703125" style="31" bestFit="1" customWidth="1"/>
    <col min="13336" max="13336" width="1.85546875" style="31" bestFit="1" customWidth="1"/>
    <col min="13337" max="13337" width="2.85546875" style="31" bestFit="1" customWidth="1"/>
    <col min="13338" max="13338" width="1.85546875" style="31" bestFit="1" customWidth="1"/>
    <col min="13339" max="13339" width="9.28515625" style="31" bestFit="1" customWidth="1"/>
    <col min="13340" max="13568" width="8.85546875" style="31"/>
    <col min="13569" max="13570" width="4.7109375" style="31" bestFit="1" customWidth="1"/>
    <col min="13571" max="13571" width="1.85546875" style="31" bestFit="1" customWidth="1"/>
    <col min="13572" max="13573" width="2.85546875" style="31" bestFit="1" customWidth="1"/>
    <col min="13574" max="13574" width="1.85546875" style="31" bestFit="1" customWidth="1"/>
    <col min="13575" max="13575" width="4.7109375" style="31" bestFit="1" customWidth="1"/>
    <col min="13576" max="13576" width="5.5703125" style="31" bestFit="1" customWidth="1"/>
    <col min="13577" max="13577" width="9.28515625" style="31" bestFit="1" customWidth="1"/>
    <col min="13578" max="13578" width="8.42578125" style="31" bestFit="1" customWidth="1"/>
    <col min="13579" max="13579" width="4.7109375" style="31" bestFit="1" customWidth="1"/>
    <col min="13580" max="13580" width="1" style="31" bestFit="1" customWidth="1"/>
    <col min="13581" max="13581" width="3.7109375" style="31" bestFit="1" customWidth="1"/>
    <col min="13582" max="13582" width="1" style="31" bestFit="1" customWidth="1"/>
    <col min="13583" max="13583" width="2.85546875" style="31" bestFit="1" customWidth="1"/>
    <col min="13584" max="13584" width="1" style="31" bestFit="1" customWidth="1"/>
    <col min="13585" max="13585" width="3.7109375" style="31" bestFit="1" customWidth="1"/>
    <col min="13586" max="13586" width="1" style="31" bestFit="1" customWidth="1"/>
    <col min="13587" max="13587" width="2.85546875" style="31" bestFit="1" customWidth="1"/>
    <col min="13588" max="13588" width="1.85546875" style="31" bestFit="1" customWidth="1"/>
    <col min="13589" max="13590" width="1" style="31" bestFit="1" customWidth="1"/>
    <col min="13591" max="13591" width="5.5703125" style="31" bestFit="1" customWidth="1"/>
    <col min="13592" max="13592" width="1.85546875" style="31" bestFit="1" customWidth="1"/>
    <col min="13593" max="13593" width="2.85546875" style="31" bestFit="1" customWidth="1"/>
    <col min="13594" max="13594" width="1.85546875" style="31" bestFit="1" customWidth="1"/>
    <col min="13595" max="13595" width="9.28515625" style="31" bestFit="1" customWidth="1"/>
    <col min="13596" max="13824" width="8.85546875" style="31"/>
    <col min="13825" max="13826" width="4.7109375" style="31" bestFit="1" customWidth="1"/>
    <col min="13827" max="13827" width="1.85546875" style="31" bestFit="1" customWidth="1"/>
    <col min="13828" max="13829" width="2.85546875" style="31" bestFit="1" customWidth="1"/>
    <col min="13830" max="13830" width="1.85546875" style="31" bestFit="1" customWidth="1"/>
    <col min="13831" max="13831" width="4.7109375" style="31" bestFit="1" customWidth="1"/>
    <col min="13832" max="13832" width="5.5703125" style="31" bestFit="1" customWidth="1"/>
    <col min="13833" max="13833" width="9.28515625" style="31" bestFit="1" customWidth="1"/>
    <col min="13834" max="13834" width="8.42578125" style="31" bestFit="1" customWidth="1"/>
    <col min="13835" max="13835" width="4.7109375" style="31" bestFit="1" customWidth="1"/>
    <col min="13836" max="13836" width="1" style="31" bestFit="1" customWidth="1"/>
    <col min="13837" max="13837" width="3.7109375" style="31" bestFit="1" customWidth="1"/>
    <col min="13838" max="13838" width="1" style="31" bestFit="1" customWidth="1"/>
    <col min="13839" max="13839" width="2.85546875" style="31" bestFit="1" customWidth="1"/>
    <col min="13840" max="13840" width="1" style="31" bestFit="1" customWidth="1"/>
    <col min="13841" max="13841" width="3.7109375" style="31" bestFit="1" customWidth="1"/>
    <col min="13842" max="13842" width="1" style="31" bestFit="1" customWidth="1"/>
    <col min="13843" max="13843" width="2.85546875" style="31" bestFit="1" customWidth="1"/>
    <col min="13844" max="13844" width="1.85546875" style="31" bestFit="1" customWidth="1"/>
    <col min="13845" max="13846" width="1" style="31" bestFit="1" customWidth="1"/>
    <col min="13847" max="13847" width="5.5703125" style="31" bestFit="1" customWidth="1"/>
    <col min="13848" max="13848" width="1.85546875" style="31" bestFit="1" customWidth="1"/>
    <col min="13849" max="13849" width="2.85546875" style="31" bestFit="1" customWidth="1"/>
    <col min="13850" max="13850" width="1.85546875" style="31" bestFit="1" customWidth="1"/>
    <col min="13851" max="13851" width="9.28515625" style="31" bestFit="1" customWidth="1"/>
    <col min="13852" max="14080" width="8.85546875" style="31"/>
    <col min="14081" max="14082" width="4.7109375" style="31" bestFit="1" customWidth="1"/>
    <col min="14083" max="14083" width="1.85546875" style="31" bestFit="1" customWidth="1"/>
    <col min="14084" max="14085" width="2.85546875" style="31" bestFit="1" customWidth="1"/>
    <col min="14086" max="14086" width="1.85546875" style="31" bestFit="1" customWidth="1"/>
    <col min="14087" max="14087" width="4.7109375" style="31" bestFit="1" customWidth="1"/>
    <col min="14088" max="14088" width="5.5703125" style="31" bestFit="1" customWidth="1"/>
    <col min="14089" max="14089" width="9.28515625" style="31" bestFit="1" customWidth="1"/>
    <col min="14090" max="14090" width="8.42578125" style="31" bestFit="1" customWidth="1"/>
    <col min="14091" max="14091" width="4.7109375" style="31" bestFit="1" customWidth="1"/>
    <col min="14092" max="14092" width="1" style="31" bestFit="1" customWidth="1"/>
    <col min="14093" max="14093" width="3.7109375" style="31" bestFit="1" customWidth="1"/>
    <col min="14094" max="14094" width="1" style="31" bestFit="1" customWidth="1"/>
    <col min="14095" max="14095" width="2.85546875" style="31" bestFit="1" customWidth="1"/>
    <col min="14096" max="14096" width="1" style="31" bestFit="1" customWidth="1"/>
    <col min="14097" max="14097" width="3.7109375" style="31" bestFit="1" customWidth="1"/>
    <col min="14098" max="14098" width="1" style="31" bestFit="1" customWidth="1"/>
    <col min="14099" max="14099" width="2.85546875" style="31" bestFit="1" customWidth="1"/>
    <col min="14100" max="14100" width="1.85546875" style="31" bestFit="1" customWidth="1"/>
    <col min="14101" max="14102" width="1" style="31" bestFit="1" customWidth="1"/>
    <col min="14103" max="14103" width="5.5703125" style="31" bestFit="1" customWidth="1"/>
    <col min="14104" max="14104" width="1.85546875" style="31" bestFit="1" customWidth="1"/>
    <col min="14105" max="14105" width="2.85546875" style="31" bestFit="1" customWidth="1"/>
    <col min="14106" max="14106" width="1.85546875" style="31" bestFit="1" customWidth="1"/>
    <col min="14107" max="14107" width="9.28515625" style="31" bestFit="1" customWidth="1"/>
    <col min="14108" max="14336" width="8.85546875" style="31"/>
    <col min="14337" max="14338" width="4.7109375" style="31" bestFit="1" customWidth="1"/>
    <col min="14339" max="14339" width="1.85546875" style="31" bestFit="1" customWidth="1"/>
    <col min="14340" max="14341" width="2.85546875" style="31" bestFit="1" customWidth="1"/>
    <col min="14342" max="14342" width="1.85546875" style="31" bestFit="1" customWidth="1"/>
    <col min="14343" max="14343" width="4.7109375" style="31" bestFit="1" customWidth="1"/>
    <col min="14344" max="14344" width="5.5703125" style="31" bestFit="1" customWidth="1"/>
    <col min="14345" max="14345" width="9.28515625" style="31" bestFit="1" customWidth="1"/>
    <col min="14346" max="14346" width="8.42578125" style="31" bestFit="1" customWidth="1"/>
    <col min="14347" max="14347" width="4.7109375" style="31" bestFit="1" customWidth="1"/>
    <col min="14348" max="14348" width="1" style="31" bestFit="1" customWidth="1"/>
    <col min="14349" max="14349" width="3.7109375" style="31" bestFit="1" customWidth="1"/>
    <col min="14350" max="14350" width="1" style="31" bestFit="1" customWidth="1"/>
    <col min="14351" max="14351" width="2.85546875" style="31" bestFit="1" customWidth="1"/>
    <col min="14352" max="14352" width="1" style="31" bestFit="1" customWidth="1"/>
    <col min="14353" max="14353" width="3.7109375" style="31" bestFit="1" customWidth="1"/>
    <col min="14354" max="14354" width="1" style="31" bestFit="1" customWidth="1"/>
    <col min="14355" max="14355" width="2.85546875" style="31" bestFit="1" customWidth="1"/>
    <col min="14356" max="14356" width="1.85546875" style="31" bestFit="1" customWidth="1"/>
    <col min="14357" max="14358" width="1" style="31" bestFit="1" customWidth="1"/>
    <col min="14359" max="14359" width="5.5703125" style="31" bestFit="1" customWidth="1"/>
    <col min="14360" max="14360" width="1.85546875" style="31" bestFit="1" customWidth="1"/>
    <col min="14361" max="14361" width="2.85546875" style="31" bestFit="1" customWidth="1"/>
    <col min="14362" max="14362" width="1.85546875" style="31" bestFit="1" customWidth="1"/>
    <col min="14363" max="14363" width="9.28515625" style="31" bestFit="1" customWidth="1"/>
    <col min="14364" max="14592" width="8.85546875" style="31"/>
    <col min="14593" max="14594" width="4.7109375" style="31" bestFit="1" customWidth="1"/>
    <col min="14595" max="14595" width="1.85546875" style="31" bestFit="1" customWidth="1"/>
    <col min="14596" max="14597" width="2.85546875" style="31" bestFit="1" customWidth="1"/>
    <col min="14598" max="14598" width="1.85546875" style="31" bestFit="1" customWidth="1"/>
    <col min="14599" max="14599" width="4.7109375" style="31" bestFit="1" customWidth="1"/>
    <col min="14600" max="14600" width="5.5703125" style="31" bestFit="1" customWidth="1"/>
    <col min="14601" max="14601" width="9.28515625" style="31" bestFit="1" customWidth="1"/>
    <col min="14602" max="14602" width="8.42578125" style="31" bestFit="1" customWidth="1"/>
    <col min="14603" max="14603" width="4.7109375" style="31" bestFit="1" customWidth="1"/>
    <col min="14604" max="14604" width="1" style="31" bestFit="1" customWidth="1"/>
    <col min="14605" max="14605" width="3.7109375" style="31" bestFit="1" customWidth="1"/>
    <col min="14606" max="14606" width="1" style="31" bestFit="1" customWidth="1"/>
    <col min="14607" max="14607" width="2.85546875" style="31" bestFit="1" customWidth="1"/>
    <col min="14608" max="14608" width="1" style="31" bestFit="1" customWidth="1"/>
    <col min="14609" max="14609" width="3.7109375" style="31" bestFit="1" customWidth="1"/>
    <col min="14610" max="14610" width="1" style="31" bestFit="1" customWidth="1"/>
    <col min="14611" max="14611" width="2.85546875" style="31" bestFit="1" customWidth="1"/>
    <col min="14612" max="14612" width="1.85546875" style="31" bestFit="1" customWidth="1"/>
    <col min="14613" max="14614" width="1" style="31" bestFit="1" customWidth="1"/>
    <col min="14615" max="14615" width="5.5703125" style="31" bestFit="1" customWidth="1"/>
    <col min="14616" max="14616" width="1.85546875" style="31" bestFit="1" customWidth="1"/>
    <col min="14617" max="14617" width="2.85546875" style="31" bestFit="1" customWidth="1"/>
    <col min="14618" max="14618" width="1.85546875" style="31" bestFit="1" customWidth="1"/>
    <col min="14619" max="14619" width="9.28515625" style="31" bestFit="1" customWidth="1"/>
    <col min="14620" max="14848" width="8.85546875" style="31"/>
    <col min="14849" max="14850" width="4.7109375" style="31" bestFit="1" customWidth="1"/>
    <col min="14851" max="14851" width="1.85546875" style="31" bestFit="1" customWidth="1"/>
    <col min="14852" max="14853" width="2.85546875" style="31" bestFit="1" customWidth="1"/>
    <col min="14854" max="14854" width="1.85546875" style="31" bestFit="1" customWidth="1"/>
    <col min="14855" max="14855" width="4.7109375" style="31" bestFit="1" customWidth="1"/>
    <col min="14856" max="14856" width="5.5703125" style="31" bestFit="1" customWidth="1"/>
    <col min="14857" max="14857" width="9.28515625" style="31" bestFit="1" customWidth="1"/>
    <col min="14858" max="14858" width="8.42578125" style="31" bestFit="1" customWidth="1"/>
    <col min="14859" max="14859" width="4.7109375" style="31" bestFit="1" customWidth="1"/>
    <col min="14860" max="14860" width="1" style="31" bestFit="1" customWidth="1"/>
    <col min="14861" max="14861" width="3.7109375" style="31" bestFit="1" customWidth="1"/>
    <col min="14862" max="14862" width="1" style="31" bestFit="1" customWidth="1"/>
    <col min="14863" max="14863" width="2.85546875" style="31" bestFit="1" customWidth="1"/>
    <col min="14864" max="14864" width="1" style="31" bestFit="1" customWidth="1"/>
    <col min="14865" max="14865" width="3.7109375" style="31" bestFit="1" customWidth="1"/>
    <col min="14866" max="14866" width="1" style="31" bestFit="1" customWidth="1"/>
    <col min="14867" max="14867" width="2.85546875" style="31" bestFit="1" customWidth="1"/>
    <col min="14868" max="14868" width="1.85546875" style="31" bestFit="1" customWidth="1"/>
    <col min="14869" max="14870" width="1" style="31" bestFit="1" customWidth="1"/>
    <col min="14871" max="14871" width="5.5703125" style="31" bestFit="1" customWidth="1"/>
    <col min="14872" max="14872" width="1.85546875" style="31" bestFit="1" customWidth="1"/>
    <col min="14873" max="14873" width="2.85546875" style="31" bestFit="1" customWidth="1"/>
    <col min="14874" max="14874" width="1.85546875" style="31" bestFit="1" customWidth="1"/>
    <col min="14875" max="14875" width="9.28515625" style="31" bestFit="1" customWidth="1"/>
    <col min="14876" max="15104" width="8.85546875" style="31"/>
    <col min="15105" max="15106" width="4.7109375" style="31" bestFit="1" customWidth="1"/>
    <col min="15107" max="15107" width="1.85546875" style="31" bestFit="1" customWidth="1"/>
    <col min="15108" max="15109" width="2.85546875" style="31" bestFit="1" customWidth="1"/>
    <col min="15110" max="15110" width="1.85546875" style="31" bestFit="1" customWidth="1"/>
    <col min="15111" max="15111" width="4.7109375" style="31" bestFit="1" customWidth="1"/>
    <col min="15112" max="15112" width="5.5703125" style="31" bestFit="1" customWidth="1"/>
    <col min="15113" max="15113" width="9.28515625" style="31" bestFit="1" customWidth="1"/>
    <col min="15114" max="15114" width="8.42578125" style="31" bestFit="1" customWidth="1"/>
    <col min="15115" max="15115" width="4.7109375" style="31" bestFit="1" customWidth="1"/>
    <col min="15116" max="15116" width="1" style="31" bestFit="1" customWidth="1"/>
    <col min="15117" max="15117" width="3.7109375" style="31" bestFit="1" customWidth="1"/>
    <col min="15118" max="15118" width="1" style="31" bestFit="1" customWidth="1"/>
    <col min="15119" max="15119" width="2.85546875" style="31" bestFit="1" customWidth="1"/>
    <col min="15120" max="15120" width="1" style="31" bestFit="1" customWidth="1"/>
    <col min="15121" max="15121" width="3.7109375" style="31" bestFit="1" customWidth="1"/>
    <col min="15122" max="15122" width="1" style="31" bestFit="1" customWidth="1"/>
    <col min="15123" max="15123" width="2.85546875" style="31" bestFit="1" customWidth="1"/>
    <col min="15124" max="15124" width="1.85546875" style="31" bestFit="1" customWidth="1"/>
    <col min="15125" max="15126" width="1" style="31" bestFit="1" customWidth="1"/>
    <col min="15127" max="15127" width="5.5703125" style="31" bestFit="1" customWidth="1"/>
    <col min="15128" max="15128" width="1.85546875" style="31" bestFit="1" customWidth="1"/>
    <col min="15129" max="15129" width="2.85546875" style="31" bestFit="1" customWidth="1"/>
    <col min="15130" max="15130" width="1.85546875" style="31" bestFit="1" customWidth="1"/>
    <col min="15131" max="15131" width="9.28515625" style="31" bestFit="1" customWidth="1"/>
    <col min="15132" max="15360" width="8.85546875" style="31"/>
    <col min="15361" max="15362" width="4.7109375" style="31" bestFit="1" customWidth="1"/>
    <col min="15363" max="15363" width="1.85546875" style="31" bestFit="1" customWidth="1"/>
    <col min="15364" max="15365" width="2.85546875" style="31" bestFit="1" customWidth="1"/>
    <col min="15366" max="15366" width="1.85546875" style="31" bestFit="1" customWidth="1"/>
    <col min="15367" max="15367" width="4.7109375" style="31" bestFit="1" customWidth="1"/>
    <col min="15368" max="15368" width="5.5703125" style="31" bestFit="1" customWidth="1"/>
    <col min="15369" max="15369" width="9.28515625" style="31" bestFit="1" customWidth="1"/>
    <col min="15370" max="15370" width="8.42578125" style="31" bestFit="1" customWidth="1"/>
    <col min="15371" max="15371" width="4.7109375" style="31" bestFit="1" customWidth="1"/>
    <col min="15372" max="15372" width="1" style="31" bestFit="1" customWidth="1"/>
    <col min="15373" max="15373" width="3.7109375" style="31" bestFit="1" customWidth="1"/>
    <col min="15374" max="15374" width="1" style="31" bestFit="1" customWidth="1"/>
    <col min="15375" max="15375" width="2.85546875" style="31" bestFit="1" customWidth="1"/>
    <col min="15376" max="15376" width="1" style="31" bestFit="1" customWidth="1"/>
    <col min="15377" max="15377" width="3.7109375" style="31" bestFit="1" customWidth="1"/>
    <col min="15378" max="15378" width="1" style="31" bestFit="1" customWidth="1"/>
    <col min="15379" max="15379" width="2.85546875" style="31" bestFit="1" customWidth="1"/>
    <col min="15380" max="15380" width="1.85546875" style="31" bestFit="1" customWidth="1"/>
    <col min="15381" max="15382" width="1" style="31" bestFit="1" customWidth="1"/>
    <col min="15383" max="15383" width="5.5703125" style="31" bestFit="1" customWidth="1"/>
    <col min="15384" max="15384" width="1.85546875" style="31" bestFit="1" customWidth="1"/>
    <col min="15385" max="15385" width="2.85546875" style="31" bestFit="1" customWidth="1"/>
    <col min="15386" max="15386" width="1.85546875" style="31" bestFit="1" customWidth="1"/>
    <col min="15387" max="15387" width="9.28515625" style="31" bestFit="1" customWidth="1"/>
    <col min="15388" max="15616" width="8.85546875" style="31"/>
    <col min="15617" max="15618" width="4.7109375" style="31" bestFit="1" customWidth="1"/>
    <col min="15619" max="15619" width="1.85546875" style="31" bestFit="1" customWidth="1"/>
    <col min="15620" max="15621" width="2.85546875" style="31" bestFit="1" customWidth="1"/>
    <col min="15622" max="15622" width="1.85546875" style="31" bestFit="1" customWidth="1"/>
    <col min="15623" max="15623" width="4.7109375" style="31" bestFit="1" customWidth="1"/>
    <col min="15624" max="15624" width="5.5703125" style="31" bestFit="1" customWidth="1"/>
    <col min="15625" max="15625" width="9.28515625" style="31" bestFit="1" customWidth="1"/>
    <col min="15626" max="15626" width="8.42578125" style="31" bestFit="1" customWidth="1"/>
    <col min="15627" max="15627" width="4.7109375" style="31" bestFit="1" customWidth="1"/>
    <col min="15628" max="15628" width="1" style="31" bestFit="1" customWidth="1"/>
    <col min="15629" max="15629" width="3.7109375" style="31" bestFit="1" customWidth="1"/>
    <col min="15630" max="15630" width="1" style="31" bestFit="1" customWidth="1"/>
    <col min="15631" max="15631" width="2.85546875" style="31" bestFit="1" customWidth="1"/>
    <col min="15632" max="15632" width="1" style="31" bestFit="1" customWidth="1"/>
    <col min="15633" max="15633" width="3.7109375" style="31" bestFit="1" customWidth="1"/>
    <col min="15634" max="15634" width="1" style="31" bestFit="1" customWidth="1"/>
    <col min="15635" max="15635" width="2.85546875" style="31" bestFit="1" customWidth="1"/>
    <col min="15636" max="15636" width="1.85546875" style="31" bestFit="1" customWidth="1"/>
    <col min="15637" max="15638" width="1" style="31" bestFit="1" customWidth="1"/>
    <col min="15639" max="15639" width="5.5703125" style="31" bestFit="1" customWidth="1"/>
    <col min="15640" max="15640" width="1.85546875" style="31" bestFit="1" customWidth="1"/>
    <col min="15641" max="15641" width="2.85546875" style="31" bestFit="1" customWidth="1"/>
    <col min="15642" max="15642" width="1.85546875" style="31" bestFit="1" customWidth="1"/>
    <col min="15643" max="15643" width="9.28515625" style="31" bestFit="1" customWidth="1"/>
    <col min="15644" max="15872" width="8.85546875" style="31"/>
    <col min="15873" max="15874" width="4.7109375" style="31" bestFit="1" customWidth="1"/>
    <col min="15875" max="15875" width="1.85546875" style="31" bestFit="1" customWidth="1"/>
    <col min="15876" max="15877" width="2.85546875" style="31" bestFit="1" customWidth="1"/>
    <col min="15878" max="15878" width="1.85546875" style="31" bestFit="1" customWidth="1"/>
    <col min="15879" max="15879" width="4.7109375" style="31" bestFit="1" customWidth="1"/>
    <col min="15880" max="15880" width="5.5703125" style="31" bestFit="1" customWidth="1"/>
    <col min="15881" max="15881" width="9.28515625" style="31" bestFit="1" customWidth="1"/>
    <col min="15882" max="15882" width="8.42578125" style="31" bestFit="1" customWidth="1"/>
    <col min="15883" max="15883" width="4.7109375" style="31" bestFit="1" customWidth="1"/>
    <col min="15884" max="15884" width="1" style="31" bestFit="1" customWidth="1"/>
    <col min="15885" max="15885" width="3.7109375" style="31" bestFit="1" customWidth="1"/>
    <col min="15886" max="15886" width="1" style="31" bestFit="1" customWidth="1"/>
    <col min="15887" max="15887" width="2.85546875" style="31" bestFit="1" customWidth="1"/>
    <col min="15888" max="15888" width="1" style="31" bestFit="1" customWidth="1"/>
    <col min="15889" max="15889" width="3.7109375" style="31" bestFit="1" customWidth="1"/>
    <col min="15890" max="15890" width="1" style="31" bestFit="1" customWidth="1"/>
    <col min="15891" max="15891" width="2.85546875" style="31" bestFit="1" customWidth="1"/>
    <col min="15892" max="15892" width="1.85546875" style="31" bestFit="1" customWidth="1"/>
    <col min="15893" max="15894" width="1" style="31" bestFit="1" customWidth="1"/>
    <col min="15895" max="15895" width="5.5703125" style="31" bestFit="1" customWidth="1"/>
    <col min="15896" max="15896" width="1.85546875" style="31" bestFit="1" customWidth="1"/>
    <col min="15897" max="15897" width="2.85546875" style="31" bestFit="1" customWidth="1"/>
    <col min="15898" max="15898" width="1.85546875" style="31" bestFit="1" customWidth="1"/>
    <col min="15899" max="15899" width="9.28515625" style="31" bestFit="1" customWidth="1"/>
    <col min="15900" max="16128" width="8.85546875" style="31"/>
    <col min="16129" max="16130" width="4.7109375" style="31" bestFit="1" customWidth="1"/>
    <col min="16131" max="16131" width="1.85546875" style="31" bestFit="1" customWidth="1"/>
    <col min="16132" max="16133" width="2.85546875" style="31" bestFit="1" customWidth="1"/>
    <col min="16134" max="16134" width="1.85546875" style="31" bestFit="1" customWidth="1"/>
    <col min="16135" max="16135" width="4.7109375" style="31" bestFit="1" customWidth="1"/>
    <col min="16136" max="16136" width="5.5703125" style="31" bestFit="1" customWidth="1"/>
    <col min="16137" max="16137" width="9.28515625" style="31" bestFit="1" customWidth="1"/>
    <col min="16138" max="16138" width="8.42578125" style="31" bestFit="1" customWidth="1"/>
    <col min="16139" max="16139" width="4.7109375" style="31" bestFit="1" customWidth="1"/>
    <col min="16140" max="16140" width="1" style="31" bestFit="1" customWidth="1"/>
    <col min="16141" max="16141" width="3.7109375" style="31" bestFit="1" customWidth="1"/>
    <col min="16142" max="16142" width="1" style="31" bestFit="1" customWidth="1"/>
    <col min="16143" max="16143" width="2.85546875" style="31" bestFit="1" customWidth="1"/>
    <col min="16144" max="16144" width="1" style="31" bestFit="1" customWidth="1"/>
    <col min="16145" max="16145" width="3.7109375" style="31" bestFit="1" customWidth="1"/>
    <col min="16146" max="16146" width="1" style="31" bestFit="1" customWidth="1"/>
    <col min="16147" max="16147" width="2.85546875" style="31" bestFit="1" customWidth="1"/>
    <col min="16148" max="16148" width="1.85546875" style="31" bestFit="1" customWidth="1"/>
    <col min="16149" max="16150" width="1" style="31" bestFit="1" customWidth="1"/>
    <col min="16151" max="16151" width="5.5703125" style="31" bestFit="1" customWidth="1"/>
    <col min="16152" max="16152" width="1.85546875" style="31" bestFit="1" customWidth="1"/>
    <col min="16153" max="16153" width="2.85546875" style="31" bestFit="1" customWidth="1"/>
    <col min="16154" max="16154" width="1.85546875" style="31" bestFit="1" customWidth="1"/>
    <col min="16155" max="16155" width="9.28515625" style="31" bestFit="1" customWidth="1"/>
    <col min="16156" max="16384" width="8.85546875" style="31"/>
  </cols>
  <sheetData>
    <row r="1" spans="1:31" ht="10.35" customHeight="1">
      <c r="A1" s="474" t="s">
        <v>246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6"/>
    </row>
    <row r="2" spans="1:31" ht="10.35" customHeight="1">
      <c r="A2" s="477" t="s">
        <v>247</v>
      </c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78"/>
    </row>
    <row r="3" spans="1:31" ht="10.35" customHeight="1">
      <c r="A3" s="477" t="s">
        <v>248</v>
      </c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5"/>
      <c r="AA3" s="415"/>
      <c r="AB3" s="415"/>
      <c r="AC3" s="415"/>
      <c r="AD3" s="478"/>
    </row>
    <row r="4" spans="1:31" ht="10.9" customHeight="1">
      <c r="A4" s="477" t="s">
        <v>338</v>
      </c>
      <c r="B4" s="415"/>
      <c r="C4" s="415"/>
      <c r="D4" s="415"/>
      <c r="E4" s="415"/>
      <c r="F4" s="415"/>
      <c r="G4" s="415"/>
      <c r="H4" s="415"/>
      <c r="I4" s="415"/>
      <c r="J4" s="415"/>
      <c r="K4" s="415"/>
      <c r="L4" s="415"/>
      <c r="M4" s="415"/>
      <c r="N4" s="415"/>
      <c r="O4" s="415"/>
      <c r="P4" s="415"/>
      <c r="Q4" s="415"/>
      <c r="R4" s="415"/>
      <c r="S4" s="415"/>
      <c r="T4" s="415"/>
      <c r="U4" s="415"/>
      <c r="V4" s="415"/>
      <c r="W4" s="415"/>
      <c r="X4" s="415"/>
      <c r="Y4" s="415"/>
      <c r="Z4" s="415"/>
      <c r="AA4" s="415"/>
      <c r="AB4" s="415"/>
      <c r="AC4" s="415"/>
      <c r="AD4" s="478"/>
    </row>
    <row r="5" spans="1:31" ht="10.9" customHeight="1">
      <c r="A5" s="477" t="s">
        <v>336</v>
      </c>
      <c r="B5" s="415"/>
      <c r="C5" s="415"/>
      <c r="D5" s="415"/>
      <c r="E5" s="415"/>
      <c r="F5" s="415"/>
      <c r="G5" s="415"/>
      <c r="H5" s="415"/>
      <c r="I5" s="415"/>
      <c r="J5" s="415"/>
      <c r="K5" s="415"/>
      <c r="L5" s="415"/>
      <c r="M5" s="415"/>
      <c r="N5" s="415"/>
      <c r="O5" s="415"/>
      <c r="P5" s="415"/>
      <c r="Q5" s="415"/>
      <c r="R5" s="415"/>
      <c r="S5" s="415"/>
      <c r="T5" s="415"/>
      <c r="U5" s="415"/>
      <c r="V5" s="415"/>
      <c r="W5" s="415"/>
      <c r="X5" s="415"/>
      <c r="Y5" s="415"/>
      <c r="Z5" s="415"/>
      <c r="AA5" s="415"/>
      <c r="AB5" s="415"/>
      <c r="AC5" s="415"/>
      <c r="AD5" s="478"/>
      <c r="AE5" s="31">
        <v>24299.4</v>
      </c>
    </row>
    <row r="6" spans="1:31" ht="10.9" customHeight="1" thickBot="1">
      <c r="A6" s="479" t="s">
        <v>337</v>
      </c>
      <c r="B6" s="480"/>
      <c r="C6" s="480"/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0"/>
      <c r="R6" s="480"/>
      <c r="S6" s="480"/>
      <c r="T6" s="480"/>
      <c r="U6" s="480"/>
      <c r="V6" s="480"/>
      <c r="W6" s="480"/>
      <c r="X6" s="480"/>
      <c r="Y6" s="480"/>
      <c r="Z6" s="480"/>
      <c r="AA6" s="480"/>
      <c r="AB6" s="480"/>
      <c r="AC6" s="480"/>
      <c r="AD6" s="481"/>
    </row>
    <row r="7" spans="1:31" ht="10.9" customHeight="1">
      <c r="A7" s="101"/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</row>
    <row r="8" spans="1:31" ht="10.35" customHeight="1">
      <c r="A8" s="415" t="s">
        <v>0</v>
      </c>
      <c r="B8" s="415"/>
      <c r="C8" s="415" t="s">
        <v>69</v>
      </c>
      <c r="D8" s="415"/>
      <c r="E8" s="415"/>
      <c r="F8" s="415"/>
      <c r="G8" s="415"/>
      <c r="H8" s="415"/>
      <c r="I8" s="415"/>
      <c r="J8" s="415"/>
      <c r="K8" s="415"/>
      <c r="L8" s="415"/>
      <c r="M8" s="415"/>
      <c r="N8" s="415"/>
      <c r="O8" s="415"/>
      <c r="P8" s="415"/>
      <c r="Q8" s="415"/>
      <c r="R8" s="415"/>
      <c r="S8" s="415"/>
      <c r="T8" s="415"/>
      <c r="U8" s="428"/>
      <c r="V8" s="415"/>
      <c r="W8" s="415"/>
      <c r="X8" s="415"/>
      <c r="Y8" s="415"/>
      <c r="Z8" s="415"/>
      <c r="AA8" s="415"/>
    </row>
    <row r="9" spans="1:31" ht="10.35" customHeight="1">
      <c r="A9" s="415" t="s">
        <v>1</v>
      </c>
      <c r="B9" s="415"/>
      <c r="C9" s="415" t="s">
        <v>89</v>
      </c>
      <c r="D9" s="415"/>
      <c r="E9" s="415"/>
      <c r="F9" s="415"/>
      <c r="G9" s="415"/>
      <c r="H9" s="415"/>
      <c r="I9" s="415"/>
      <c r="J9" s="415"/>
      <c r="K9" s="415"/>
      <c r="L9" s="415"/>
      <c r="M9" s="415"/>
      <c r="N9" s="415"/>
      <c r="O9" s="415"/>
      <c r="P9" s="415"/>
      <c r="Q9" s="415"/>
      <c r="R9" s="415"/>
      <c r="S9" s="415"/>
      <c r="T9" s="415"/>
      <c r="U9" s="428" t="s">
        <v>71</v>
      </c>
      <c r="V9" s="428"/>
      <c r="W9" s="428"/>
      <c r="X9" s="428"/>
      <c r="Y9" s="428"/>
      <c r="Z9" s="428"/>
      <c r="AA9" s="428"/>
    </row>
    <row r="10" spans="1:31" ht="20.45" customHeight="1">
      <c r="A10" s="415" t="s">
        <v>2</v>
      </c>
      <c r="B10" s="415"/>
      <c r="C10" s="415" t="s">
        <v>90</v>
      </c>
      <c r="D10" s="415"/>
      <c r="E10" s="415"/>
      <c r="F10" s="415"/>
      <c r="G10" s="415"/>
      <c r="H10" s="415"/>
      <c r="I10" s="415"/>
      <c r="J10" s="415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</row>
    <row r="11" spans="1:31" ht="20.45" customHeight="1">
      <c r="A11" s="415" t="s">
        <v>3</v>
      </c>
      <c r="B11" s="415"/>
      <c r="C11" s="415" t="s">
        <v>73</v>
      </c>
      <c r="D11" s="415"/>
      <c r="E11" s="415"/>
      <c r="F11" s="415"/>
      <c r="G11" s="415"/>
      <c r="H11" s="415"/>
      <c r="I11" s="415"/>
      <c r="J11" s="415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</row>
    <row r="12" spans="1:31" ht="10.35" customHeight="1">
      <c r="A12" s="415" t="s">
        <v>4</v>
      </c>
      <c r="B12" s="415"/>
      <c r="C12" s="415" t="s">
        <v>5</v>
      </c>
      <c r="D12" s="415"/>
      <c r="E12" s="415"/>
      <c r="F12" s="415"/>
      <c r="G12" s="415"/>
      <c r="H12" s="415"/>
      <c r="I12" s="415"/>
      <c r="J12" s="415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28"/>
      <c r="V12" s="415"/>
      <c r="W12" s="415"/>
      <c r="X12" s="415"/>
      <c r="Y12" s="415"/>
      <c r="Z12" s="415"/>
      <c r="AA12" s="415"/>
    </row>
    <row r="13" spans="1:31" ht="10.35" customHeight="1">
      <c r="A13" s="415" t="s">
        <v>6</v>
      </c>
      <c r="B13" s="415"/>
      <c r="C13" s="415" t="s">
        <v>7</v>
      </c>
      <c r="D13" s="415"/>
      <c r="E13" s="415"/>
      <c r="F13" s="415"/>
      <c r="G13" s="415"/>
      <c r="H13" s="415"/>
      <c r="I13" s="415"/>
      <c r="J13" s="415"/>
      <c r="K13" s="415"/>
      <c r="L13" s="415"/>
      <c r="M13" s="415"/>
      <c r="N13" s="415"/>
      <c r="O13" s="415"/>
      <c r="P13" s="415"/>
      <c r="Q13" s="415"/>
      <c r="R13" s="415"/>
      <c r="S13" s="415"/>
      <c r="T13" s="415"/>
      <c r="U13" s="428"/>
      <c r="V13" s="415"/>
      <c r="W13" s="415"/>
      <c r="X13" s="415"/>
      <c r="Y13" s="415"/>
      <c r="Z13" s="415"/>
      <c r="AA13" s="415"/>
    </row>
    <row r="14" spans="1:31" ht="10.35" customHeight="1">
      <c r="A14" s="415" t="s">
        <v>8</v>
      </c>
      <c r="B14" s="415"/>
      <c r="C14" s="415" t="s">
        <v>5</v>
      </c>
      <c r="D14" s="415"/>
      <c r="E14" s="415"/>
      <c r="F14" s="415"/>
      <c r="G14" s="415"/>
      <c r="H14" s="415"/>
      <c r="I14" s="415"/>
      <c r="J14" s="415"/>
      <c r="K14" s="415"/>
      <c r="L14" s="415"/>
      <c r="M14" s="415"/>
      <c r="N14" s="415"/>
      <c r="O14" s="415"/>
      <c r="P14" s="415"/>
      <c r="Q14" s="415"/>
      <c r="R14" s="415"/>
      <c r="S14" s="415"/>
      <c r="T14" s="415"/>
      <c r="U14" s="428"/>
      <c r="V14" s="415"/>
      <c r="W14" s="415"/>
      <c r="X14" s="415"/>
      <c r="Y14" s="415"/>
      <c r="Z14" s="415"/>
      <c r="AA14" s="415"/>
    </row>
    <row r="15" spans="1:31" ht="10.35" customHeight="1">
      <c r="A15" s="415" t="s">
        <v>9</v>
      </c>
      <c r="B15" s="415"/>
      <c r="C15" s="415" t="s">
        <v>91</v>
      </c>
      <c r="D15" s="415"/>
      <c r="E15" s="415"/>
      <c r="F15" s="415"/>
      <c r="G15" s="415"/>
      <c r="H15" s="415"/>
      <c r="I15" s="415"/>
      <c r="J15" s="415"/>
      <c r="K15" s="415"/>
      <c r="L15" s="415"/>
      <c r="M15" s="415"/>
      <c r="N15" s="415"/>
      <c r="O15" s="415"/>
      <c r="P15" s="415"/>
      <c r="Q15" s="415"/>
      <c r="R15" s="415"/>
      <c r="S15" s="415"/>
      <c r="T15" s="415"/>
      <c r="U15" s="428"/>
      <c r="V15" s="415"/>
      <c r="W15" s="415"/>
      <c r="X15" s="415"/>
      <c r="Y15" s="415"/>
      <c r="Z15" s="415"/>
      <c r="AA15" s="415"/>
    </row>
    <row r="16" spans="1:31" ht="10.35" customHeight="1">
      <c r="A16" s="415"/>
      <c r="B16" s="415"/>
      <c r="C16" s="415"/>
      <c r="D16" s="415"/>
      <c r="E16" s="415"/>
      <c r="F16" s="415"/>
      <c r="G16" s="415"/>
      <c r="H16" s="415"/>
      <c r="I16" s="415"/>
      <c r="J16" s="415"/>
      <c r="K16" s="415"/>
      <c r="L16" s="415"/>
      <c r="M16" s="415"/>
      <c r="N16" s="415"/>
      <c r="O16" s="415"/>
      <c r="P16" s="415"/>
      <c r="Q16" s="415"/>
      <c r="R16" s="415"/>
      <c r="S16" s="415"/>
      <c r="T16" s="415"/>
      <c r="U16" s="428" t="s">
        <v>75</v>
      </c>
      <c r="V16" s="428"/>
      <c r="W16" s="428"/>
      <c r="X16" s="428"/>
      <c r="Y16" s="428"/>
      <c r="Z16" s="428"/>
      <c r="AA16" s="428"/>
    </row>
    <row r="17" spans="1:31" ht="10.9" customHeight="1">
      <c r="A17" s="416" t="s">
        <v>516</v>
      </c>
      <c r="B17" s="416"/>
      <c r="C17" s="416"/>
      <c r="D17" s="416"/>
      <c r="E17" s="416"/>
      <c r="F17" s="416"/>
      <c r="G17" s="41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6"/>
      <c r="T17" s="416"/>
      <c r="U17" s="416"/>
      <c r="V17" s="416"/>
      <c r="W17" s="416"/>
      <c r="X17" s="416"/>
      <c r="Y17" s="416"/>
      <c r="Z17" s="416"/>
      <c r="AA17" s="416"/>
      <c r="AC17" s="482" t="s">
        <v>397</v>
      </c>
      <c r="AD17" s="482"/>
    </row>
    <row r="18" spans="1:31" ht="10.9" customHeight="1">
      <c r="A18" s="417"/>
      <c r="B18" s="417"/>
      <c r="C18" s="417"/>
      <c r="D18" s="417"/>
      <c r="E18" s="417"/>
      <c r="F18" s="417"/>
      <c r="G18" s="417"/>
      <c r="H18" s="417"/>
      <c r="I18" s="417"/>
      <c r="J18" s="417"/>
      <c r="K18" s="417"/>
      <c r="L18" s="417"/>
      <c r="M18" s="417"/>
      <c r="N18" s="417"/>
      <c r="O18" s="417"/>
      <c r="P18" s="417"/>
      <c r="Q18" s="417"/>
      <c r="R18" s="417"/>
      <c r="S18" s="417"/>
      <c r="T18" s="417"/>
      <c r="U18" s="417"/>
      <c r="V18" s="417"/>
      <c r="W18" s="417"/>
      <c r="X18" s="417"/>
      <c r="Y18" s="417"/>
      <c r="Z18" s="417"/>
      <c r="AA18" s="417"/>
      <c r="AC18" s="482"/>
      <c r="AD18" s="482"/>
    </row>
    <row r="19" spans="1:31" ht="10.35" customHeight="1">
      <c r="A19" s="387" t="s">
        <v>10</v>
      </c>
      <c r="B19" s="388"/>
      <c r="C19" s="389"/>
      <c r="D19" s="387" t="s">
        <v>11</v>
      </c>
      <c r="E19" s="388"/>
      <c r="F19" s="388"/>
      <c r="G19" s="388"/>
      <c r="H19" s="388"/>
      <c r="I19" s="388"/>
      <c r="J19" s="389"/>
      <c r="K19" s="393" t="s">
        <v>76</v>
      </c>
      <c r="L19" s="395"/>
      <c r="M19" s="390" t="s">
        <v>12</v>
      </c>
      <c r="N19" s="391"/>
      <c r="O19" s="392"/>
      <c r="P19" s="393" t="s">
        <v>13</v>
      </c>
      <c r="Q19" s="394"/>
      <c r="R19" s="394"/>
      <c r="S19" s="394"/>
      <c r="T19" s="394"/>
      <c r="U19" s="395"/>
      <c r="V19" s="393" t="s">
        <v>14</v>
      </c>
      <c r="W19" s="394"/>
      <c r="X19" s="394"/>
      <c r="Y19" s="395"/>
      <c r="Z19" s="393" t="s">
        <v>15</v>
      </c>
      <c r="AA19" s="395"/>
      <c r="AC19" s="213" t="s">
        <v>14</v>
      </c>
      <c r="AD19" s="214" t="s">
        <v>15</v>
      </c>
    </row>
    <row r="20" spans="1:31" ht="10.35" customHeight="1">
      <c r="A20" s="387"/>
      <c r="B20" s="388"/>
      <c r="C20" s="389"/>
      <c r="D20" s="387" t="s">
        <v>16</v>
      </c>
      <c r="E20" s="388"/>
      <c r="F20" s="388"/>
      <c r="G20" s="388"/>
      <c r="H20" s="388"/>
      <c r="I20" s="388"/>
      <c r="J20" s="388"/>
      <c r="K20" s="388"/>
      <c r="L20" s="388"/>
      <c r="M20" s="388"/>
      <c r="N20" s="388"/>
      <c r="O20" s="388"/>
      <c r="P20" s="388"/>
      <c r="Q20" s="388"/>
      <c r="R20" s="388"/>
      <c r="S20" s="388"/>
      <c r="T20" s="388"/>
      <c r="U20" s="388"/>
      <c r="V20" s="388"/>
      <c r="W20" s="388"/>
      <c r="X20" s="388"/>
      <c r="Y20" s="388"/>
      <c r="Z20" s="388"/>
      <c r="AA20" s="389"/>
    </row>
    <row r="21" spans="1:31" ht="30.75" customHeight="1">
      <c r="A21" s="412">
        <v>40001</v>
      </c>
      <c r="B21" s="413"/>
      <c r="C21" s="414"/>
      <c r="D21" s="396" t="s">
        <v>77</v>
      </c>
      <c r="E21" s="397"/>
      <c r="F21" s="397"/>
      <c r="G21" s="397"/>
      <c r="H21" s="397"/>
      <c r="I21" s="397"/>
      <c r="J21" s="398"/>
      <c r="K21" s="399">
        <f>BD!$E$4</f>
        <v>0.1109</v>
      </c>
      <c r="L21" s="400"/>
      <c r="M21" s="401" t="s">
        <v>17</v>
      </c>
      <c r="N21" s="402"/>
      <c r="O21" s="403"/>
      <c r="P21" s="404">
        <v>81</v>
      </c>
      <c r="Q21" s="405"/>
      <c r="R21" s="405"/>
      <c r="S21" s="405"/>
      <c r="T21" s="405"/>
      <c r="U21" s="406"/>
      <c r="V21" s="407">
        <v>0.56999999999999995</v>
      </c>
      <c r="W21" s="408"/>
      <c r="X21" s="408"/>
      <c r="Y21" s="409"/>
      <c r="Z21" s="410">
        <v>46.17</v>
      </c>
      <c r="AA21" s="411"/>
      <c r="AC21" s="211">
        <v>0.16</v>
      </c>
      <c r="AD21" s="212">
        <f>TRUNC(AC21*P21,2)</f>
        <v>12.96</v>
      </c>
      <c r="AE21" s="231"/>
    </row>
    <row r="22" spans="1:31" ht="10.35" customHeight="1">
      <c r="A22" s="412">
        <v>40305</v>
      </c>
      <c r="B22" s="413"/>
      <c r="C22" s="414"/>
      <c r="D22" s="396" t="s">
        <v>78</v>
      </c>
      <c r="E22" s="397"/>
      <c r="F22" s="397"/>
      <c r="G22" s="397"/>
      <c r="H22" s="397"/>
      <c r="I22" s="397"/>
      <c r="J22" s="398"/>
      <c r="K22" s="399">
        <f>BD!$E$4</f>
        <v>0.1109</v>
      </c>
      <c r="L22" s="400"/>
      <c r="M22" s="401" t="s">
        <v>17</v>
      </c>
      <c r="N22" s="402"/>
      <c r="O22" s="403"/>
      <c r="P22" s="404">
        <v>81</v>
      </c>
      <c r="Q22" s="405"/>
      <c r="R22" s="405"/>
      <c r="S22" s="405"/>
      <c r="T22" s="405"/>
      <c r="U22" s="406"/>
      <c r="V22" s="407">
        <v>0.42</v>
      </c>
      <c r="W22" s="408"/>
      <c r="X22" s="408"/>
      <c r="Y22" s="409"/>
      <c r="Z22" s="410">
        <v>34.020000000000003</v>
      </c>
      <c r="AA22" s="411"/>
      <c r="AC22" s="211">
        <v>0.14000000000000001</v>
      </c>
      <c r="AD22" s="212">
        <f t="shared" ref="AD22:AD41" si="0">TRUNC(AC22*P22,2)</f>
        <v>11.34</v>
      </c>
      <c r="AE22" s="231"/>
    </row>
    <row r="23" spans="1:31" ht="20.45" customHeight="1">
      <c r="A23" s="412">
        <v>44100</v>
      </c>
      <c r="B23" s="413"/>
      <c r="C23" s="414"/>
      <c r="D23" s="396" t="s">
        <v>79</v>
      </c>
      <c r="E23" s="397"/>
      <c r="F23" s="397"/>
      <c r="G23" s="397"/>
      <c r="H23" s="397"/>
      <c r="I23" s="397"/>
      <c r="J23" s="398"/>
      <c r="K23" s="399">
        <f>BD!$E$4</f>
        <v>0.1109</v>
      </c>
      <c r="L23" s="400"/>
      <c r="M23" s="401" t="s">
        <v>18</v>
      </c>
      <c r="N23" s="402"/>
      <c r="O23" s="403"/>
      <c r="P23" s="404">
        <v>48.6</v>
      </c>
      <c r="Q23" s="405"/>
      <c r="R23" s="405"/>
      <c r="S23" s="405"/>
      <c r="T23" s="405"/>
      <c r="U23" s="406"/>
      <c r="V23" s="407">
        <v>8.08</v>
      </c>
      <c r="W23" s="408"/>
      <c r="X23" s="408"/>
      <c r="Y23" s="409"/>
      <c r="Z23" s="410">
        <v>392.68</v>
      </c>
      <c r="AA23" s="411"/>
      <c r="AC23" s="211">
        <v>2.36</v>
      </c>
      <c r="AD23" s="212">
        <f t="shared" si="0"/>
        <v>114.69</v>
      </c>
      <c r="AE23" s="231"/>
    </row>
    <row r="24" spans="1:31" ht="20.45" customHeight="1">
      <c r="A24" s="412">
        <v>44102</v>
      </c>
      <c r="B24" s="413"/>
      <c r="C24" s="414"/>
      <c r="D24" s="396" t="s">
        <v>80</v>
      </c>
      <c r="E24" s="397"/>
      <c r="F24" s="397"/>
      <c r="G24" s="397"/>
      <c r="H24" s="397"/>
      <c r="I24" s="397"/>
      <c r="J24" s="398"/>
      <c r="K24" s="399">
        <f>BD!$E$4</f>
        <v>0.1109</v>
      </c>
      <c r="L24" s="400"/>
      <c r="M24" s="401" t="s">
        <v>19</v>
      </c>
      <c r="N24" s="402"/>
      <c r="O24" s="403"/>
      <c r="P24" s="418">
        <v>967.1</v>
      </c>
      <c r="Q24" s="419"/>
      <c r="R24" s="419"/>
      <c r="S24" s="419"/>
      <c r="T24" s="419"/>
      <c r="U24" s="420"/>
      <c r="V24" s="407">
        <v>3.22</v>
      </c>
      <c r="W24" s="408"/>
      <c r="X24" s="408"/>
      <c r="Y24" s="409"/>
      <c r="Z24" s="410">
        <v>3114.06</v>
      </c>
      <c r="AA24" s="411"/>
      <c r="AC24" s="211">
        <v>0.87</v>
      </c>
      <c r="AD24" s="212">
        <f t="shared" si="0"/>
        <v>841.37</v>
      </c>
      <c r="AE24" s="231"/>
    </row>
    <row r="25" spans="1:31" ht="20.45" customHeight="1">
      <c r="A25" s="412">
        <v>44151</v>
      </c>
      <c r="B25" s="413"/>
      <c r="C25" s="414"/>
      <c r="D25" s="396" t="s">
        <v>20</v>
      </c>
      <c r="E25" s="397"/>
      <c r="F25" s="397"/>
      <c r="G25" s="397"/>
      <c r="H25" s="397"/>
      <c r="I25" s="397"/>
      <c r="J25" s="398"/>
      <c r="K25" s="399">
        <f>BD!$E$4</f>
        <v>0.1109</v>
      </c>
      <c r="L25" s="400"/>
      <c r="M25" s="401" t="s">
        <v>18</v>
      </c>
      <c r="N25" s="402"/>
      <c r="O25" s="403"/>
      <c r="P25" s="404">
        <v>38.880000000000003</v>
      </c>
      <c r="Q25" s="405"/>
      <c r="R25" s="405"/>
      <c r="S25" s="405"/>
      <c r="T25" s="405"/>
      <c r="U25" s="406"/>
      <c r="V25" s="432">
        <v>67.61</v>
      </c>
      <c r="W25" s="433"/>
      <c r="X25" s="433"/>
      <c r="Y25" s="434"/>
      <c r="Z25" s="410">
        <v>2628.67</v>
      </c>
      <c r="AA25" s="411"/>
      <c r="AC25" s="211">
        <v>43.43</v>
      </c>
      <c r="AD25" s="212">
        <f t="shared" si="0"/>
        <v>1688.55</v>
      </c>
      <c r="AE25" s="231"/>
    </row>
    <row r="26" spans="1:31" ht="10.35" customHeight="1">
      <c r="A26" s="412">
        <v>44201</v>
      </c>
      <c r="B26" s="413"/>
      <c r="C26" s="414"/>
      <c r="D26" s="396" t="s">
        <v>21</v>
      </c>
      <c r="E26" s="397"/>
      <c r="F26" s="397"/>
      <c r="G26" s="397"/>
      <c r="H26" s="397"/>
      <c r="I26" s="397"/>
      <c r="J26" s="398"/>
      <c r="K26" s="399">
        <f>BD!$E$4</f>
        <v>0.1109</v>
      </c>
      <c r="L26" s="400"/>
      <c r="M26" s="401" t="s">
        <v>17</v>
      </c>
      <c r="N26" s="402"/>
      <c r="O26" s="403"/>
      <c r="P26" s="418">
        <v>971.97</v>
      </c>
      <c r="Q26" s="419"/>
      <c r="R26" s="419"/>
      <c r="S26" s="419"/>
      <c r="T26" s="419"/>
      <c r="U26" s="420"/>
      <c r="V26" s="407">
        <v>0.42</v>
      </c>
      <c r="W26" s="408"/>
      <c r="X26" s="408"/>
      <c r="Y26" s="409"/>
      <c r="Z26" s="410">
        <v>408.22</v>
      </c>
      <c r="AA26" s="411"/>
      <c r="AC26" s="211">
        <v>0.13</v>
      </c>
      <c r="AD26" s="212">
        <f t="shared" si="0"/>
        <v>126.35</v>
      </c>
      <c r="AE26" s="231"/>
    </row>
    <row r="27" spans="1:31" ht="20.45" customHeight="1">
      <c r="A27" s="412">
        <v>40425</v>
      </c>
      <c r="B27" s="413"/>
      <c r="C27" s="414"/>
      <c r="D27" s="396" t="s">
        <v>22</v>
      </c>
      <c r="E27" s="397"/>
      <c r="F27" s="397"/>
      <c r="G27" s="397"/>
      <c r="H27" s="397"/>
      <c r="I27" s="397"/>
      <c r="J27" s="398"/>
      <c r="K27" s="399">
        <f>BD!$E$4</f>
        <v>0.1109</v>
      </c>
      <c r="L27" s="400"/>
      <c r="M27" s="401" t="s">
        <v>18</v>
      </c>
      <c r="N27" s="402"/>
      <c r="O27" s="403"/>
      <c r="P27" s="404">
        <v>77.760000000000005</v>
      </c>
      <c r="Q27" s="405"/>
      <c r="R27" s="405"/>
      <c r="S27" s="405"/>
      <c r="T27" s="405"/>
      <c r="U27" s="406"/>
      <c r="V27" s="407">
        <v>9.68</v>
      </c>
      <c r="W27" s="408"/>
      <c r="X27" s="408"/>
      <c r="Y27" s="409"/>
      <c r="Z27" s="410">
        <v>752.71</v>
      </c>
      <c r="AA27" s="411"/>
      <c r="AC27" s="211">
        <v>3.08</v>
      </c>
      <c r="AD27" s="212">
        <f t="shared" si="0"/>
        <v>239.5</v>
      </c>
      <c r="AE27" s="231"/>
    </row>
    <row r="28" spans="1:31" ht="10.35" customHeight="1">
      <c r="A28" s="412">
        <v>40430</v>
      </c>
      <c r="B28" s="413"/>
      <c r="C28" s="414"/>
      <c r="D28" s="396" t="s">
        <v>23</v>
      </c>
      <c r="E28" s="397"/>
      <c r="F28" s="397"/>
      <c r="G28" s="397"/>
      <c r="H28" s="397"/>
      <c r="I28" s="397"/>
      <c r="J28" s="398"/>
      <c r="K28" s="399">
        <f>BD!$E$4</f>
        <v>0.1109</v>
      </c>
      <c r="L28" s="400"/>
      <c r="M28" s="401" t="s">
        <v>19</v>
      </c>
      <c r="N28" s="402"/>
      <c r="O28" s="403"/>
      <c r="P28" s="418">
        <v>552.08000000000004</v>
      </c>
      <c r="Q28" s="419"/>
      <c r="R28" s="419"/>
      <c r="S28" s="419"/>
      <c r="T28" s="419"/>
      <c r="U28" s="420"/>
      <c r="V28" s="407">
        <v>3.29</v>
      </c>
      <c r="W28" s="408"/>
      <c r="X28" s="408"/>
      <c r="Y28" s="409"/>
      <c r="Z28" s="410">
        <v>1816.34</v>
      </c>
      <c r="AA28" s="411"/>
      <c r="AC28" s="211">
        <v>0.89</v>
      </c>
      <c r="AD28" s="212">
        <f t="shared" si="0"/>
        <v>491.35</v>
      </c>
      <c r="AE28" s="231"/>
    </row>
    <row r="29" spans="1:31" ht="20.45" customHeight="1">
      <c r="A29" s="412">
        <v>44300</v>
      </c>
      <c r="B29" s="413"/>
      <c r="C29" s="414"/>
      <c r="D29" s="396" t="s">
        <v>24</v>
      </c>
      <c r="E29" s="397"/>
      <c r="F29" s="397"/>
      <c r="G29" s="397"/>
      <c r="H29" s="397"/>
      <c r="I29" s="397"/>
      <c r="J29" s="398"/>
      <c r="K29" s="399">
        <f>BD!$E$4</f>
        <v>0.1109</v>
      </c>
      <c r="L29" s="400"/>
      <c r="M29" s="401" t="s">
        <v>25</v>
      </c>
      <c r="N29" s="402"/>
      <c r="O29" s="403"/>
      <c r="P29" s="424">
        <v>1.6</v>
      </c>
      <c r="Q29" s="425"/>
      <c r="R29" s="425"/>
      <c r="S29" s="425"/>
      <c r="T29" s="425"/>
      <c r="U29" s="426"/>
      <c r="V29" s="407">
        <v>3.16</v>
      </c>
      <c r="W29" s="408"/>
      <c r="X29" s="408"/>
      <c r="Y29" s="409"/>
      <c r="Z29" s="410">
        <v>5.05</v>
      </c>
      <c r="AA29" s="411"/>
      <c r="AC29" s="211">
        <v>0.85</v>
      </c>
      <c r="AD29" s="212">
        <f t="shared" si="0"/>
        <v>1.36</v>
      </c>
      <c r="AE29" s="231"/>
    </row>
    <row r="30" spans="1:31" ht="10.35" customHeight="1">
      <c r="A30" s="412">
        <v>44200</v>
      </c>
      <c r="B30" s="413"/>
      <c r="C30" s="414"/>
      <c r="D30" s="396" t="s">
        <v>26</v>
      </c>
      <c r="E30" s="397"/>
      <c r="F30" s="397"/>
      <c r="G30" s="397"/>
      <c r="H30" s="397"/>
      <c r="I30" s="397"/>
      <c r="J30" s="398"/>
      <c r="K30" s="399">
        <f>BD!$E$4</f>
        <v>0.1109</v>
      </c>
      <c r="L30" s="400"/>
      <c r="M30" s="401" t="s">
        <v>17</v>
      </c>
      <c r="N30" s="402"/>
      <c r="O30" s="403"/>
      <c r="P30" s="418">
        <v>242.99</v>
      </c>
      <c r="Q30" s="419"/>
      <c r="R30" s="419"/>
      <c r="S30" s="419"/>
      <c r="T30" s="419"/>
      <c r="U30" s="420"/>
      <c r="V30" s="407">
        <v>0.51</v>
      </c>
      <c r="W30" s="408"/>
      <c r="X30" s="408"/>
      <c r="Y30" s="409"/>
      <c r="Z30" s="410">
        <v>123.92</v>
      </c>
      <c r="AA30" s="411"/>
      <c r="AC30" s="211">
        <v>0.16</v>
      </c>
      <c r="AD30" s="212">
        <f t="shared" si="0"/>
        <v>38.869999999999997</v>
      </c>
      <c r="AE30" s="231"/>
    </row>
    <row r="31" spans="1:31" ht="10.35" customHeight="1">
      <c r="A31" s="412">
        <v>44205</v>
      </c>
      <c r="B31" s="413"/>
      <c r="C31" s="414"/>
      <c r="D31" s="396" t="s">
        <v>81</v>
      </c>
      <c r="E31" s="397"/>
      <c r="F31" s="397"/>
      <c r="G31" s="397"/>
      <c r="H31" s="397"/>
      <c r="I31" s="397"/>
      <c r="J31" s="398"/>
      <c r="K31" s="399">
        <f>BD!$E$4</f>
        <v>0.1109</v>
      </c>
      <c r="L31" s="400"/>
      <c r="M31" s="401" t="s">
        <v>18</v>
      </c>
      <c r="N31" s="402"/>
      <c r="O31" s="403"/>
      <c r="P31" s="404">
        <v>38.880000000000003</v>
      </c>
      <c r="Q31" s="405"/>
      <c r="R31" s="405"/>
      <c r="S31" s="405"/>
      <c r="T31" s="405"/>
      <c r="U31" s="406"/>
      <c r="V31" s="483">
        <v>282.10000000000002</v>
      </c>
      <c r="W31" s="484"/>
      <c r="X31" s="484"/>
      <c r="Y31" s="485"/>
      <c r="Z31" s="410">
        <v>10968.04</v>
      </c>
      <c r="AA31" s="411"/>
      <c r="AC31" s="211">
        <v>158.88</v>
      </c>
      <c r="AD31" s="212">
        <f t="shared" si="0"/>
        <v>6177.25</v>
      </c>
      <c r="AE31" s="231"/>
    </row>
    <row r="32" spans="1:31" ht="20.45" customHeight="1">
      <c r="A32" s="412">
        <v>44211</v>
      </c>
      <c r="B32" s="413"/>
      <c r="C32" s="414"/>
      <c r="D32" s="396" t="s">
        <v>82</v>
      </c>
      <c r="E32" s="397"/>
      <c r="F32" s="397"/>
      <c r="G32" s="397"/>
      <c r="H32" s="397"/>
      <c r="I32" s="397"/>
      <c r="J32" s="398"/>
      <c r="K32" s="399">
        <f>BD!$E$4</f>
        <v>0.1109</v>
      </c>
      <c r="L32" s="400"/>
      <c r="M32" s="401" t="s">
        <v>17</v>
      </c>
      <c r="N32" s="402"/>
      <c r="O32" s="403"/>
      <c r="P32" s="421">
        <v>48598.8</v>
      </c>
      <c r="Q32" s="422"/>
      <c r="R32" s="422"/>
      <c r="S32" s="422"/>
      <c r="T32" s="422"/>
      <c r="U32" s="423"/>
      <c r="V32" s="407">
        <v>5.3</v>
      </c>
      <c r="W32" s="408"/>
      <c r="X32" s="408"/>
      <c r="Y32" s="409"/>
      <c r="Z32" s="410">
        <v>257573.64</v>
      </c>
      <c r="AA32" s="411"/>
      <c r="AC32" s="211">
        <v>2.11</v>
      </c>
      <c r="AD32" s="212">
        <f t="shared" si="0"/>
        <v>102543.46</v>
      </c>
      <c r="AE32" s="231"/>
    </row>
    <row r="33" spans="1:31" ht="20.45" customHeight="1">
      <c r="A33" s="412">
        <v>44301</v>
      </c>
      <c r="B33" s="413"/>
      <c r="C33" s="414"/>
      <c r="D33" s="396" t="s">
        <v>83</v>
      </c>
      <c r="E33" s="397"/>
      <c r="F33" s="397"/>
      <c r="G33" s="397"/>
      <c r="H33" s="397"/>
      <c r="I33" s="397"/>
      <c r="J33" s="398"/>
      <c r="K33" s="399">
        <f>BD!$E$4</f>
        <v>0.1109</v>
      </c>
      <c r="L33" s="400"/>
      <c r="M33" s="401" t="s">
        <v>25</v>
      </c>
      <c r="N33" s="402"/>
      <c r="O33" s="403"/>
      <c r="P33" s="418">
        <v>178.84</v>
      </c>
      <c r="Q33" s="419"/>
      <c r="R33" s="419"/>
      <c r="S33" s="419"/>
      <c r="T33" s="419"/>
      <c r="U33" s="420"/>
      <c r="V33" s="407">
        <v>2.5299999999999998</v>
      </c>
      <c r="W33" s="408"/>
      <c r="X33" s="408"/>
      <c r="Y33" s="409"/>
      <c r="Z33" s="410">
        <v>452.46</v>
      </c>
      <c r="AA33" s="411"/>
      <c r="AC33" s="211">
        <v>0.68</v>
      </c>
      <c r="AD33" s="212">
        <f t="shared" si="0"/>
        <v>121.61</v>
      </c>
      <c r="AE33" s="231"/>
    </row>
    <row r="34" spans="1:31" ht="20.45" customHeight="1">
      <c r="A34" s="412">
        <v>44303</v>
      </c>
      <c r="B34" s="413"/>
      <c r="C34" s="414"/>
      <c r="D34" s="396" t="s">
        <v>28</v>
      </c>
      <c r="E34" s="397"/>
      <c r="F34" s="397"/>
      <c r="G34" s="397"/>
      <c r="H34" s="397"/>
      <c r="I34" s="397"/>
      <c r="J34" s="398"/>
      <c r="K34" s="399">
        <f>BD!$E$4</f>
        <v>0.1109</v>
      </c>
      <c r="L34" s="400"/>
      <c r="M34" s="401" t="s">
        <v>29</v>
      </c>
      <c r="N34" s="402"/>
      <c r="O34" s="403"/>
      <c r="P34" s="424">
        <v>3.11</v>
      </c>
      <c r="Q34" s="425"/>
      <c r="R34" s="425"/>
      <c r="S34" s="425"/>
      <c r="T34" s="425"/>
      <c r="U34" s="426"/>
      <c r="V34" s="407">
        <v>2.38</v>
      </c>
      <c r="W34" s="408"/>
      <c r="X34" s="408"/>
      <c r="Y34" s="409"/>
      <c r="Z34" s="410">
        <v>7.4</v>
      </c>
      <c r="AA34" s="411"/>
      <c r="AC34" s="211">
        <v>1.75</v>
      </c>
      <c r="AD34" s="212">
        <f t="shared" si="0"/>
        <v>5.44</v>
      </c>
      <c r="AE34" s="231"/>
    </row>
    <row r="35" spans="1:31" ht="20.45" customHeight="1">
      <c r="A35" s="412">
        <v>40450</v>
      </c>
      <c r="B35" s="413"/>
      <c r="C35" s="414"/>
      <c r="D35" s="396" t="s">
        <v>30</v>
      </c>
      <c r="E35" s="397"/>
      <c r="F35" s="397"/>
      <c r="G35" s="397"/>
      <c r="H35" s="397"/>
      <c r="I35" s="397"/>
      <c r="J35" s="398"/>
      <c r="K35" s="399">
        <f>BD!$E$4</f>
        <v>0.1109</v>
      </c>
      <c r="L35" s="400"/>
      <c r="M35" s="401" t="s">
        <v>25</v>
      </c>
      <c r="N35" s="402"/>
      <c r="O35" s="403"/>
      <c r="P35" s="437">
        <v>3522.14</v>
      </c>
      <c r="Q35" s="438"/>
      <c r="R35" s="438"/>
      <c r="S35" s="438"/>
      <c r="T35" s="438"/>
      <c r="U35" s="439"/>
      <c r="V35" s="407">
        <v>0.79</v>
      </c>
      <c r="W35" s="408"/>
      <c r="X35" s="408"/>
      <c r="Y35" s="409"/>
      <c r="Z35" s="410">
        <v>2782.49</v>
      </c>
      <c r="AA35" s="411"/>
      <c r="AC35" s="211">
        <v>0.56999999999999995</v>
      </c>
      <c r="AD35" s="212">
        <f t="shared" si="0"/>
        <v>2007.61</v>
      </c>
      <c r="AE35" s="231"/>
    </row>
    <row r="36" spans="1:31" ht="10.35" customHeight="1">
      <c r="A36" s="412">
        <v>40455</v>
      </c>
      <c r="B36" s="413"/>
      <c r="C36" s="414"/>
      <c r="D36" s="396" t="s">
        <v>84</v>
      </c>
      <c r="E36" s="397"/>
      <c r="F36" s="397"/>
      <c r="G36" s="397"/>
      <c r="H36" s="397"/>
      <c r="I36" s="397"/>
      <c r="J36" s="398"/>
      <c r="K36" s="399">
        <f>BD!$E$4</f>
        <v>0.1109</v>
      </c>
      <c r="L36" s="400"/>
      <c r="M36" s="401" t="s">
        <v>19</v>
      </c>
      <c r="N36" s="402"/>
      <c r="O36" s="403"/>
      <c r="P36" s="421">
        <v>42064.93</v>
      </c>
      <c r="Q36" s="422"/>
      <c r="R36" s="422"/>
      <c r="S36" s="422"/>
      <c r="T36" s="422"/>
      <c r="U36" s="423"/>
      <c r="V36" s="407">
        <v>1.42</v>
      </c>
      <c r="W36" s="408"/>
      <c r="X36" s="408"/>
      <c r="Y36" s="409"/>
      <c r="Z36" s="410">
        <v>59732.2</v>
      </c>
      <c r="AA36" s="411"/>
      <c r="AC36" s="211">
        <v>0.37</v>
      </c>
      <c r="AD36" s="212">
        <f t="shared" si="0"/>
        <v>15564.02</v>
      </c>
      <c r="AE36" s="231"/>
    </row>
    <row r="37" spans="1:31" ht="10.35" customHeight="1">
      <c r="A37" s="412">
        <v>40510</v>
      </c>
      <c r="B37" s="413"/>
      <c r="C37" s="414"/>
      <c r="D37" s="396" t="s">
        <v>31</v>
      </c>
      <c r="E37" s="397"/>
      <c r="F37" s="397"/>
      <c r="G37" s="397"/>
      <c r="H37" s="397"/>
      <c r="I37" s="397"/>
      <c r="J37" s="398"/>
      <c r="K37" s="399">
        <f>BD!$F$4</f>
        <v>7.5300000000000006E-2</v>
      </c>
      <c r="L37" s="400"/>
      <c r="M37" s="401" t="s">
        <v>32</v>
      </c>
      <c r="N37" s="402"/>
      <c r="O37" s="403"/>
      <c r="P37" s="424">
        <v>0.49</v>
      </c>
      <c r="Q37" s="425"/>
      <c r="R37" s="425"/>
      <c r="S37" s="425"/>
      <c r="T37" s="425"/>
      <c r="U37" s="426"/>
      <c r="V37" s="410">
        <v>3289.9</v>
      </c>
      <c r="W37" s="486"/>
      <c r="X37" s="486"/>
      <c r="Y37" s="411"/>
      <c r="Z37" s="410">
        <v>1612.05</v>
      </c>
      <c r="AA37" s="411"/>
      <c r="AC37" s="211">
        <v>3289.9</v>
      </c>
      <c r="AD37" s="212">
        <f t="shared" si="0"/>
        <v>1612.05</v>
      </c>
      <c r="AE37" s="231"/>
    </row>
    <row r="38" spans="1:31" ht="10.35" customHeight="1">
      <c r="A38" s="412">
        <v>40500</v>
      </c>
      <c r="B38" s="413"/>
      <c r="C38" s="414"/>
      <c r="D38" s="396" t="s">
        <v>85</v>
      </c>
      <c r="E38" s="397"/>
      <c r="F38" s="397"/>
      <c r="G38" s="397"/>
      <c r="H38" s="397"/>
      <c r="I38" s="397"/>
      <c r="J38" s="398"/>
      <c r="K38" s="399">
        <f>BD!$F$4</f>
        <v>7.5300000000000006E-2</v>
      </c>
      <c r="L38" s="400"/>
      <c r="M38" s="401" t="s">
        <v>32</v>
      </c>
      <c r="N38" s="402"/>
      <c r="O38" s="403"/>
      <c r="P38" s="424">
        <v>7.1</v>
      </c>
      <c r="Q38" s="425"/>
      <c r="R38" s="425"/>
      <c r="S38" s="425"/>
      <c r="T38" s="425"/>
      <c r="U38" s="426"/>
      <c r="V38" s="410">
        <v>3472.38</v>
      </c>
      <c r="W38" s="486"/>
      <c r="X38" s="486"/>
      <c r="Y38" s="411"/>
      <c r="Z38" s="410">
        <v>24653.89</v>
      </c>
      <c r="AA38" s="411"/>
      <c r="AC38" s="211">
        <v>3472.38</v>
      </c>
      <c r="AD38" s="212">
        <f t="shared" si="0"/>
        <v>24653.89</v>
      </c>
      <c r="AE38" s="231"/>
    </row>
    <row r="39" spans="1:31" ht="20.45" customHeight="1">
      <c r="A39" s="412">
        <v>40485</v>
      </c>
      <c r="B39" s="413"/>
      <c r="C39" s="414"/>
      <c r="D39" s="396" t="s">
        <v>33</v>
      </c>
      <c r="E39" s="397"/>
      <c r="F39" s="397"/>
      <c r="G39" s="397"/>
      <c r="H39" s="397"/>
      <c r="I39" s="397"/>
      <c r="J39" s="398"/>
      <c r="K39" s="399">
        <f>BD!$F$4</f>
        <v>7.5300000000000006E-2</v>
      </c>
      <c r="L39" s="400"/>
      <c r="M39" s="401" t="s">
        <v>27</v>
      </c>
      <c r="N39" s="402"/>
      <c r="O39" s="403"/>
      <c r="P39" s="424">
        <v>0.32</v>
      </c>
      <c r="Q39" s="425"/>
      <c r="R39" s="425"/>
      <c r="S39" s="425"/>
      <c r="T39" s="425"/>
      <c r="U39" s="426"/>
      <c r="V39" s="410">
        <v>3681.8</v>
      </c>
      <c r="W39" s="486"/>
      <c r="X39" s="486"/>
      <c r="Y39" s="411"/>
      <c r="Z39" s="410">
        <v>1178.17</v>
      </c>
      <c r="AA39" s="411"/>
      <c r="AC39" s="211">
        <v>2765.68</v>
      </c>
      <c r="AD39" s="212">
        <f t="shared" si="0"/>
        <v>885.01</v>
      </c>
      <c r="AE39" s="231"/>
    </row>
    <row r="40" spans="1:31" ht="20.45" customHeight="1">
      <c r="A40" s="412">
        <v>40530</v>
      </c>
      <c r="B40" s="413"/>
      <c r="C40" s="414"/>
      <c r="D40" s="396" t="s">
        <v>92</v>
      </c>
      <c r="E40" s="397"/>
      <c r="F40" s="397"/>
      <c r="G40" s="397"/>
      <c r="H40" s="397"/>
      <c r="I40" s="397"/>
      <c r="J40" s="398"/>
      <c r="K40" s="399">
        <f>BD!$E$4</f>
        <v>0.1109</v>
      </c>
      <c r="L40" s="400"/>
      <c r="M40" s="401" t="s">
        <v>29</v>
      </c>
      <c r="N40" s="402"/>
      <c r="O40" s="403"/>
      <c r="P40" s="421">
        <v>31680.87</v>
      </c>
      <c r="Q40" s="422"/>
      <c r="R40" s="422"/>
      <c r="S40" s="422"/>
      <c r="T40" s="422"/>
      <c r="U40" s="423"/>
      <c r="V40" s="407">
        <v>1.89</v>
      </c>
      <c r="W40" s="408"/>
      <c r="X40" s="408"/>
      <c r="Y40" s="409"/>
      <c r="Z40" s="410">
        <v>59876.84</v>
      </c>
      <c r="AA40" s="411"/>
      <c r="AC40" s="211">
        <v>0.51</v>
      </c>
      <c r="AD40" s="212">
        <f t="shared" si="0"/>
        <v>16157.24</v>
      </c>
      <c r="AE40" s="231"/>
    </row>
    <row r="41" spans="1:31" ht="20.45" customHeight="1">
      <c r="A41" s="412">
        <v>40511</v>
      </c>
      <c r="B41" s="413"/>
      <c r="C41" s="414"/>
      <c r="D41" s="396" t="s">
        <v>87</v>
      </c>
      <c r="E41" s="397"/>
      <c r="F41" s="397"/>
      <c r="G41" s="397"/>
      <c r="H41" s="397"/>
      <c r="I41" s="397"/>
      <c r="J41" s="398"/>
      <c r="K41" s="399">
        <f>BD!$F$4</f>
        <v>7.5300000000000006E-2</v>
      </c>
      <c r="L41" s="400"/>
      <c r="M41" s="401" t="s">
        <v>27</v>
      </c>
      <c r="N41" s="402"/>
      <c r="O41" s="403"/>
      <c r="P41" s="404">
        <v>82.62</v>
      </c>
      <c r="Q41" s="405"/>
      <c r="R41" s="405"/>
      <c r="S41" s="405"/>
      <c r="T41" s="405"/>
      <c r="U41" s="406"/>
      <c r="V41" s="410">
        <v>4883.55</v>
      </c>
      <c r="W41" s="486"/>
      <c r="X41" s="486"/>
      <c r="Y41" s="411"/>
      <c r="Z41" s="410">
        <v>403478.9</v>
      </c>
      <c r="AA41" s="411"/>
      <c r="AC41" s="211">
        <v>4068.14</v>
      </c>
      <c r="AD41" s="212">
        <f t="shared" si="0"/>
        <v>336109.72</v>
      </c>
      <c r="AE41" s="231"/>
    </row>
    <row r="42" spans="1:31" ht="10.9" customHeight="1">
      <c r="A42" s="427"/>
      <c r="B42" s="427"/>
      <c r="C42" s="427"/>
      <c r="D42" s="427"/>
      <c r="E42" s="427"/>
      <c r="F42" s="427"/>
      <c r="G42" s="427"/>
      <c r="H42" s="427"/>
      <c r="I42" s="427"/>
      <c r="J42" s="427"/>
      <c r="K42" s="427"/>
      <c r="L42" s="427"/>
      <c r="M42" s="427"/>
      <c r="N42" s="427"/>
      <c r="O42" s="427"/>
      <c r="P42" s="427"/>
      <c r="Q42" s="427"/>
      <c r="R42" s="427"/>
      <c r="S42" s="427"/>
      <c r="T42" s="427"/>
      <c r="U42" s="427"/>
      <c r="V42" s="427"/>
      <c r="W42" s="427"/>
      <c r="X42" s="427"/>
      <c r="Y42" s="427"/>
      <c r="Z42" s="427"/>
      <c r="AA42" s="427"/>
    </row>
    <row r="43" spans="1:31" ht="10.35" customHeight="1">
      <c r="A43" s="428" t="s">
        <v>34</v>
      </c>
      <c r="B43" s="428"/>
      <c r="C43" s="428"/>
      <c r="D43" s="428"/>
      <c r="E43" s="428"/>
      <c r="F43" s="428"/>
      <c r="G43" s="428"/>
      <c r="H43" s="428"/>
      <c r="I43" s="428"/>
      <c r="J43" s="428"/>
      <c r="K43" s="428"/>
      <c r="L43" s="428"/>
      <c r="M43" s="428"/>
      <c r="N43" s="428"/>
      <c r="O43" s="428"/>
      <c r="P43" s="428"/>
      <c r="Q43" s="428"/>
      <c r="R43" s="428"/>
      <c r="S43" s="428"/>
      <c r="T43" s="428"/>
      <c r="U43" s="428"/>
      <c r="V43" s="428"/>
      <c r="W43" s="428"/>
      <c r="X43" s="428"/>
      <c r="Y43" s="429">
        <v>831637.92</v>
      </c>
      <c r="Z43" s="430"/>
      <c r="AA43" s="431"/>
      <c r="AC43" s="385">
        <v>509403.63999999996</v>
      </c>
      <c r="AD43" s="386"/>
    </row>
    <row r="44" spans="1:31" ht="10.9" customHeight="1">
      <c r="A44" s="427"/>
      <c r="B44" s="427"/>
      <c r="C44" s="427"/>
      <c r="D44" s="427"/>
      <c r="E44" s="427"/>
      <c r="F44" s="427"/>
      <c r="G44" s="427"/>
      <c r="H44" s="427"/>
      <c r="I44" s="427"/>
      <c r="J44" s="427"/>
      <c r="K44" s="427"/>
      <c r="L44" s="427"/>
      <c r="M44" s="427"/>
      <c r="N44" s="427"/>
      <c r="O44" s="427"/>
      <c r="P44" s="427"/>
      <c r="Q44" s="427"/>
      <c r="R44" s="427"/>
      <c r="S44" s="427"/>
      <c r="T44" s="427"/>
      <c r="U44" s="427"/>
      <c r="V44" s="427"/>
      <c r="W44" s="427"/>
      <c r="X44" s="427"/>
      <c r="Y44" s="427"/>
      <c r="Z44" s="427"/>
      <c r="AA44" s="427"/>
    </row>
    <row r="45" spans="1:31" ht="10.9" customHeight="1">
      <c r="A45" s="427"/>
      <c r="B45" s="427"/>
      <c r="C45" s="427"/>
      <c r="D45" s="427"/>
      <c r="E45" s="427"/>
      <c r="F45" s="427"/>
      <c r="G45" s="427"/>
      <c r="H45" s="427"/>
      <c r="I45" s="427"/>
      <c r="J45" s="427"/>
      <c r="K45" s="427"/>
      <c r="L45" s="427"/>
      <c r="M45" s="427"/>
      <c r="N45" s="427"/>
      <c r="O45" s="427"/>
      <c r="P45" s="427"/>
      <c r="Q45" s="427"/>
      <c r="R45" s="427"/>
      <c r="S45" s="427"/>
      <c r="T45" s="427"/>
      <c r="U45" s="427"/>
      <c r="V45" s="427"/>
      <c r="W45" s="427"/>
      <c r="X45" s="427"/>
      <c r="Y45" s="427"/>
      <c r="Z45" s="427"/>
      <c r="AA45" s="427"/>
    </row>
    <row r="46" spans="1:31" ht="10.35" customHeight="1">
      <c r="A46" s="387" t="s">
        <v>10</v>
      </c>
      <c r="B46" s="388"/>
      <c r="C46" s="389"/>
      <c r="D46" s="387" t="s">
        <v>11</v>
      </c>
      <c r="E46" s="388"/>
      <c r="F46" s="388"/>
      <c r="G46" s="388"/>
      <c r="H46" s="388"/>
      <c r="I46" s="388"/>
      <c r="J46" s="389"/>
      <c r="K46" s="393" t="s">
        <v>76</v>
      </c>
      <c r="L46" s="395"/>
      <c r="M46" s="390" t="s">
        <v>12</v>
      </c>
      <c r="N46" s="391"/>
      <c r="O46" s="392"/>
      <c r="P46" s="393" t="s">
        <v>13</v>
      </c>
      <c r="Q46" s="394"/>
      <c r="R46" s="394"/>
      <c r="S46" s="394"/>
      <c r="T46" s="394"/>
      <c r="U46" s="395"/>
      <c r="V46" s="393" t="s">
        <v>14</v>
      </c>
      <c r="W46" s="394"/>
      <c r="X46" s="394"/>
      <c r="Y46" s="395"/>
      <c r="Z46" s="393" t="s">
        <v>15</v>
      </c>
      <c r="AA46" s="395"/>
      <c r="AC46" s="213" t="s">
        <v>14</v>
      </c>
      <c r="AD46" s="214" t="s">
        <v>15</v>
      </c>
    </row>
    <row r="47" spans="1:31" ht="10.35" customHeight="1">
      <c r="A47" s="387"/>
      <c r="B47" s="388"/>
      <c r="C47" s="389"/>
      <c r="D47" s="387" t="s">
        <v>40</v>
      </c>
      <c r="E47" s="388"/>
      <c r="F47" s="388"/>
      <c r="G47" s="388"/>
      <c r="H47" s="388"/>
      <c r="I47" s="388"/>
      <c r="J47" s="388"/>
      <c r="K47" s="388"/>
      <c r="L47" s="388"/>
      <c r="M47" s="388"/>
      <c r="N47" s="388"/>
      <c r="O47" s="388"/>
      <c r="P47" s="388"/>
      <c r="Q47" s="388"/>
      <c r="R47" s="388"/>
      <c r="S47" s="388"/>
      <c r="T47" s="388"/>
      <c r="U47" s="388"/>
      <c r="V47" s="388"/>
      <c r="W47" s="388"/>
      <c r="X47" s="388"/>
      <c r="Y47" s="388"/>
      <c r="Z47" s="388"/>
      <c r="AA47" s="389"/>
    </row>
    <row r="48" spans="1:31" ht="20.45" customHeight="1">
      <c r="A48" s="412">
        <v>42301</v>
      </c>
      <c r="B48" s="413"/>
      <c r="C48" s="414"/>
      <c r="D48" s="396" t="s">
        <v>41</v>
      </c>
      <c r="E48" s="397"/>
      <c r="F48" s="397"/>
      <c r="G48" s="397"/>
      <c r="H48" s="397"/>
      <c r="I48" s="397"/>
      <c r="J48" s="398"/>
      <c r="K48" s="399">
        <f>BD!$E$4</f>
        <v>0.1109</v>
      </c>
      <c r="L48" s="400"/>
      <c r="M48" s="401" t="s">
        <v>42</v>
      </c>
      <c r="N48" s="402"/>
      <c r="O48" s="403"/>
      <c r="P48" s="424">
        <v>1</v>
      </c>
      <c r="Q48" s="425"/>
      <c r="R48" s="425"/>
      <c r="S48" s="425"/>
      <c r="T48" s="425"/>
      <c r="U48" s="426"/>
      <c r="V48" s="435">
        <v>61862.14</v>
      </c>
      <c r="W48" s="447"/>
      <c r="X48" s="447"/>
      <c r="Y48" s="436"/>
      <c r="Z48" s="435">
        <v>61862.14</v>
      </c>
      <c r="AA48" s="436"/>
      <c r="AC48" s="211">
        <v>36429.308227200003</v>
      </c>
      <c r="AD48" s="212">
        <f t="shared" ref="AD48:AD49" si="1">TRUNC(AC48*P48,2)</f>
        <v>36429.300000000003</v>
      </c>
      <c r="AE48" s="231"/>
    </row>
    <row r="49" spans="1:31" ht="20.45" customHeight="1">
      <c r="A49" s="412">
        <v>42000</v>
      </c>
      <c r="B49" s="413"/>
      <c r="C49" s="414"/>
      <c r="D49" s="396" t="s">
        <v>43</v>
      </c>
      <c r="E49" s="397"/>
      <c r="F49" s="397"/>
      <c r="G49" s="397"/>
      <c r="H49" s="397"/>
      <c r="I49" s="397"/>
      <c r="J49" s="398"/>
      <c r="K49" s="399">
        <f>BD!$E$4</f>
        <v>0.1109</v>
      </c>
      <c r="L49" s="400"/>
      <c r="M49" s="401" t="s">
        <v>42</v>
      </c>
      <c r="N49" s="402"/>
      <c r="O49" s="403"/>
      <c r="P49" s="424">
        <v>1</v>
      </c>
      <c r="Q49" s="425"/>
      <c r="R49" s="425"/>
      <c r="S49" s="425"/>
      <c r="T49" s="425"/>
      <c r="U49" s="426"/>
      <c r="V49" s="448">
        <v>120504.82</v>
      </c>
      <c r="W49" s="449"/>
      <c r="X49" s="449"/>
      <c r="Y49" s="450"/>
      <c r="Z49" s="448">
        <v>120504.82</v>
      </c>
      <c r="AA49" s="450"/>
      <c r="AC49" s="211">
        <v>87238.340454299992</v>
      </c>
      <c r="AD49" s="212">
        <f t="shared" si="1"/>
        <v>87238.34</v>
      </c>
      <c r="AE49" s="231"/>
    </row>
    <row r="50" spans="1:31" ht="10.9" customHeight="1">
      <c r="A50" s="427"/>
      <c r="B50" s="427"/>
      <c r="C50" s="427"/>
      <c r="D50" s="427"/>
      <c r="E50" s="427"/>
      <c r="F50" s="427"/>
      <c r="G50" s="427"/>
      <c r="H50" s="427"/>
      <c r="I50" s="427"/>
      <c r="J50" s="427"/>
      <c r="K50" s="427"/>
      <c r="L50" s="427"/>
      <c r="M50" s="427"/>
      <c r="N50" s="427"/>
      <c r="O50" s="427"/>
      <c r="P50" s="427"/>
      <c r="Q50" s="427"/>
      <c r="R50" s="427"/>
      <c r="S50" s="427"/>
      <c r="T50" s="427"/>
      <c r="U50" s="427"/>
      <c r="V50" s="427"/>
      <c r="W50" s="427"/>
      <c r="X50" s="427"/>
      <c r="Y50" s="427"/>
      <c r="Z50" s="427"/>
      <c r="AA50" s="427"/>
    </row>
    <row r="51" spans="1:31" ht="10.35" customHeight="1">
      <c r="A51" s="428" t="s">
        <v>34</v>
      </c>
      <c r="B51" s="428"/>
      <c r="C51" s="428"/>
      <c r="D51" s="428"/>
      <c r="E51" s="428"/>
      <c r="F51" s="428"/>
      <c r="G51" s="428"/>
      <c r="H51" s="428"/>
      <c r="I51" s="428"/>
      <c r="J51" s="428"/>
      <c r="K51" s="428"/>
      <c r="L51" s="428"/>
      <c r="M51" s="428"/>
      <c r="N51" s="428"/>
      <c r="O51" s="428"/>
      <c r="P51" s="428"/>
      <c r="Q51" s="428"/>
      <c r="R51" s="428"/>
      <c r="S51" s="428"/>
      <c r="T51" s="428"/>
      <c r="U51" s="428"/>
      <c r="V51" s="428"/>
      <c r="W51" s="428"/>
      <c r="X51" s="428"/>
      <c r="Y51" s="429">
        <v>182366.96</v>
      </c>
      <c r="Z51" s="430"/>
      <c r="AA51" s="431"/>
      <c r="AC51" s="385">
        <v>123667.64</v>
      </c>
      <c r="AD51" s="386"/>
    </row>
    <row r="52" spans="1:31" ht="10.9" customHeight="1">
      <c r="A52" s="427"/>
      <c r="B52" s="427"/>
      <c r="C52" s="427"/>
      <c r="D52" s="427"/>
      <c r="E52" s="427"/>
      <c r="F52" s="427"/>
      <c r="G52" s="427"/>
      <c r="H52" s="427"/>
      <c r="I52" s="427"/>
      <c r="J52" s="427"/>
      <c r="K52" s="427"/>
      <c r="L52" s="427"/>
      <c r="M52" s="427"/>
      <c r="N52" s="427"/>
      <c r="O52" s="427"/>
      <c r="P52" s="427"/>
      <c r="Q52" s="427"/>
      <c r="R52" s="427"/>
      <c r="S52" s="427"/>
      <c r="T52" s="427"/>
      <c r="U52" s="427"/>
      <c r="V52" s="427"/>
      <c r="W52" s="427"/>
      <c r="X52" s="427"/>
      <c r="Y52" s="427"/>
      <c r="Z52" s="427"/>
      <c r="AA52" s="427"/>
    </row>
    <row r="53" spans="1:31" ht="10.35" customHeight="1">
      <c r="A53" s="428" t="s">
        <v>44</v>
      </c>
      <c r="B53" s="428"/>
      <c r="C53" s="428"/>
      <c r="D53" s="428"/>
      <c r="E53" s="428"/>
      <c r="F53" s="428"/>
      <c r="G53" s="428"/>
      <c r="H53" s="428"/>
      <c r="I53" s="428"/>
      <c r="J53" s="428"/>
      <c r="K53" s="428"/>
      <c r="L53" s="428"/>
      <c r="M53" s="428"/>
      <c r="N53" s="428"/>
      <c r="O53" s="428"/>
      <c r="P53" s="428"/>
      <c r="Q53" s="428"/>
      <c r="R53" s="428"/>
      <c r="S53" s="428"/>
      <c r="T53" s="428"/>
      <c r="U53" s="428"/>
      <c r="V53" s="428"/>
      <c r="W53" s="428"/>
      <c r="X53" s="428"/>
      <c r="Y53" s="457">
        <v>1014004.88</v>
      </c>
      <c r="Z53" s="458"/>
      <c r="AA53" s="459"/>
      <c r="AC53" s="385">
        <v>633071.27999999991</v>
      </c>
      <c r="AD53" s="386"/>
    </row>
    <row r="54" spans="1:31" ht="10.9" customHeight="1">
      <c r="A54" s="427"/>
      <c r="B54" s="427"/>
      <c r="C54" s="427"/>
      <c r="D54" s="427"/>
      <c r="E54" s="427"/>
      <c r="F54" s="427"/>
      <c r="G54" s="427"/>
      <c r="H54" s="427"/>
      <c r="I54" s="427"/>
      <c r="J54" s="427"/>
      <c r="K54" s="427"/>
      <c r="L54" s="427"/>
      <c r="M54" s="427"/>
      <c r="N54" s="427"/>
      <c r="O54" s="427"/>
      <c r="P54" s="427"/>
      <c r="Q54" s="427"/>
      <c r="R54" s="427"/>
      <c r="S54" s="427"/>
      <c r="T54" s="427"/>
      <c r="U54" s="427"/>
      <c r="V54" s="427"/>
      <c r="W54" s="427"/>
      <c r="X54" s="427"/>
      <c r="Y54" s="427"/>
      <c r="Z54" s="427"/>
      <c r="AA54" s="427"/>
    </row>
    <row r="55" spans="1:31" ht="10.9" customHeight="1">
      <c r="A55" s="427"/>
      <c r="B55" s="427"/>
      <c r="C55" s="427"/>
      <c r="D55" s="427"/>
      <c r="E55" s="427"/>
      <c r="F55" s="427"/>
      <c r="G55" s="427"/>
      <c r="H55" s="427"/>
      <c r="I55" s="427"/>
      <c r="J55" s="427"/>
      <c r="K55" s="427"/>
      <c r="L55" s="427"/>
      <c r="M55" s="427"/>
      <c r="N55" s="427"/>
      <c r="O55" s="427"/>
      <c r="P55" s="427"/>
      <c r="Q55" s="427"/>
      <c r="R55" s="427"/>
      <c r="S55" s="427"/>
      <c r="T55" s="427"/>
      <c r="U55" s="427"/>
      <c r="V55" s="427"/>
      <c r="W55" s="427"/>
      <c r="X55" s="427"/>
      <c r="Y55" s="427"/>
      <c r="Z55" s="427"/>
      <c r="AA55" s="427"/>
    </row>
    <row r="56" spans="1:31" ht="10.35" customHeight="1">
      <c r="A56" s="387" t="s">
        <v>512</v>
      </c>
      <c r="B56" s="388"/>
      <c r="C56" s="388"/>
      <c r="D56" s="388"/>
      <c r="E56" s="388"/>
      <c r="F56" s="388"/>
      <c r="G56" s="388"/>
      <c r="H56" s="388"/>
      <c r="I56" s="388"/>
      <c r="J56" s="388"/>
      <c r="K56" s="389"/>
      <c r="L56" s="393" t="s">
        <v>88</v>
      </c>
      <c r="M56" s="394"/>
      <c r="N56" s="394"/>
      <c r="O56" s="394"/>
      <c r="P56" s="394"/>
      <c r="Q56" s="394"/>
      <c r="R56" s="395"/>
      <c r="S56" s="393" t="s">
        <v>45</v>
      </c>
      <c r="T56" s="394"/>
      <c r="U56" s="394"/>
      <c r="V56" s="394"/>
      <c r="W56" s="394"/>
      <c r="X56" s="395"/>
      <c r="Y56" s="393" t="s">
        <v>46</v>
      </c>
      <c r="Z56" s="394"/>
      <c r="AA56" s="395"/>
    </row>
    <row r="57" spans="1:31" ht="10.35" customHeight="1">
      <c r="A57" s="451"/>
      <c r="B57" s="452"/>
      <c r="C57" s="452"/>
      <c r="D57" s="452"/>
      <c r="E57" s="452"/>
      <c r="F57" s="452"/>
      <c r="G57" s="452"/>
      <c r="H57" s="452"/>
      <c r="I57" s="452"/>
      <c r="J57" s="452"/>
      <c r="K57" s="453"/>
      <c r="L57" s="454"/>
      <c r="M57" s="455"/>
      <c r="N57" s="455"/>
      <c r="O57" s="455"/>
      <c r="P57" s="455"/>
      <c r="Q57" s="455"/>
      <c r="R57" s="456"/>
      <c r="S57" s="454"/>
      <c r="T57" s="455"/>
      <c r="U57" s="455"/>
      <c r="V57" s="455"/>
      <c r="W57" s="455"/>
      <c r="X57" s="456"/>
      <c r="Y57" s="454"/>
      <c r="Z57" s="455"/>
      <c r="AA57" s="456"/>
    </row>
    <row r="58" spans="1:31" ht="10.35" customHeight="1">
      <c r="A58" s="451" t="s">
        <v>16</v>
      </c>
      <c r="B58" s="452"/>
      <c r="C58" s="452"/>
      <c r="D58" s="452"/>
      <c r="E58" s="452"/>
      <c r="F58" s="452"/>
      <c r="G58" s="452"/>
      <c r="H58" s="452"/>
      <c r="I58" s="452"/>
      <c r="J58" s="452"/>
      <c r="K58" s="453"/>
      <c r="L58" s="462">
        <f>S58/$S$62</f>
        <v>0.80465447745473473</v>
      </c>
      <c r="M58" s="463"/>
      <c r="N58" s="463"/>
      <c r="O58" s="463"/>
      <c r="P58" s="463"/>
      <c r="Q58" s="463"/>
      <c r="R58" s="464"/>
      <c r="S58" s="465">
        <f>AC43</f>
        <v>509403.63999999996</v>
      </c>
      <c r="T58" s="466"/>
      <c r="U58" s="466"/>
      <c r="V58" s="466"/>
      <c r="W58" s="466"/>
      <c r="X58" s="467"/>
      <c r="Y58" s="468">
        <f>TRUNC(S58/$AE$5,2)</f>
        <v>20.96</v>
      </c>
      <c r="Z58" s="469"/>
      <c r="AA58" s="470"/>
    </row>
    <row r="59" spans="1:31" ht="10.35" customHeight="1">
      <c r="A59" s="451"/>
      <c r="B59" s="452"/>
      <c r="C59" s="452"/>
      <c r="D59" s="452"/>
      <c r="E59" s="452"/>
      <c r="F59" s="452"/>
      <c r="G59" s="452"/>
      <c r="H59" s="452"/>
      <c r="I59" s="452"/>
      <c r="J59" s="452"/>
      <c r="K59" s="453"/>
      <c r="L59" s="462"/>
      <c r="M59" s="463"/>
      <c r="N59" s="463"/>
      <c r="O59" s="463"/>
      <c r="P59" s="463"/>
      <c r="Q59" s="463"/>
      <c r="R59" s="464"/>
      <c r="S59" s="465"/>
      <c r="T59" s="466"/>
      <c r="U59" s="466"/>
      <c r="V59" s="466"/>
      <c r="W59" s="466"/>
      <c r="X59" s="467"/>
      <c r="Y59" s="468"/>
      <c r="Z59" s="469"/>
      <c r="AA59" s="470"/>
    </row>
    <row r="60" spans="1:31" ht="10.35" customHeight="1">
      <c r="A60" s="451" t="s">
        <v>40</v>
      </c>
      <c r="B60" s="452"/>
      <c r="C60" s="452"/>
      <c r="D60" s="452"/>
      <c r="E60" s="452"/>
      <c r="F60" s="452"/>
      <c r="G60" s="452"/>
      <c r="H60" s="452"/>
      <c r="I60" s="452"/>
      <c r="J60" s="452"/>
      <c r="K60" s="453"/>
      <c r="L60" s="462">
        <f>S60/$S$62</f>
        <v>0.19534552254526538</v>
      </c>
      <c r="M60" s="463"/>
      <c r="N60" s="463"/>
      <c r="O60" s="463"/>
      <c r="P60" s="463"/>
      <c r="Q60" s="463"/>
      <c r="R60" s="464"/>
      <c r="S60" s="465">
        <f>AC51</f>
        <v>123667.64</v>
      </c>
      <c r="T60" s="466"/>
      <c r="U60" s="466"/>
      <c r="V60" s="466"/>
      <c r="W60" s="466"/>
      <c r="X60" s="467"/>
      <c r="Y60" s="468">
        <f>TRUNC(S60/$AE$5,2)</f>
        <v>5.08</v>
      </c>
      <c r="Z60" s="469"/>
      <c r="AA60" s="470"/>
    </row>
    <row r="61" spans="1:31" ht="10.35" customHeight="1">
      <c r="A61" s="451"/>
      <c r="B61" s="452"/>
      <c r="C61" s="452"/>
      <c r="D61" s="452"/>
      <c r="E61" s="452"/>
      <c r="F61" s="452"/>
      <c r="G61" s="452"/>
      <c r="H61" s="452"/>
      <c r="I61" s="452"/>
      <c r="J61" s="452"/>
      <c r="K61" s="453"/>
      <c r="L61" s="462"/>
      <c r="M61" s="463"/>
      <c r="N61" s="463"/>
      <c r="O61" s="463"/>
      <c r="P61" s="463"/>
      <c r="Q61" s="463"/>
      <c r="R61" s="464"/>
      <c r="S61" s="465"/>
      <c r="T61" s="466"/>
      <c r="U61" s="466"/>
      <c r="V61" s="466"/>
      <c r="W61" s="466"/>
      <c r="X61" s="467"/>
      <c r="Y61" s="468"/>
      <c r="Z61" s="469"/>
      <c r="AA61" s="470"/>
    </row>
    <row r="62" spans="1:31" ht="10.35" customHeight="1">
      <c r="A62" s="396" t="s">
        <v>47</v>
      </c>
      <c r="B62" s="397"/>
      <c r="C62" s="397"/>
      <c r="D62" s="397"/>
      <c r="E62" s="397"/>
      <c r="F62" s="397"/>
      <c r="G62" s="397"/>
      <c r="H62" s="397"/>
      <c r="I62" s="397"/>
      <c r="J62" s="397"/>
      <c r="K62" s="398"/>
      <c r="L62" s="399">
        <f>SUM(L58:R61)</f>
        <v>1</v>
      </c>
      <c r="M62" s="443"/>
      <c r="N62" s="443"/>
      <c r="O62" s="443"/>
      <c r="P62" s="443"/>
      <c r="Q62" s="443"/>
      <c r="R62" s="400"/>
      <c r="S62" s="444">
        <f>AC53</f>
        <v>633071.27999999991</v>
      </c>
      <c r="T62" s="445"/>
      <c r="U62" s="445"/>
      <c r="V62" s="445"/>
      <c r="W62" s="445"/>
      <c r="X62" s="446"/>
      <c r="Y62" s="432">
        <f>SUM(Y58:AA61)</f>
        <v>26.04</v>
      </c>
      <c r="Z62" s="433"/>
      <c r="AA62" s="434"/>
    </row>
    <row r="63" spans="1:31" ht="11.45" customHeight="1">
      <c r="A63" s="460" t="s">
        <v>48</v>
      </c>
      <c r="B63" s="460"/>
      <c r="C63" s="460"/>
      <c r="D63" s="460"/>
      <c r="E63" s="460"/>
      <c r="F63" s="460"/>
      <c r="G63" s="460"/>
      <c r="H63" s="460"/>
      <c r="I63" s="460"/>
      <c r="J63" s="460"/>
      <c r="K63" s="461"/>
      <c r="L63" s="461"/>
      <c r="M63" s="461"/>
      <c r="N63" s="461"/>
      <c r="O63" s="461"/>
      <c r="P63" s="461"/>
      <c r="Q63" s="461"/>
      <c r="R63" s="461"/>
      <c r="S63" s="461"/>
      <c r="T63" s="461"/>
      <c r="U63" s="461"/>
      <c r="V63" s="461"/>
      <c r="W63" s="461"/>
      <c r="X63" s="461"/>
      <c r="Y63" s="461"/>
      <c r="Z63" s="461"/>
      <c r="AA63" s="461"/>
    </row>
    <row r="65" spans="1:30">
      <c r="A65" s="363" t="s">
        <v>398</v>
      </c>
      <c r="B65" s="363"/>
      <c r="C65" s="363"/>
      <c r="D65" s="363"/>
      <c r="E65" s="363"/>
      <c r="F65" s="363"/>
      <c r="G65" s="363"/>
      <c r="H65" s="363"/>
      <c r="I65" s="363"/>
      <c r="J65" s="363"/>
      <c r="K65" s="363"/>
      <c r="L65" s="363"/>
      <c r="M65" s="363"/>
      <c r="N65" s="363"/>
      <c r="O65" s="363"/>
      <c r="P65" s="363"/>
      <c r="Q65" s="363"/>
      <c r="R65" s="363"/>
      <c r="S65" s="363"/>
      <c r="T65" s="363"/>
      <c r="U65" s="363"/>
      <c r="V65" s="363"/>
      <c r="W65" s="363"/>
      <c r="X65" s="363"/>
      <c r="Y65" s="363"/>
      <c r="Z65" s="363"/>
      <c r="AA65" s="363"/>
      <c r="AB65" s="363"/>
      <c r="AC65" s="363"/>
      <c r="AD65" s="363"/>
    </row>
    <row r="66" spans="1:30">
      <c r="A66" s="363"/>
      <c r="B66" s="363"/>
      <c r="C66" s="363"/>
      <c r="D66" s="363"/>
      <c r="E66" s="363"/>
      <c r="F66" s="363"/>
      <c r="G66" s="363"/>
      <c r="H66" s="363"/>
      <c r="I66" s="363"/>
      <c r="J66" s="363"/>
      <c r="K66" s="363"/>
      <c r="L66" s="363"/>
      <c r="M66" s="363"/>
      <c r="N66" s="363"/>
      <c r="O66" s="363"/>
      <c r="P66" s="363"/>
      <c r="Q66" s="363"/>
      <c r="R66" s="363"/>
      <c r="S66" s="363"/>
      <c r="T66" s="363"/>
      <c r="U66" s="363"/>
      <c r="V66" s="363"/>
      <c r="W66" s="363"/>
      <c r="X66" s="363"/>
      <c r="Y66" s="363"/>
      <c r="Z66" s="363"/>
      <c r="AA66" s="363"/>
      <c r="AB66" s="363"/>
      <c r="AC66" s="363"/>
      <c r="AD66" s="363"/>
    </row>
    <row r="67" spans="1:30">
      <c r="A67" s="363"/>
      <c r="B67" s="363"/>
      <c r="C67" s="363"/>
      <c r="D67" s="363"/>
      <c r="E67" s="363"/>
      <c r="F67" s="363"/>
      <c r="G67" s="363"/>
      <c r="H67" s="363"/>
      <c r="I67" s="363"/>
      <c r="J67" s="363"/>
      <c r="K67" s="363"/>
      <c r="L67" s="363"/>
      <c r="M67" s="363"/>
      <c r="N67" s="363"/>
      <c r="O67" s="363"/>
      <c r="P67" s="363"/>
      <c r="Q67" s="363"/>
      <c r="R67" s="363"/>
      <c r="S67" s="363"/>
      <c r="T67" s="363"/>
      <c r="U67" s="363"/>
      <c r="V67" s="363"/>
      <c r="W67" s="363"/>
      <c r="X67" s="363"/>
      <c r="Y67" s="363"/>
      <c r="Z67" s="363"/>
      <c r="AA67" s="363"/>
      <c r="AB67" s="363"/>
      <c r="AC67" s="363"/>
      <c r="AD67" s="363"/>
    </row>
    <row r="68" spans="1:30">
      <c r="A68" s="363"/>
      <c r="B68" s="363"/>
      <c r="C68" s="363"/>
      <c r="D68" s="363"/>
      <c r="E68" s="363"/>
      <c r="F68" s="363"/>
      <c r="G68" s="363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3"/>
      <c r="S68" s="363"/>
      <c r="T68" s="363"/>
      <c r="U68" s="363"/>
      <c r="V68" s="363"/>
      <c r="W68" s="363"/>
      <c r="X68" s="363"/>
      <c r="Y68" s="363"/>
      <c r="Z68" s="363"/>
      <c r="AA68" s="363"/>
      <c r="AB68" s="363"/>
      <c r="AC68" s="363"/>
      <c r="AD68" s="363"/>
    </row>
    <row r="69" spans="1:30">
      <c r="A69" s="363"/>
      <c r="B69" s="363"/>
      <c r="C69" s="363"/>
      <c r="D69" s="363"/>
      <c r="E69" s="363"/>
      <c r="F69" s="363"/>
      <c r="G69" s="363"/>
      <c r="H69" s="363"/>
      <c r="I69" s="363"/>
      <c r="J69" s="363"/>
      <c r="K69" s="363"/>
      <c r="L69" s="363"/>
      <c r="M69" s="363"/>
      <c r="N69" s="363"/>
      <c r="O69" s="363"/>
      <c r="P69" s="363"/>
      <c r="Q69" s="363"/>
      <c r="R69" s="363"/>
      <c r="S69" s="363"/>
      <c r="T69" s="363"/>
      <c r="U69" s="363"/>
      <c r="V69" s="363"/>
      <c r="W69" s="363"/>
      <c r="X69" s="363"/>
      <c r="Y69" s="363"/>
      <c r="Z69" s="363"/>
      <c r="AA69" s="363"/>
      <c r="AB69" s="363"/>
      <c r="AC69" s="363"/>
      <c r="AD69" s="363"/>
    </row>
    <row r="70" spans="1:30">
      <c r="A70" s="363"/>
      <c r="B70" s="363"/>
      <c r="C70" s="363"/>
      <c r="D70" s="363"/>
      <c r="E70" s="363"/>
      <c r="F70" s="363"/>
      <c r="G70" s="363"/>
      <c r="H70" s="363"/>
      <c r="I70" s="363"/>
      <c r="J70" s="363"/>
      <c r="K70" s="363"/>
      <c r="L70" s="363"/>
      <c r="M70" s="363"/>
      <c r="N70" s="363"/>
      <c r="O70" s="363"/>
      <c r="P70" s="363"/>
      <c r="Q70" s="363"/>
      <c r="R70" s="363"/>
      <c r="S70" s="363"/>
      <c r="T70" s="363"/>
      <c r="U70" s="363"/>
      <c r="V70" s="363"/>
      <c r="W70" s="363"/>
      <c r="X70" s="363"/>
      <c r="Y70" s="363"/>
      <c r="Z70" s="363"/>
      <c r="AA70" s="363"/>
      <c r="AB70" s="363"/>
      <c r="AC70" s="363"/>
      <c r="AD70" s="363"/>
    </row>
  </sheetData>
  <mergeCells count="246">
    <mergeCell ref="Y53:AA53"/>
    <mergeCell ref="A54:AA54"/>
    <mergeCell ref="A53:X53"/>
    <mergeCell ref="K49:L49"/>
    <mergeCell ref="M49:O49"/>
    <mergeCell ref="P49:U49"/>
    <mergeCell ref="V49:Y49"/>
    <mergeCell ref="Z49:AA49"/>
    <mergeCell ref="A50:AA50"/>
    <mergeCell ref="A51:X51"/>
    <mergeCell ref="Y51:AA51"/>
    <mergeCell ref="A52:AA52"/>
    <mergeCell ref="A49:C49"/>
    <mergeCell ref="D49:J49"/>
    <mergeCell ref="V41:Y41"/>
    <mergeCell ref="Z41:AA41"/>
    <mergeCell ref="A42:AA42"/>
    <mergeCell ref="A43:X43"/>
    <mergeCell ref="Y43:AA43"/>
    <mergeCell ref="A44:AA44"/>
    <mergeCell ref="A45:AA45"/>
    <mergeCell ref="D46:J46"/>
    <mergeCell ref="K46:L46"/>
    <mergeCell ref="M46:O46"/>
    <mergeCell ref="P46:U46"/>
    <mergeCell ref="V46:Y46"/>
    <mergeCell ref="Z46:AA46"/>
    <mergeCell ref="A46:C46"/>
    <mergeCell ref="A41:C41"/>
    <mergeCell ref="D41:J41"/>
    <mergeCell ref="K41:L41"/>
    <mergeCell ref="M41:O41"/>
    <mergeCell ref="P41:U41"/>
    <mergeCell ref="V38:Y38"/>
    <mergeCell ref="Z38:AA38"/>
    <mergeCell ref="V39:Y39"/>
    <mergeCell ref="Z39:AA39"/>
    <mergeCell ref="A40:C40"/>
    <mergeCell ref="D40:J40"/>
    <mergeCell ref="K40:L40"/>
    <mergeCell ref="M40:O40"/>
    <mergeCell ref="P40:U40"/>
    <mergeCell ref="V40:Y40"/>
    <mergeCell ref="Z40:AA40"/>
    <mergeCell ref="A39:C39"/>
    <mergeCell ref="V35:Y35"/>
    <mergeCell ref="Z35:AA35"/>
    <mergeCell ref="V36:Y36"/>
    <mergeCell ref="Z36:AA36"/>
    <mergeCell ref="D37:J37"/>
    <mergeCell ref="K37:L37"/>
    <mergeCell ref="M37:O37"/>
    <mergeCell ref="P37:U37"/>
    <mergeCell ref="V37:Y37"/>
    <mergeCell ref="Z37:AA37"/>
    <mergeCell ref="V32:Y32"/>
    <mergeCell ref="Z32:AA32"/>
    <mergeCell ref="V33:Y33"/>
    <mergeCell ref="Z33:AA33"/>
    <mergeCell ref="D34:J34"/>
    <mergeCell ref="K34:L34"/>
    <mergeCell ref="M34:O34"/>
    <mergeCell ref="P34:U34"/>
    <mergeCell ref="V34:Y34"/>
    <mergeCell ref="Z34:AA34"/>
    <mergeCell ref="V29:Y29"/>
    <mergeCell ref="Z29:AA29"/>
    <mergeCell ref="V30:Y30"/>
    <mergeCell ref="Z30:AA30"/>
    <mergeCell ref="D31:J31"/>
    <mergeCell ref="K31:L31"/>
    <mergeCell ref="M31:O31"/>
    <mergeCell ref="P31:U31"/>
    <mergeCell ref="V31:Y31"/>
    <mergeCell ref="Z31:AA31"/>
    <mergeCell ref="V26:Y26"/>
    <mergeCell ref="Z26:AA26"/>
    <mergeCell ref="V27:Y27"/>
    <mergeCell ref="Z27:AA27"/>
    <mergeCell ref="D28:J28"/>
    <mergeCell ref="K28:L28"/>
    <mergeCell ref="M28:O28"/>
    <mergeCell ref="P28:U28"/>
    <mergeCell ref="V28:Y28"/>
    <mergeCell ref="Z28:AA28"/>
    <mergeCell ref="V23:Y23"/>
    <mergeCell ref="Z23:AA23"/>
    <mergeCell ref="V24:Y24"/>
    <mergeCell ref="Z24:AA24"/>
    <mergeCell ref="D25:J25"/>
    <mergeCell ref="K25:L25"/>
    <mergeCell ref="M25:O25"/>
    <mergeCell ref="P25:U25"/>
    <mergeCell ref="V25:Y25"/>
    <mergeCell ref="Z25:AA25"/>
    <mergeCell ref="C8:AA8"/>
    <mergeCell ref="C9:T9"/>
    <mergeCell ref="U9:AA9"/>
    <mergeCell ref="V19:Y19"/>
    <mergeCell ref="Z19:AA19"/>
    <mergeCell ref="D20:AA20"/>
    <mergeCell ref="D21:J21"/>
    <mergeCell ref="K21:L21"/>
    <mergeCell ref="M21:O21"/>
    <mergeCell ref="P21:U21"/>
    <mergeCell ref="V21:Y21"/>
    <mergeCell ref="Z21:AA21"/>
    <mergeCell ref="A21:C21"/>
    <mergeCell ref="A9:B9"/>
    <mergeCell ref="A10:B10"/>
    <mergeCell ref="A11:B11"/>
    <mergeCell ref="A8:B8"/>
    <mergeCell ref="U16:AA16"/>
    <mergeCell ref="C15:AA15"/>
    <mergeCell ref="C16:T16"/>
    <mergeCell ref="A63:J63"/>
    <mergeCell ref="K63:AA63"/>
    <mergeCell ref="A55:AA55"/>
    <mergeCell ref="A56:K56"/>
    <mergeCell ref="L56:R56"/>
    <mergeCell ref="S56:X56"/>
    <mergeCell ref="Y56:AA56"/>
    <mergeCell ref="A57:K57"/>
    <mergeCell ref="L57:R57"/>
    <mergeCell ref="S57:X57"/>
    <mergeCell ref="Y57:AA57"/>
    <mergeCell ref="A58:K59"/>
    <mergeCell ref="L58:R59"/>
    <mergeCell ref="S58:X59"/>
    <mergeCell ref="Y58:AA59"/>
    <mergeCell ref="A60:K61"/>
    <mergeCell ref="L60:R61"/>
    <mergeCell ref="S60:X61"/>
    <mergeCell ref="Y60:AA61"/>
    <mergeCell ref="A62:K62"/>
    <mergeCell ref="L62:R62"/>
    <mergeCell ref="S62:X62"/>
    <mergeCell ref="Y62:AA62"/>
    <mergeCell ref="A47:C47"/>
    <mergeCell ref="D47:AA47"/>
    <mergeCell ref="A48:C48"/>
    <mergeCell ref="D48:J48"/>
    <mergeCell ref="K48:L48"/>
    <mergeCell ref="M48:O48"/>
    <mergeCell ref="P48:U48"/>
    <mergeCell ref="V48:Y48"/>
    <mergeCell ref="Z48:AA48"/>
    <mergeCell ref="A37:C37"/>
    <mergeCell ref="A38:C38"/>
    <mergeCell ref="D39:J39"/>
    <mergeCell ref="K39:L39"/>
    <mergeCell ref="M39:O39"/>
    <mergeCell ref="P39:U39"/>
    <mergeCell ref="A35:C35"/>
    <mergeCell ref="A36:C36"/>
    <mergeCell ref="D36:J36"/>
    <mergeCell ref="K36:L36"/>
    <mergeCell ref="M36:O36"/>
    <mergeCell ref="P36:U36"/>
    <mergeCell ref="D35:J35"/>
    <mergeCell ref="K35:L35"/>
    <mergeCell ref="M35:O35"/>
    <mergeCell ref="P35:U35"/>
    <mergeCell ref="D38:J38"/>
    <mergeCell ref="K38:L38"/>
    <mergeCell ref="M38:O38"/>
    <mergeCell ref="P38:U38"/>
    <mergeCell ref="A33:C33"/>
    <mergeCell ref="A34:C34"/>
    <mergeCell ref="D33:J33"/>
    <mergeCell ref="K33:L33"/>
    <mergeCell ref="M33:O33"/>
    <mergeCell ref="P33:U33"/>
    <mergeCell ref="A31:C31"/>
    <mergeCell ref="A32:C32"/>
    <mergeCell ref="A29:C29"/>
    <mergeCell ref="A30:C30"/>
    <mergeCell ref="D30:J30"/>
    <mergeCell ref="K30:L30"/>
    <mergeCell ref="M30:O30"/>
    <mergeCell ref="P30:U30"/>
    <mergeCell ref="D29:J29"/>
    <mergeCell ref="K29:L29"/>
    <mergeCell ref="M29:O29"/>
    <mergeCell ref="P29:U29"/>
    <mergeCell ref="D32:J32"/>
    <mergeCell ref="K32:L32"/>
    <mergeCell ref="M32:O32"/>
    <mergeCell ref="P32:U32"/>
    <mergeCell ref="A27:C27"/>
    <mergeCell ref="A28:C28"/>
    <mergeCell ref="D27:J27"/>
    <mergeCell ref="K27:L27"/>
    <mergeCell ref="M27:O27"/>
    <mergeCell ref="P27:U27"/>
    <mergeCell ref="A25:C25"/>
    <mergeCell ref="A26:C26"/>
    <mergeCell ref="A23:C23"/>
    <mergeCell ref="A24:C24"/>
    <mergeCell ref="D24:J24"/>
    <mergeCell ref="K24:L24"/>
    <mergeCell ref="M24:O24"/>
    <mergeCell ref="P24:U24"/>
    <mergeCell ref="D23:J23"/>
    <mergeCell ref="K23:L23"/>
    <mergeCell ref="M23:O23"/>
    <mergeCell ref="P23:U23"/>
    <mergeCell ref="D26:J26"/>
    <mergeCell ref="K26:L26"/>
    <mergeCell ref="M26:O26"/>
    <mergeCell ref="P26:U26"/>
    <mergeCell ref="A22:C22"/>
    <mergeCell ref="A20:C20"/>
    <mergeCell ref="A19:C19"/>
    <mergeCell ref="D19:J19"/>
    <mergeCell ref="K19:L19"/>
    <mergeCell ref="M19:O19"/>
    <mergeCell ref="P19:U19"/>
    <mergeCell ref="D22:J22"/>
    <mergeCell ref="K22:L22"/>
    <mergeCell ref="M22:O22"/>
    <mergeCell ref="P22:U22"/>
    <mergeCell ref="V22:Y22"/>
    <mergeCell ref="Z22:AA22"/>
    <mergeCell ref="A65:AD70"/>
    <mergeCell ref="C10:AD10"/>
    <mergeCell ref="C11:AD11"/>
    <mergeCell ref="AC17:AD18"/>
    <mergeCell ref="AC43:AD43"/>
    <mergeCell ref="A1:AD1"/>
    <mergeCell ref="A2:AD2"/>
    <mergeCell ref="A3:AD3"/>
    <mergeCell ref="A4:AD4"/>
    <mergeCell ref="A5:AD5"/>
    <mergeCell ref="A6:AD6"/>
    <mergeCell ref="A17:AA18"/>
    <mergeCell ref="AC53:AD53"/>
    <mergeCell ref="AC51:AD51"/>
    <mergeCell ref="A15:B15"/>
    <mergeCell ref="A16:B16"/>
    <mergeCell ref="A12:B12"/>
    <mergeCell ref="A13:B13"/>
    <mergeCell ref="A14:B14"/>
    <mergeCell ref="C12:AA12"/>
    <mergeCell ref="C13:AA13"/>
    <mergeCell ref="C14:AA14"/>
  </mergeCells>
  <pageMargins left="1.18" right="0.52999997138977051" top="0.52999997138977051" bottom="0.76999998092651367" header="0" footer="0"/>
  <pageSetup paperSize="9" firstPageNumber="0" fitToHeight="0" pageOrder="overThenDown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FC60A-F8AD-4701-8A1D-0703752EFCF0}">
  <sheetPr>
    <tabColor rgb="FFFFFF00"/>
  </sheetPr>
  <dimension ref="A1:M59"/>
  <sheetViews>
    <sheetView view="pageBreakPreview" topLeftCell="B43" zoomScaleNormal="100" zoomScaleSheetLayoutView="100" workbookViewId="0">
      <selection activeCell="G52" sqref="G52"/>
    </sheetView>
  </sheetViews>
  <sheetFormatPr defaultColWidth="8.7109375" defaultRowHeight="14.25"/>
  <cols>
    <col min="1" max="1" width="54.28515625" style="175" customWidth="1"/>
    <col min="2" max="2" width="11" style="175" customWidth="1"/>
    <col min="3" max="3" width="15.140625" style="175" bestFit="1" customWidth="1"/>
    <col min="4" max="4" width="26.7109375" style="175" bestFit="1" customWidth="1"/>
    <col min="5" max="5" width="9.85546875" style="175" customWidth="1"/>
    <col min="6" max="6" width="16.5703125" style="199" customWidth="1"/>
    <col min="7" max="7" width="15.28515625" style="199" customWidth="1"/>
    <col min="8" max="8" width="11" style="174" bestFit="1" customWidth="1"/>
    <col min="9" max="9" width="13.140625" style="175" bestFit="1" customWidth="1"/>
    <col min="10" max="10" width="14.28515625" style="175" bestFit="1" customWidth="1"/>
    <col min="11" max="11" width="13.140625" style="175" bestFit="1" customWidth="1"/>
    <col min="12" max="16384" width="8.7109375" style="175"/>
  </cols>
  <sheetData>
    <row r="1" spans="1:11" ht="15.75" customHeight="1">
      <c r="A1" s="487" t="s">
        <v>393</v>
      </c>
      <c r="B1" s="488"/>
      <c r="C1" s="488"/>
      <c r="D1" s="488"/>
      <c r="E1" s="488"/>
      <c r="F1" s="488"/>
      <c r="G1" s="489"/>
    </row>
    <row r="2" spans="1:11" ht="15">
      <c r="A2" s="176"/>
      <c r="B2" s="177"/>
      <c r="C2" s="178"/>
      <c r="D2" s="178"/>
      <c r="E2" s="177"/>
      <c r="F2" s="179"/>
      <c r="G2" s="180"/>
    </row>
    <row r="3" spans="1:11" ht="15">
      <c r="A3" s="181"/>
      <c r="B3" s="177"/>
      <c r="C3" s="178"/>
      <c r="D3" s="178"/>
      <c r="E3" s="177"/>
      <c r="F3" s="179"/>
      <c r="G3" s="180"/>
    </row>
    <row r="4" spans="1:11" ht="15" customHeight="1">
      <c r="A4" s="182" t="s">
        <v>340</v>
      </c>
      <c r="B4" s="182"/>
      <c r="C4" s="182"/>
      <c r="D4" s="182"/>
      <c r="E4" s="182"/>
      <c r="F4" s="182"/>
      <c r="G4" s="182"/>
    </row>
    <row r="5" spans="1:11" ht="15">
      <c r="A5" s="182" t="s">
        <v>341</v>
      </c>
      <c r="B5" s="182"/>
      <c r="C5" s="182"/>
      <c r="D5" s="182"/>
      <c r="E5" s="182"/>
      <c r="F5" s="182"/>
      <c r="G5" s="182"/>
    </row>
    <row r="6" spans="1:11" ht="30">
      <c r="A6" s="183" t="s">
        <v>342</v>
      </c>
      <c r="B6" s="183" t="s">
        <v>343</v>
      </c>
      <c r="C6" s="183" t="s">
        <v>344</v>
      </c>
      <c r="D6" s="183" t="s">
        <v>345</v>
      </c>
      <c r="E6" s="183" t="s">
        <v>346</v>
      </c>
      <c r="F6" s="184" t="s">
        <v>347</v>
      </c>
      <c r="G6" s="184" t="s">
        <v>348</v>
      </c>
    </row>
    <row r="7" spans="1:11" ht="15">
      <c r="A7" s="185" t="s">
        <v>349</v>
      </c>
      <c r="B7" s="186"/>
      <c r="C7" s="187"/>
      <c r="D7" s="186"/>
      <c r="E7" s="186"/>
      <c r="F7" s="188"/>
      <c r="G7" s="188"/>
    </row>
    <row r="8" spans="1:11">
      <c r="A8" s="189" t="s">
        <v>350</v>
      </c>
      <c r="B8" s="190" t="s">
        <v>351</v>
      </c>
      <c r="C8" s="191">
        <v>1</v>
      </c>
      <c r="D8" s="190">
        <v>10</v>
      </c>
      <c r="E8" s="190">
        <v>2</v>
      </c>
      <c r="F8" s="192">
        <v>19573.29</v>
      </c>
      <c r="G8" s="192">
        <f>F8*E8*C8*(D8/100)</f>
        <v>3914.6580000000004</v>
      </c>
    </row>
    <row r="9" spans="1:11">
      <c r="A9" s="189" t="s">
        <v>352</v>
      </c>
      <c r="B9" s="190" t="s">
        <v>351</v>
      </c>
      <c r="C9" s="191">
        <v>1</v>
      </c>
      <c r="D9" s="190">
        <v>50</v>
      </c>
      <c r="E9" s="190">
        <v>2</v>
      </c>
      <c r="F9" s="192">
        <v>5499.71</v>
      </c>
      <c r="G9" s="192">
        <f>F9*E9*C9*(D9/100)</f>
        <v>5499.71</v>
      </c>
    </row>
    <row r="10" spans="1:11">
      <c r="A10" s="189" t="s">
        <v>353</v>
      </c>
      <c r="B10" s="190" t="s">
        <v>351</v>
      </c>
      <c r="C10" s="191">
        <v>1</v>
      </c>
      <c r="D10" s="190">
        <v>100</v>
      </c>
      <c r="E10" s="190">
        <v>2</v>
      </c>
      <c r="F10" s="192">
        <v>2325.77</v>
      </c>
      <c r="G10" s="192">
        <f>F10*E10*C10*(D10/100)</f>
        <v>4651.54</v>
      </c>
    </row>
    <row r="11" spans="1:11" ht="15">
      <c r="A11" s="193" t="s">
        <v>354</v>
      </c>
      <c r="B11" s="190"/>
      <c r="C11" s="191"/>
      <c r="D11" s="190"/>
      <c r="E11" s="190"/>
      <c r="F11" s="192"/>
      <c r="G11" s="192"/>
    </row>
    <row r="12" spans="1:11">
      <c r="A12" s="189" t="s">
        <v>355</v>
      </c>
      <c r="B12" s="190" t="s">
        <v>351</v>
      </c>
      <c r="C12" s="191">
        <v>1</v>
      </c>
      <c r="D12" s="190">
        <v>2.5</v>
      </c>
      <c r="E12" s="190">
        <v>2</v>
      </c>
      <c r="F12" s="192">
        <v>5016.1400000000003</v>
      </c>
      <c r="G12" s="192">
        <f>F12*E12*C12*(D12/100)</f>
        <v>250.80700000000002</v>
      </c>
    </row>
    <row r="13" spans="1:11" ht="15">
      <c r="A13" s="194" t="s">
        <v>356</v>
      </c>
      <c r="B13" s="190"/>
      <c r="C13" s="191"/>
      <c r="D13" s="190"/>
      <c r="E13" s="190"/>
      <c r="F13" s="192"/>
      <c r="G13" s="192"/>
    </row>
    <row r="14" spans="1:11">
      <c r="A14" s="189" t="s">
        <v>357</v>
      </c>
      <c r="B14" s="190" t="s">
        <v>351</v>
      </c>
      <c r="C14" s="191">
        <v>1</v>
      </c>
      <c r="D14" s="190">
        <v>2.5</v>
      </c>
      <c r="E14" s="190">
        <v>2</v>
      </c>
      <c r="F14" s="192">
        <v>4233.2</v>
      </c>
      <c r="G14" s="192">
        <f>F14*E14*C14*(D14/100)</f>
        <v>211.66</v>
      </c>
    </row>
    <row r="15" spans="1:11">
      <c r="A15" s="195"/>
      <c r="B15" s="196"/>
      <c r="C15" s="197"/>
      <c r="D15" s="196"/>
      <c r="E15" s="196"/>
      <c r="F15" s="198"/>
      <c r="G15" s="198"/>
    </row>
    <row r="16" spans="1:11" ht="15">
      <c r="A16" s="182" t="s">
        <v>358</v>
      </c>
      <c r="B16" s="182"/>
      <c r="C16" s="182"/>
      <c r="D16" s="182"/>
      <c r="E16" s="182"/>
      <c r="F16" s="182"/>
      <c r="G16" s="182"/>
      <c r="I16" s="174"/>
      <c r="J16" s="199"/>
      <c r="K16" s="200"/>
    </row>
    <row r="17" spans="1:13" ht="15">
      <c r="A17" s="185" t="s">
        <v>359</v>
      </c>
      <c r="B17" s="186"/>
      <c r="C17" s="191"/>
      <c r="D17" s="186"/>
      <c r="E17" s="186"/>
      <c r="F17" s="188"/>
      <c r="G17" s="188"/>
    </row>
    <row r="18" spans="1:13">
      <c r="A18" s="189" t="s">
        <v>360</v>
      </c>
      <c r="B18" s="190" t="s">
        <v>351</v>
      </c>
      <c r="C18" s="191">
        <v>1</v>
      </c>
      <c r="D18" s="190">
        <v>100</v>
      </c>
      <c r="E18" s="190">
        <v>2</v>
      </c>
      <c r="F18" s="192">
        <v>150</v>
      </c>
      <c r="G18" s="192">
        <f>F18*E18*C18*(D18/100)</f>
        <v>300</v>
      </c>
    </row>
    <row r="19" spans="1:13">
      <c r="A19" s="189" t="s">
        <v>361</v>
      </c>
      <c r="B19" s="190" t="s">
        <v>351</v>
      </c>
      <c r="C19" s="191">
        <v>1</v>
      </c>
      <c r="D19" s="190">
        <v>100</v>
      </c>
      <c r="E19" s="190">
        <v>2</v>
      </c>
      <c r="F19" s="192">
        <v>37.5</v>
      </c>
      <c r="G19" s="192">
        <f>F19*E19*C19*(D19/100)</f>
        <v>75</v>
      </c>
    </row>
    <row r="20" spans="1:13" ht="15">
      <c r="A20" s="194" t="s">
        <v>362</v>
      </c>
      <c r="B20" s="190"/>
      <c r="C20" s="191"/>
      <c r="D20" s="190"/>
      <c r="E20" s="190"/>
      <c r="F20" s="192"/>
      <c r="G20" s="192"/>
    </row>
    <row r="21" spans="1:13">
      <c r="A21" s="189" t="s">
        <v>363</v>
      </c>
      <c r="B21" s="190" t="s">
        <v>351</v>
      </c>
      <c r="C21" s="191">
        <v>1</v>
      </c>
      <c r="D21" s="190">
        <v>100</v>
      </c>
      <c r="E21" s="190">
        <v>2</v>
      </c>
      <c r="F21" s="192">
        <v>2446.3125</v>
      </c>
      <c r="G21" s="192">
        <f>F21*E21*C21*(D21/100)</f>
        <v>4892.625</v>
      </c>
    </row>
    <row r="22" spans="1:13" ht="15">
      <c r="A22" s="194" t="s">
        <v>364</v>
      </c>
      <c r="B22" s="190"/>
      <c r="C22" s="191"/>
      <c r="D22" s="190"/>
      <c r="E22" s="190"/>
      <c r="F22" s="192"/>
      <c r="G22" s="192"/>
    </row>
    <row r="23" spans="1:13">
      <c r="A23" s="189" t="s">
        <v>365</v>
      </c>
      <c r="B23" s="190" t="s">
        <v>351</v>
      </c>
      <c r="C23" s="191">
        <v>1</v>
      </c>
      <c r="D23" s="190">
        <v>100</v>
      </c>
      <c r="E23" s="190">
        <v>2</v>
      </c>
      <c r="F23" s="192">
        <v>3901.8525</v>
      </c>
      <c r="G23" s="192">
        <f>F23*E23*C23*(D23/100)</f>
        <v>7803.7049999999999</v>
      </c>
    </row>
    <row r="24" spans="1:13">
      <c r="A24" s="189" t="s">
        <v>366</v>
      </c>
      <c r="B24" s="190" t="s">
        <v>351</v>
      </c>
      <c r="C24" s="191">
        <v>1</v>
      </c>
      <c r="D24" s="190">
        <v>2.5</v>
      </c>
      <c r="E24" s="190">
        <v>2</v>
      </c>
      <c r="F24" s="192">
        <v>27148.44</v>
      </c>
      <c r="G24" s="192">
        <f>F24*E24*C24*(D24/100)</f>
        <v>1357.422</v>
      </c>
    </row>
    <row r="25" spans="1:13">
      <c r="A25" s="189"/>
      <c r="B25" s="190"/>
      <c r="C25" s="191"/>
      <c r="D25" s="190"/>
      <c r="E25" s="190"/>
      <c r="F25" s="192"/>
      <c r="G25" s="192"/>
      <c r="M25" s="175" t="s">
        <v>367</v>
      </c>
    </row>
    <row r="26" spans="1:13" ht="15">
      <c r="A26" s="194" t="s">
        <v>368</v>
      </c>
      <c r="B26" s="190"/>
      <c r="C26" s="191"/>
      <c r="D26" s="190"/>
      <c r="E26" s="190"/>
      <c r="F26" s="192"/>
      <c r="G26" s="192"/>
    </row>
    <row r="27" spans="1:13">
      <c r="A27" s="189" t="s">
        <v>369</v>
      </c>
      <c r="B27" s="190" t="s">
        <v>351</v>
      </c>
      <c r="C27" s="191">
        <v>1</v>
      </c>
      <c r="D27" s="190">
        <v>100</v>
      </c>
      <c r="E27" s="190">
        <v>2</v>
      </c>
      <c r="F27" s="192">
        <v>2942.9775</v>
      </c>
      <c r="G27" s="192">
        <f>F27*E27*C27*(D27/100)</f>
        <v>5885.9549999999999</v>
      </c>
    </row>
    <row r="28" spans="1:13">
      <c r="A28" s="189" t="s">
        <v>370</v>
      </c>
      <c r="B28" s="190" t="s">
        <v>351</v>
      </c>
      <c r="C28" s="191">
        <v>1</v>
      </c>
      <c r="D28" s="190">
        <v>100</v>
      </c>
      <c r="E28" s="190">
        <v>2</v>
      </c>
      <c r="F28" s="192">
        <v>4033.83</v>
      </c>
      <c r="G28" s="192">
        <f>F28*E28*C28*(D28/100)</f>
        <v>8067.66</v>
      </c>
    </row>
    <row r="29" spans="1:13">
      <c r="A29" s="189"/>
      <c r="B29" s="190"/>
      <c r="C29" s="191"/>
      <c r="D29" s="190"/>
      <c r="E29" s="190"/>
      <c r="F29" s="192"/>
      <c r="G29" s="192"/>
    </row>
    <row r="30" spans="1:13" ht="15">
      <c r="A30" s="194" t="s">
        <v>371</v>
      </c>
      <c r="B30" s="190"/>
      <c r="C30" s="191"/>
      <c r="D30" s="190"/>
      <c r="E30" s="190"/>
      <c r="F30" s="192"/>
      <c r="G30" s="192"/>
    </row>
    <row r="31" spans="1:13">
      <c r="A31" s="189" t="s">
        <v>372</v>
      </c>
      <c r="B31" s="190" t="s">
        <v>351</v>
      </c>
      <c r="C31" s="191">
        <v>1</v>
      </c>
      <c r="D31" s="190">
        <v>100</v>
      </c>
      <c r="E31" s="190">
        <v>2</v>
      </c>
      <c r="F31" s="192">
        <v>458.77500000000003</v>
      </c>
      <c r="G31" s="192">
        <f>F31*E31*C31*(D31/100)</f>
        <v>917.55000000000007</v>
      </c>
    </row>
    <row r="32" spans="1:13">
      <c r="A32" s="189" t="s">
        <v>373</v>
      </c>
      <c r="B32" s="190" t="s">
        <v>351</v>
      </c>
      <c r="C32" s="191">
        <v>1</v>
      </c>
      <c r="D32" s="190">
        <v>100</v>
      </c>
      <c r="E32" s="190">
        <v>2</v>
      </c>
      <c r="F32" s="192">
        <v>4422.54</v>
      </c>
      <c r="G32" s="192">
        <f>F32*E32*C32*(D32/100)</f>
        <v>8845.08</v>
      </c>
    </row>
    <row r="33" spans="1:7">
      <c r="A33" s="189"/>
      <c r="B33" s="190"/>
      <c r="C33" s="191"/>
      <c r="D33" s="190"/>
      <c r="E33" s="190"/>
      <c r="F33" s="192"/>
      <c r="G33" s="192"/>
    </row>
    <row r="34" spans="1:7" ht="15">
      <c r="A34" s="194" t="s">
        <v>374</v>
      </c>
      <c r="B34" s="190"/>
      <c r="C34" s="191"/>
      <c r="D34" s="190"/>
      <c r="E34" s="190"/>
      <c r="F34" s="192"/>
      <c r="G34" s="192"/>
    </row>
    <row r="35" spans="1:7">
      <c r="A35" s="189" t="s">
        <v>375</v>
      </c>
      <c r="B35" s="190" t="s">
        <v>376</v>
      </c>
      <c r="C35" s="191">
        <v>1</v>
      </c>
      <c r="D35" s="190"/>
      <c r="E35" s="190"/>
      <c r="F35" s="192">
        <v>281.25</v>
      </c>
      <c r="G35" s="192">
        <f>F35*C35</f>
        <v>281.25</v>
      </c>
    </row>
    <row r="36" spans="1:7">
      <c r="A36" s="189" t="s">
        <v>377</v>
      </c>
      <c r="B36" s="190" t="s">
        <v>376</v>
      </c>
      <c r="C36" s="191">
        <v>1</v>
      </c>
      <c r="D36" s="190"/>
      <c r="E36" s="190"/>
      <c r="F36" s="192">
        <v>2375.0025000000001</v>
      </c>
      <c r="G36" s="192">
        <f>F36*C36</f>
        <v>2375.0025000000001</v>
      </c>
    </row>
    <row r="37" spans="1:7">
      <c r="A37" s="189" t="s">
        <v>378</v>
      </c>
      <c r="B37" s="190" t="s">
        <v>376</v>
      </c>
      <c r="C37" s="191">
        <v>40</v>
      </c>
      <c r="D37" s="190"/>
      <c r="E37" s="190"/>
      <c r="F37" s="192">
        <v>23.122499999999999</v>
      </c>
      <c r="G37" s="192">
        <f>F37*C37</f>
        <v>924.9</v>
      </c>
    </row>
    <row r="38" spans="1:7">
      <c r="A38" s="189" t="s">
        <v>379</v>
      </c>
      <c r="B38" s="190" t="s">
        <v>376</v>
      </c>
      <c r="C38" s="191">
        <v>1</v>
      </c>
      <c r="D38" s="190"/>
      <c r="E38" s="190"/>
      <c r="F38" s="192">
        <v>196.91250000000002</v>
      </c>
      <c r="G38" s="192">
        <f>F38*C38</f>
        <v>196.91250000000002</v>
      </c>
    </row>
    <row r="39" spans="1:7" ht="15">
      <c r="A39" s="194" t="s">
        <v>380</v>
      </c>
      <c r="B39" s="190"/>
      <c r="C39" s="191"/>
      <c r="D39" s="190"/>
      <c r="E39" s="190"/>
      <c r="F39" s="192"/>
      <c r="G39" s="192"/>
    </row>
    <row r="40" spans="1:7">
      <c r="A40" s="201" t="s">
        <v>381</v>
      </c>
      <c r="B40" s="190" t="s">
        <v>376</v>
      </c>
      <c r="C40" s="191">
        <v>3</v>
      </c>
      <c r="D40" s="190"/>
      <c r="E40" s="190"/>
      <c r="F40" s="192">
        <v>559.26</v>
      </c>
      <c r="G40" s="192">
        <f>F40*C40</f>
        <v>1677.78</v>
      </c>
    </row>
    <row r="41" spans="1:7" ht="15">
      <c r="A41" s="202" t="s">
        <v>382</v>
      </c>
      <c r="B41" s="190"/>
      <c r="C41" s="191"/>
      <c r="D41" s="190"/>
      <c r="E41" s="190"/>
      <c r="F41" s="192"/>
      <c r="G41" s="192"/>
    </row>
    <row r="42" spans="1:7">
      <c r="A42" s="203" t="s">
        <v>383</v>
      </c>
      <c r="B42" s="190" t="s">
        <v>384</v>
      </c>
      <c r="C42" s="204">
        <v>7</v>
      </c>
      <c r="D42" s="190"/>
      <c r="E42" s="190"/>
      <c r="F42" s="192">
        <v>315.61500000000001</v>
      </c>
      <c r="G42" s="192">
        <f>F42*C42</f>
        <v>2209.3050000000003</v>
      </c>
    </row>
    <row r="43" spans="1:7">
      <c r="A43" s="201" t="s">
        <v>385</v>
      </c>
      <c r="B43" s="190" t="s">
        <v>384</v>
      </c>
      <c r="C43" s="191">
        <v>15</v>
      </c>
      <c r="D43" s="190"/>
      <c r="E43" s="190"/>
      <c r="F43" s="192">
        <v>315.61500000000001</v>
      </c>
      <c r="G43" s="192">
        <f>F43*C43</f>
        <v>4734.2250000000004</v>
      </c>
    </row>
    <row r="44" spans="1:7">
      <c r="A44" s="201" t="s">
        <v>386</v>
      </c>
      <c r="B44" s="190" t="s">
        <v>376</v>
      </c>
      <c r="C44" s="204">
        <v>50</v>
      </c>
      <c r="D44" s="190"/>
      <c r="E44" s="190"/>
      <c r="F44" s="192">
        <v>77.22</v>
      </c>
      <c r="G44" s="192">
        <f>F44*C44</f>
        <v>3861</v>
      </c>
    </row>
    <row r="45" spans="1:7" ht="15">
      <c r="A45" s="202" t="s">
        <v>387</v>
      </c>
      <c r="B45" s="190"/>
      <c r="C45" s="191"/>
      <c r="D45" s="190"/>
      <c r="E45" s="190"/>
      <c r="F45" s="192"/>
      <c r="G45" s="192"/>
    </row>
    <row r="46" spans="1:7">
      <c r="A46" s="201" t="s">
        <v>388</v>
      </c>
      <c r="B46" s="190" t="s">
        <v>376</v>
      </c>
      <c r="C46" s="191">
        <v>1</v>
      </c>
      <c r="D46" s="190"/>
      <c r="E46" s="190"/>
      <c r="F46" s="192">
        <v>4052.2799999999997</v>
      </c>
      <c r="G46" s="192">
        <f>F46*C46</f>
        <v>4052.2799999999997</v>
      </c>
    </row>
    <row r="47" spans="1:7">
      <c r="A47" s="201" t="s">
        <v>389</v>
      </c>
      <c r="B47" s="190" t="s">
        <v>384</v>
      </c>
      <c r="C47" s="191">
        <v>1200</v>
      </c>
      <c r="D47" s="190"/>
      <c r="E47" s="190"/>
      <c r="F47" s="192">
        <v>0.30000000000000004</v>
      </c>
      <c r="G47" s="192">
        <f>F47*C47</f>
        <v>360.00000000000006</v>
      </c>
    </row>
    <row r="48" spans="1:7">
      <c r="A48" s="201" t="s">
        <v>390</v>
      </c>
      <c r="B48" s="196" t="s">
        <v>376</v>
      </c>
      <c r="C48" s="191">
        <v>1</v>
      </c>
      <c r="D48" s="196"/>
      <c r="E48" s="196"/>
      <c r="F48" s="198">
        <v>5183.3999999999996</v>
      </c>
      <c r="G48" s="198">
        <f>F48*C48</f>
        <v>5183.3999999999996</v>
      </c>
    </row>
    <row r="49" spans="1:11">
      <c r="A49" s="195"/>
      <c r="B49" s="196"/>
      <c r="C49" s="191"/>
      <c r="D49" s="196"/>
      <c r="E49" s="196"/>
      <c r="F49" s="198"/>
      <c r="G49" s="198"/>
      <c r="I49" s="174"/>
      <c r="J49" s="199"/>
      <c r="K49" s="200" t="e">
        <f>J49/$J$51</f>
        <v>#DIV/0!</v>
      </c>
    </row>
    <row r="50" spans="1:11" ht="15">
      <c r="A50" s="205"/>
      <c r="B50" s="206"/>
      <c r="C50" s="206"/>
      <c r="D50" s="206"/>
      <c r="E50" s="206"/>
      <c r="F50" s="207" t="s">
        <v>391</v>
      </c>
      <c r="G50" s="208">
        <f>SUM(G8:G14,G18:G48)</f>
        <v>78529.426999999996</v>
      </c>
    </row>
    <row r="51" spans="1:11" ht="15">
      <c r="A51" s="205"/>
      <c r="B51" s="206"/>
      <c r="C51" s="206"/>
      <c r="D51" s="206"/>
      <c r="E51" s="206"/>
      <c r="F51" s="207" t="s">
        <v>507</v>
      </c>
      <c r="G51" s="208">
        <f>G50*$H$51</f>
        <v>8708.9134543</v>
      </c>
      <c r="H51" s="209">
        <f>BD!$E$4</f>
        <v>0.1109</v>
      </c>
      <c r="J51" s="199"/>
    </row>
    <row r="52" spans="1:11" ht="15">
      <c r="A52" s="205"/>
      <c r="B52" s="206"/>
      <c r="C52" s="206"/>
      <c r="D52" s="206"/>
      <c r="E52" s="206"/>
      <c r="F52" s="210" t="s">
        <v>392</v>
      </c>
      <c r="G52" s="208">
        <f>G50+G51</f>
        <v>87238.340454299992</v>
      </c>
    </row>
    <row r="53" spans="1:11" ht="87" customHeight="1">
      <c r="A53" s="363" t="s">
        <v>398</v>
      </c>
      <c r="B53" s="363"/>
      <c r="C53" s="363"/>
      <c r="D53" s="363"/>
      <c r="E53" s="363"/>
      <c r="F53" s="363"/>
      <c r="G53" s="363"/>
      <c r="H53" s="490"/>
      <c r="I53" s="490"/>
      <c r="J53" s="174"/>
    </row>
    <row r="54" spans="1:11">
      <c r="A54" s="363"/>
      <c r="B54" s="363"/>
      <c r="C54" s="363"/>
      <c r="D54" s="363"/>
      <c r="E54" s="363"/>
      <c r="F54" s="363"/>
      <c r="G54" s="363"/>
    </row>
    <row r="55" spans="1:11">
      <c r="A55" s="363"/>
      <c r="B55" s="363"/>
      <c r="C55" s="363"/>
      <c r="D55" s="363"/>
      <c r="E55" s="363"/>
      <c r="F55" s="363"/>
      <c r="G55" s="363"/>
    </row>
    <row r="56" spans="1:11">
      <c r="A56" s="363"/>
      <c r="B56" s="363"/>
      <c r="C56" s="363"/>
      <c r="D56" s="363"/>
      <c r="E56" s="363"/>
      <c r="F56" s="363"/>
      <c r="G56" s="363"/>
    </row>
    <row r="57" spans="1:11">
      <c r="A57" s="363"/>
      <c r="B57" s="363"/>
      <c r="C57" s="363"/>
      <c r="D57" s="363"/>
      <c r="E57" s="363"/>
      <c r="F57" s="363"/>
      <c r="G57" s="363"/>
    </row>
    <row r="58" spans="1:11">
      <c r="A58" s="363"/>
      <c r="B58" s="363"/>
      <c r="C58" s="363"/>
      <c r="D58" s="363"/>
      <c r="E58" s="363"/>
      <c r="F58" s="363"/>
      <c r="G58" s="363"/>
    </row>
    <row r="59" spans="1:11">
      <c r="A59" s="363"/>
      <c r="B59" s="363"/>
      <c r="C59" s="363"/>
      <c r="D59" s="363"/>
      <c r="E59" s="363"/>
      <c r="F59" s="363"/>
      <c r="G59" s="363"/>
    </row>
  </sheetData>
  <mergeCells count="3">
    <mergeCell ref="A1:G1"/>
    <mergeCell ref="H53:I53"/>
    <mergeCell ref="A53:G59"/>
  </mergeCells>
  <printOptions horizontalCentered="1"/>
  <pageMargins left="0.51181102362204722" right="0.51181102362204722" top="1.75" bottom="0.78740157480314965" header="0.31496062992125984" footer="0.31496062992125984"/>
  <pageSetup paperSize="9" scale="6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3DC1D-C1A3-4833-8239-76968BDF3AB8}">
  <sheetPr>
    <tabColor rgb="FFFFFF00"/>
    <pageSetUpPr fitToPage="1"/>
  </sheetPr>
  <dimension ref="A1:O59"/>
  <sheetViews>
    <sheetView view="pageBreakPreview" zoomScaleNormal="100" zoomScaleSheetLayoutView="100" workbookViewId="0">
      <selection activeCell="G10" sqref="G10"/>
    </sheetView>
  </sheetViews>
  <sheetFormatPr defaultColWidth="8.7109375" defaultRowHeight="14.25"/>
  <cols>
    <col min="1" max="1" width="4.5703125" style="175" bestFit="1" customWidth="1"/>
    <col min="2" max="2" width="27.5703125" style="175" customWidth="1"/>
    <col min="3" max="3" width="8" style="175" bestFit="1" customWidth="1"/>
    <col min="4" max="4" width="6.42578125" style="175" customWidth="1"/>
    <col min="5" max="5" width="12.5703125" style="175" customWidth="1"/>
    <col min="6" max="6" width="9.5703125" style="199" bestFit="1" customWidth="1"/>
    <col min="7" max="7" width="8" style="199" bestFit="1" customWidth="1"/>
    <col min="8" max="8" width="8.140625" style="199" bestFit="1" customWidth="1"/>
    <col min="9" max="9" width="12.5703125" style="199" customWidth="1"/>
    <col min="10" max="10" width="8" style="174" bestFit="1" customWidth="1"/>
    <col min="11" max="11" width="5" style="175" bestFit="1" customWidth="1"/>
    <col min="12" max="12" width="13.140625" style="175" bestFit="1" customWidth="1"/>
    <col min="13" max="13" width="6.85546875" style="175" bestFit="1" customWidth="1"/>
    <col min="14" max="14" width="8.7109375" style="175"/>
    <col min="15" max="15" width="1" style="175" bestFit="1" customWidth="1"/>
    <col min="16" max="16384" width="8.7109375" style="175"/>
  </cols>
  <sheetData>
    <row r="1" spans="1:13">
      <c r="A1" s="494" t="s">
        <v>493</v>
      </c>
      <c r="B1" s="494"/>
      <c r="C1" s="494"/>
      <c r="D1" s="494"/>
      <c r="E1" s="494"/>
      <c r="F1" s="494"/>
      <c r="G1" s="494"/>
      <c r="H1" s="494"/>
      <c r="I1" s="494"/>
    </row>
    <row r="2" spans="1:13" ht="18" customHeight="1">
      <c r="A2" s="495" t="s">
        <v>400</v>
      </c>
      <c r="B2" s="496"/>
      <c r="C2" s="284" t="s">
        <v>401</v>
      </c>
      <c r="D2" s="283" t="s">
        <v>463</v>
      </c>
      <c r="E2" s="282" t="s">
        <v>464</v>
      </c>
      <c r="F2" s="235" t="s">
        <v>402</v>
      </c>
      <c r="G2" s="235" t="s">
        <v>403</v>
      </c>
      <c r="H2" s="236" t="s">
        <v>404</v>
      </c>
      <c r="I2" s="237" t="s">
        <v>405</v>
      </c>
    </row>
    <row r="3" spans="1:13">
      <c r="A3" s="491" t="s">
        <v>406</v>
      </c>
      <c r="B3" s="492"/>
      <c r="C3" s="497"/>
      <c r="D3" s="497"/>
      <c r="E3" s="497"/>
      <c r="F3" s="492"/>
      <c r="G3" s="492"/>
      <c r="H3" s="492"/>
      <c r="I3" s="493"/>
    </row>
    <row r="4" spans="1:13" ht="18">
      <c r="A4" s="238">
        <v>30050</v>
      </c>
      <c r="B4" s="239" t="s">
        <v>465</v>
      </c>
      <c r="C4" s="240">
        <v>30050</v>
      </c>
      <c r="D4" s="241">
        <v>1</v>
      </c>
      <c r="E4" s="281">
        <v>177.42609999999999</v>
      </c>
      <c r="F4" s="242">
        <v>352</v>
      </c>
      <c r="G4" s="243">
        <f>TRUNC(D4*E4/60,2)</f>
        <v>2.95</v>
      </c>
      <c r="H4" s="244"/>
      <c r="I4" s="244"/>
    </row>
    <row r="5" spans="1:13">
      <c r="A5" s="238">
        <v>30037</v>
      </c>
      <c r="B5" s="239" t="s">
        <v>135</v>
      </c>
      <c r="C5" s="240">
        <v>30037</v>
      </c>
      <c r="D5" s="241">
        <v>1</v>
      </c>
      <c r="E5" s="281">
        <v>109.36829999999999</v>
      </c>
      <c r="F5" s="242">
        <v>352</v>
      </c>
      <c r="G5" s="243">
        <f t="shared" ref="G5:G43" si="0">TRUNC(D5*E5/60,2)</f>
        <v>1.82</v>
      </c>
      <c r="H5" s="242">
        <v>1</v>
      </c>
      <c r="I5" s="245">
        <f>TRUNC(F5*G5*H5,2)</f>
        <v>640.64</v>
      </c>
    </row>
    <row r="6" spans="1:13" ht="15">
      <c r="A6" s="238">
        <v>30036</v>
      </c>
      <c r="B6" s="239" t="s">
        <v>466</v>
      </c>
      <c r="C6" s="240">
        <v>30036</v>
      </c>
      <c r="D6" s="241">
        <v>1</v>
      </c>
      <c r="E6" s="281">
        <v>64.909099999999995</v>
      </c>
      <c r="F6" s="242">
        <v>352</v>
      </c>
      <c r="G6" s="243">
        <f t="shared" si="0"/>
        <v>1.08</v>
      </c>
      <c r="H6" s="242"/>
      <c r="I6" s="244"/>
    </row>
    <row r="7" spans="1:13" ht="18">
      <c r="A7" s="238">
        <v>30035</v>
      </c>
      <c r="B7" s="239" t="s">
        <v>141</v>
      </c>
      <c r="C7" s="240">
        <v>30035</v>
      </c>
      <c r="D7" s="241">
        <v>1</v>
      </c>
      <c r="E7" s="281">
        <v>247.74</v>
      </c>
      <c r="F7" s="246">
        <v>352</v>
      </c>
      <c r="G7" s="243">
        <f t="shared" si="0"/>
        <v>4.12</v>
      </c>
      <c r="H7" s="242">
        <v>1</v>
      </c>
      <c r="I7" s="245">
        <f>TRUNC(F7*G7*H7,2)</f>
        <v>1450.24</v>
      </c>
    </row>
    <row r="8" spans="1:13" ht="18">
      <c r="A8" s="238">
        <v>30125</v>
      </c>
      <c r="B8" s="239" t="s">
        <v>467</v>
      </c>
      <c r="C8" s="240">
        <v>30125</v>
      </c>
      <c r="D8" s="241">
        <v>1</v>
      </c>
      <c r="E8" s="281">
        <v>103.5519</v>
      </c>
      <c r="F8" s="242">
        <v>352</v>
      </c>
      <c r="G8" s="243">
        <f t="shared" si="0"/>
        <v>1.72</v>
      </c>
      <c r="H8" s="242"/>
      <c r="I8" s="244"/>
    </row>
    <row r="9" spans="1:13" ht="15">
      <c r="A9" s="238">
        <v>30120</v>
      </c>
      <c r="B9" s="239" t="s">
        <v>468</v>
      </c>
      <c r="C9" s="240">
        <v>30120</v>
      </c>
      <c r="D9" s="241">
        <v>1</v>
      </c>
      <c r="E9" s="281">
        <v>158.767</v>
      </c>
      <c r="F9" s="242">
        <v>352</v>
      </c>
      <c r="G9" s="243">
        <f t="shared" si="0"/>
        <v>2.64</v>
      </c>
      <c r="H9" s="242"/>
      <c r="I9" s="244"/>
    </row>
    <row r="10" spans="1:13" ht="15">
      <c r="A10" s="238">
        <v>31062</v>
      </c>
      <c r="B10" s="239" t="s">
        <v>469</v>
      </c>
      <c r="C10" s="240">
        <v>31062</v>
      </c>
      <c r="D10" s="241">
        <v>1</v>
      </c>
      <c r="E10" s="281">
        <v>90.679600000000008</v>
      </c>
      <c r="F10" s="242">
        <v>352</v>
      </c>
      <c r="G10" s="243">
        <f t="shared" si="0"/>
        <v>1.51</v>
      </c>
      <c r="H10" s="242"/>
      <c r="I10" s="244"/>
    </row>
    <row r="11" spans="1:13" ht="15">
      <c r="A11" s="238">
        <v>30053</v>
      </c>
      <c r="B11" s="239" t="s">
        <v>470</v>
      </c>
      <c r="C11" s="240">
        <v>30053</v>
      </c>
      <c r="D11" s="241">
        <v>1</v>
      </c>
      <c r="E11" s="281">
        <v>107.90309999999999</v>
      </c>
      <c r="F11" s="242">
        <v>352</v>
      </c>
      <c r="G11" s="243">
        <f t="shared" si="0"/>
        <v>1.79</v>
      </c>
      <c r="H11" s="242"/>
      <c r="I11" s="244"/>
    </row>
    <row r="12" spans="1:13" ht="18">
      <c r="A12" s="238">
        <v>30049</v>
      </c>
      <c r="B12" s="239" t="s">
        <v>149</v>
      </c>
      <c r="C12" s="240">
        <v>30049</v>
      </c>
      <c r="D12" s="241">
        <v>1</v>
      </c>
      <c r="E12" s="281">
        <v>307.60000000000002</v>
      </c>
      <c r="F12" s="242">
        <v>352</v>
      </c>
      <c r="G12" s="243">
        <f t="shared" si="0"/>
        <v>5.12</v>
      </c>
      <c r="H12" s="242"/>
      <c r="I12" s="245"/>
    </row>
    <row r="13" spans="1:13">
      <c r="A13" s="238">
        <v>30040</v>
      </c>
      <c r="B13" s="239" t="s">
        <v>148</v>
      </c>
      <c r="C13" s="240">
        <v>30040</v>
      </c>
      <c r="D13" s="241">
        <v>1</v>
      </c>
      <c r="E13" s="281">
        <v>109.5681</v>
      </c>
      <c r="F13" s="242">
        <v>352</v>
      </c>
      <c r="G13" s="243">
        <f t="shared" si="0"/>
        <v>1.82</v>
      </c>
      <c r="H13" s="242">
        <v>1</v>
      </c>
      <c r="I13" s="245">
        <f t="shared" ref="I13" si="1">TRUNC(F13*G13*H13,2)</f>
        <v>640.64</v>
      </c>
    </row>
    <row r="14" spans="1:13" ht="15">
      <c r="A14" s="238">
        <v>30039</v>
      </c>
      <c r="B14" s="239" t="s">
        <v>471</v>
      </c>
      <c r="C14" s="240">
        <v>30039</v>
      </c>
      <c r="D14" s="241">
        <v>1</v>
      </c>
      <c r="E14" s="281">
        <v>83.327700000000007</v>
      </c>
      <c r="F14" s="247">
        <v>352</v>
      </c>
      <c r="G14" s="243">
        <f t="shared" si="0"/>
        <v>1.38</v>
      </c>
      <c r="H14" s="242"/>
      <c r="I14" s="244"/>
    </row>
    <row r="15" spans="1:13" ht="18">
      <c r="A15" s="238">
        <v>30021</v>
      </c>
      <c r="B15" s="239" t="s">
        <v>136</v>
      </c>
      <c r="C15" s="240">
        <v>30021</v>
      </c>
      <c r="D15" s="241">
        <v>1</v>
      </c>
      <c r="E15" s="281">
        <v>87.312599999999989</v>
      </c>
      <c r="F15" s="242">
        <v>352</v>
      </c>
      <c r="G15" s="243">
        <f t="shared" si="0"/>
        <v>1.45</v>
      </c>
      <c r="H15" s="242">
        <v>1</v>
      </c>
      <c r="I15" s="245">
        <f t="shared" ref="I15:I16" si="2">TRUNC(F15*G15*H15,2)</f>
        <v>510.4</v>
      </c>
      <c r="K15" s="174"/>
      <c r="L15" s="199"/>
      <c r="M15" s="200"/>
    </row>
    <row r="16" spans="1:13" ht="18">
      <c r="A16" s="238">
        <v>30030</v>
      </c>
      <c r="B16" s="239" t="s">
        <v>154</v>
      </c>
      <c r="C16" s="240">
        <v>30030</v>
      </c>
      <c r="D16" s="241">
        <v>1</v>
      </c>
      <c r="E16" s="281">
        <v>227.2577</v>
      </c>
      <c r="F16" s="248">
        <v>352</v>
      </c>
      <c r="G16" s="243">
        <f t="shared" si="0"/>
        <v>3.78</v>
      </c>
      <c r="H16" s="242">
        <v>1</v>
      </c>
      <c r="I16" s="245">
        <f t="shared" si="2"/>
        <v>1330.56</v>
      </c>
    </row>
    <row r="17" spans="1:15">
      <c r="A17" s="491" t="s">
        <v>420</v>
      </c>
      <c r="B17" s="492"/>
      <c r="C17" s="492"/>
      <c r="D17" s="492"/>
      <c r="E17" s="492"/>
      <c r="F17" s="492"/>
      <c r="G17" s="492"/>
      <c r="H17" s="492"/>
      <c r="I17" s="493"/>
    </row>
    <row r="18" spans="1:15" ht="18">
      <c r="A18" s="238">
        <v>30010</v>
      </c>
      <c r="B18" s="239" t="s">
        <v>472</v>
      </c>
      <c r="C18" s="240">
        <v>30105</v>
      </c>
      <c r="D18" s="241">
        <v>0.5</v>
      </c>
      <c r="E18" s="281">
        <v>285.79500000000002</v>
      </c>
      <c r="F18" s="249">
        <v>352</v>
      </c>
      <c r="G18" s="243">
        <f t="shared" si="0"/>
        <v>2.38</v>
      </c>
      <c r="H18" s="242">
        <v>1</v>
      </c>
      <c r="I18" s="245">
        <f>TRUNC(F18*G18*H18,2)</f>
        <v>837.76</v>
      </c>
    </row>
    <row r="19" spans="1:15" ht="18">
      <c r="A19" s="238">
        <v>30007</v>
      </c>
      <c r="B19" s="239" t="s">
        <v>473</v>
      </c>
      <c r="C19" s="240">
        <v>30105</v>
      </c>
      <c r="D19" s="241">
        <v>0.5</v>
      </c>
      <c r="E19" s="281">
        <v>285.79500000000002</v>
      </c>
      <c r="F19" s="250">
        <v>352</v>
      </c>
      <c r="G19" s="243">
        <f t="shared" si="0"/>
        <v>2.38</v>
      </c>
      <c r="H19" s="242"/>
      <c r="I19" s="244"/>
    </row>
    <row r="20" spans="1:15" ht="18">
      <c r="A20" s="238">
        <v>30011</v>
      </c>
      <c r="B20" s="239" t="s">
        <v>474</v>
      </c>
      <c r="C20" s="240">
        <v>30105</v>
      </c>
      <c r="D20" s="241">
        <v>1</v>
      </c>
      <c r="E20" s="281">
        <v>285.79500000000002</v>
      </c>
      <c r="F20" s="242">
        <v>352</v>
      </c>
      <c r="G20" s="243">
        <f t="shared" si="0"/>
        <v>4.76</v>
      </c>
      <c r="H20" s="242"/>
      <c r="I20" s="244"/>
    </row>
    <row r="21" spans="1:15" ht="18">
      <c r="A21" s="238">
        <v>30057</v>
      </c>
      <c r="B21" s="239" t="s">
        <v>475</v>
      </c>
      <c r="C21" s="240">
        <v>30105</v>
      </c>
      <c r="D21" s="241">
        <v>1</v>
      </c>
      <c r="E21" s="281">
        <v>285.79500000000002</v>
      </c>
      <c r="F21" s="251">
        <v>352</v>
      </c>
      <c r="G21" s="243">
        <f t="shared" si="0"/>
        <v>4.76</v>
      </c>
      <c r="H21" s="242"/>
      <c r="I21" s="244"/>
    </row>
    <row r="22" spans="1:15" ht="18">
      <c r="A22" s="238">
        <v>30019</v>
      </c>
      <c r="B22" s="239" t="s">
        <v>476</v>
      </c>
      <c r="C22" s="252">
        <v>30105</v>
      </c>
      <c r="D22" s="241">
        <v>1</v>
      </c>
      <c r="E22" s="281">
        <v>285.79500000000002</v>
      </c>
      <c r="F22" s="242">
        <v>352</v>
      </c>
      <c r="G22" s="243">
        <f t="shared" si="0"/>
        <v>4.76</v>
      </c>
      <c r="H22" s="242"/>
      <c r="I22" s="244"/>
    </row>
    <row r="23" spans="1:15" ht="18">
      <c r="A23" s="238">
        <v>30158</v>
      </c>
      <c r="B23" s="239" t="s">
        <v>477</v>
      </c>
      <c r="C23" s="240">
        <v>30105</v>
      </c>
      <c r="D23" s="241">
        <v>0.33</v>
      </c>
      <c r="E23" s="281">
        <v>285.79500000000002</v>
      </c>
      <c r="F23" s="253">
        <v>352</v>
      </c>
      <c r="G23" s="243">
        <f t="shared" si="0"/>
        <v>1.57</v>
      </c>
      <c r="H23" s="242"/>
      <c r="I23" s="244"/>
    </row>
    <row r="24" spans="1:15" ht="18">
      <c r="A24" s="238">
        <v>30058</v>
      </c>
      <c r="B24" s="239" t="s">
        <v>478</v>
      </c>
      <c r="C24" s="240">
        <v>30105</v>
      </c>
      <c r="D24" s="241">
        <v>0.33</v>
      </c>
      <c r="E24" s="281">
        <v>285.79500000000002</v>
      </c>
      <c r="F24" s="242">
        <v>352</v>
      </c>
      <c r="G24" s="243">
        <f t="shared" si="0"/>
        <v>1.57</v>
      </c>
      <c r="H24" s="242"/>
      <c r="I24" s="244"/>
      <c r="O24" s="175" t="s">
        <v>367</v>
      </c>
    </row>
    <row r="25" spans="1:15" ht="18">
      <c r="A25" s="238">
        <v>30046</v>
      </c>
      <c r="B25" s="239" t="s">
        <v>143</v>
      </c>
      <c r="C25" s="240">
        <v>30105</v>
      </c>
      <c r="D25" s="241">
        <v>1</v>
      </c>
      <c r="E25" s="281">
        <v>285.79500000000002</v>
      </c>
      <c r="F25" s="254">
        <v>352</v>
      </c>
      <c r="G25" s="243">
        <f t="shared" si="0"/>
        <v>4.76</v>
      </c>
      <c r="H25" s="242">
        <v>1</v>
      </c>
      <c r="I25" s="245">
        <f>TRUNC(F25*G25*H25,2)</f>
        <v>1675.52</v>
      </c>
    </row>
    <row r="26" spans="1:15" ht="18">
      <c r="A26" s="238">
        <v>30029</v>
      </c>
      <c r="B26" s="239" t="s">
        <v>479</v>
      </c>
      <c r="C26" s="240">
        <v>30105</v>
      </c>
      <c r="D26" s="241">
        <v>0.5</v>
      </c>
      <c r="E26" s="281">
        <v>285.79500000000002</v>
      </c>
      <c r="F26" s="255">
        <v>352</v>
      </c>
      <c r="G26" s="243">
        <f t="shared" si="0"/>
        <v>2.38</v>
      </c>
      <c r="H26" s="242"/>
      <c r="I26" s="244"/>
    </row>
    <row r="27" spans="1:15" ht="27">
      <c r="A27" s="238">
        <v>30101</v>
      </c>
      <c r="B27" s="239" t="s">
        <v>480</v>
      </c>
      <c r="C27" s="240">
        <v>30105</v>
      </c>
      <c r="D27" s="241">
        <v>1</v>
      </c>
      <c r="E27" s="281">
        <v>285.79500000000002</v>
      </c>
      <c r="F27" s="242">
        <v>352</v>
      </c>
      <c r="G27" s="243">
        <f t="shared" si="0"/>
        <v>4.76</v>
      </c>
      <c r="H27" s="242"/>
      <c r="I27" s="244"/>
    </row>
    <row r="28" spans="1:15" ht="18">
      <c r="A28" s="238">
        <v>30008</v>
      </c>
      <c r="B28" s="239" t="s">
        <v>481</v>
      </c>
      <c r="C28" s="240">
        <v>30105</v>
      </c>
      <c r="D28" s="241">
        <v>0.5</v>
      </c>
      <c r="E28" s="281">
        <v>285.79500000000002</v>
      </c>
      <c r="F28" s="256">
        <v>352</v>
      </c>
      <c r="G28" s="243">
        <f t="shared" si="0"/>
        <v>2.38</v>
      </c>
      <c r="H28" s="242"/>
      <c r="I28" s="244"/>
    </row>
    <row r="29" spans="1:15" ht="18">
      <c r="A29" s="238">
        <v>30015</v>
      </c>
      <c r="B29" s="239" t="s">
        <v>482</v>
      </c>
      <c r="C29" s="240">
        <v>30105</v>
      </c>
      <c r="D29" s="241">
        <v>0.5</v>
      </c>
      <c r="E29" s="281">
        <v>285.79500000000002</v>
      </c>
      <c r="F29" s="242">
        <v>352</v>
      </c>
      <c r="G29" s="243">
        <f t="shared" si="0"/>
        <v>2.38</v>
      </c>
      <c r="H29" s="242">
        <v>1</v>
      </c>
      <c r="I29" s="245">
        <f t="shared" ref="I29:I30" si="3">TRUNC(F29*G29*H29,2)</f>
        <v>837.76</v>
      </c>
    </row>
    <row r="30" spans="1:15" ht="18">
      <c r="A30" s="238">
        <v>30012</v>
      </c>
      <c r="B30" s="239" t="s">
        <v>139</v>
      </c>
      <c r="C30" s="240">
        <v>30105</v>
      </c>
      <c r="D30" s="241">
        <v>0.5</v>
      </c>
      <c r="E30" s="281">
        <v>285.79500000000002</v>
      </c>
      <c r="F30" s="257">
        <v>352</v>
      </c>
      <c r="G30" s="243">
        <f t="shared" si="0"/>
        <v>2.38</v>
      </c>
      <c r="H30" s="242">
        <v>1</v>
      </c>
      <c r="I30" s="245">
        <f t="shared" si="3"/>
        <v>837.76</v>
      </c>
    </row>
    <row r="31" spans="1:15" ht="27">
      <c r="A31" s="238">
        <v>30014</v>
      </c>
      <c r="B31" s="239" t="s">
        <v>483</v>
      </c>
      <c r="C31" s="240">
        <v>30105</v>
      </c>
      <c r="D31" s="241">
        <v>0.5</v>
      </c>
      <c r="E31" s="281">
        <v>285.79500000000002</v>
      </c>
      <c r="F31" s="242">
        <v>352</v>
      </c>
      <c r="G31" s="243">
        <f t="shared" si="0"/>
        <v>2.38</v>
      </c>
      <c r="H31" s="242"/>
      <c r="I31" s="244"/>
    </row>
    <row r="32" spans="1:15" ht="27">
      <c r="A32" s="238">
        <v>30009</v>
      </c>
      <c r="B32" s="239" t="s">
        <v>484</v>
      </c>
      <c r="C32" s="240">
        <v>30105</v>
      </c>
      <c r="D32" s="241">
        <v>0.5</v>
      </c>
      <c r="E32" s="281">
        <v>285.79500000000002</v>
      </c>
      <c r="F32" s="242">
        <v>352</v>
      </c>
      <c r="G32" s="243">
        <f t="shared" si="0"/>
        <v>2.38</v>
      </c>
      <c r="H32" s="242">
        <v>1</v>
      </c>
      <c r="I32" s="245">
        <f>TRUNC(F32*G32*H32,2)</f>
        <v>837.76</v>
      </c>
    </row>
    <row r="33" spans="1:13" ht="18">
      <c r="A33" s="238">
        <v>30020</v>
      </c>
      <c r="B33" s="239" t="s">
        <v>142</v>
      </c>
      <c r="C33" s="240">
        <v>30105</v>
      </c>
      <c r="D33" s="241">
        <v>1</v>
      </c>
      <c r="E33" s="281">
        <v>285.79500000000002</v>
      </c>
      <c r="F33" s="258">
        <v>352</v>
      </c>
      <c r="G33" s="243">
        <f t="shared" si="0"/>
        <v>4.76</v>
      </c>
      <c r="H33" s="242">
        <v>1</v>
      </c>
      <c r="I33" s="245">
        <f t="shared" ref="I33:I34" si="4">TRUNC(F33*G33*H33,2)</f>
        <v>1675.52</v>
      </c>
    </row>
    <row r="34" spans="1:13" ht="18">
      <c r="A34" s="238">
        <v>30005</v>
      </c>
      <c r="B34" s="239" t="s">
        <v>140</v>
      </c>
      <c r="C34" s="252">
        <v>30105</v>
      </c>
      <c r="D34" s="241">
        <v>0.5</v>
      </c>
      <c r="E34" s="281">
        <v>285.79500000000002</v>
      </c>
      <c r="F34" s="242">
        <v>352</v>
      </c>
      <c r="G34" s="243">
        <f t="shared" si="0"/>
        <v>2.38</v>
      </c>
      <c r="H34" s="242">
        <v>1</v>
      </c>
      <c r="I34" s="245">
        <f t="shared" si="4"/>
        <v>837.76</v>
      </c>
    </row>
    <row r="35" spans="1:13" ht="15">
      <c r="A35" s="238">
        <v>30006</v>
      </c>
      <c r="B35" s="239" t="s">
        <v>485</v>
      </c>
      <c r="C35" s="240">
        <v>30105</v>
      </c>
      <c r="D35" s="241">
        <v>0.5</v>
      </c>
      <c r="E35" s="281">
        <v>285.79500000000002</v>
      </c>
      <c r="F35" s="259">
        <v>352</v>
      </c>
      <c r="G35" s="243">
        <f t="shared" si="0"/>
        <v>2.38</v>
      </c>
      <c r="H35" s="242"/>
      <c r="I35" s="244"/>
    </row>
    <row r="36" spans="1:13" ht="18">
      <c r="A36" s="238">
        <v>30001</v>
      </c>
      <c r="B36" s="239" t="s">
        <v>486</v>
      </c>
      <c r="C36" s="252">
        <v>30105</v>
      </c>
      <c r="D36" s="241">
        <v>1</v>
      </c>
      <c r="E36" s="281">
        <v>285.79500000000002</v>
      </c>
      <c r="F36" s="242">
        <v>352</v>
      </c>
      <c r="G36" s="243">
        <f t="shared" si="0"/>
        <v>4.76</v>
      </c>
      <c r="H36" s="242">
        <v>1</v>
      </c>
      <c r="I36" s="245">
        <f>TRUNC(F36*G36*H36,2)</f>
        <v>1675.52</v>
      </c>
    </row>
    <row r="37" spans="1:13" ht="27">
      <c r="A37" s="238">
        <v>30002</v>
      </c>
      <c r="B37" s="239" t="s">
        <v>487</v>
      </c>
      <c r="C37" s="240">
        <v>30105</v>
      </c>
      <c r="D37" s="241">
        <v>1</v>
      </c>
      <c r="E37" s="281">
        <v>285.79500000000002</v>
      </c>
      <c r="F37" s="260">
        <v>352</v>
      </c>
      <c r="G37" s="243">
        <f t="shared" si="0"/>
        <v>4.76</v>
      </c>
      <c r="H37" s="242"/>
      <c r="I37" s="244"/>
    </row>
    <row r="38" spans="1:13" ht="18">
      <c r="A38" s="238">
        <v>30059</v>
      </c>
      <c r="B38" s="239" t="s">
        <v>488</v>
      </c>
      <c r="C38" s="240">
        <v>30105</v>
      </c>
      <c r="D38" s="241">
        <v>0.5</v>
      </c>
      <c r="E38" s="281">
        <v>285.79500000000002</v>
      </c>
      <c r="F38" s="261">
        <v>352</v>
      </c>
      <c r="G38" s="243">
        <f t="shared" si="0"/>
        <v>2.38</v>
      </c>
      <c r="H38" s="242"/>
      <c r="I38" s="244"/>
    </row>
    <row r="39" spans="1:13" ht="18">
      <c r="A39" s="238">
        <v>30000</v>
      </c>
      <c r="B39" s="239" t="s">
        <v>150</v>
      </c>
      <c r="C39" s="240">
        <v>30105</v>
      </c>
      <c r="D39" s="241">
        <v>0.5</v>
      </c>
      <c r="E39" s="281">
        <v>285.79500000000002</v>
      </c>
      <c r="F39" s="242">
        <v>352</v>
      </c>
      <c r="G39" s="243">
        <f t="shared" si="0"/>
        <v>2.38</v>
      </c>
      <c r="H39" s="242"/>
      <c r="I39" s="244"/>
    </row>
    <row r="40" spans="1:13" ht="15">
      <c r="A40" s="238">
        <v>30025</v>
      </c>
      <c r="B40" s="239" t="s">
        <v>489</v>
      </c>
      <c r="C40" s="240">
        <v>30105</v>
      </c>
      <c r="D40" s="241">
        <v>3</v>
      </c>
      <c r="E40" s="281">
        <v>285.79500000000002</v>
      </c>
      <c r="F40" s="262">
        <v>352</v>
      </c>
      <c r="G40" s="243">
        <f t="shared" si="0"/>
        <v>14.28</v>
      </c>
      <c r="H40" s="242"/>
      <c r="I40" s="244"/>
    </row>
    <row r="41" spans="1:13" ht="15">
      <c r="A41" s="238">
        <v>30016</v>
      </c>
      <c r="B41" s="239" t="s">
        <v>490</v>
      </c>
      <c r="C41" s="240">
        <v>30105</v>
      </c>
      <c r="D41" s="241">
        <v>2</v>
      </c>
      <c r="E41" s="281">
        <v>285.79500000000002</v>
      </c>
      <c r="F41" s="242">
        <v>352</v>
      </c>
      <c r="G41" s="243">
        <f t="shared" si="0"/>
        <v>9.52</v>
      </c>
      <c r="H41" s="242"/>
      <c r="I41" s="244"/>
    </row>
    <row r="42" spans="1:13">
      <c r="A42" s="238">
        <v>30024</v>
      </c>
      <c r="B42" s="239" t="s">
        <v>491</v>
      </c>
      <c r="C42" s="240">
        <v>30105</v>
      </c>
      <c r="D42" s="241">
        <v>1</v>
      </c>
      <c r="E42" s="281">
        <v>285.79500000000002</v>
      </c>
      <c r="F42" s="242">
        <v>352</v>
      </c>
      <c r="G42" s="243">
        <f t="shared" si="0"/>
        <v>4.76</v>
      </c>
      <c r="H42" s="242">
        <v>1</v>
      </c>
      <c r="I42" s="245">
        <f t="shared" ref="I42:I43" si="5">TRUNC(F42*G42*H42,2)</f>
        <v>1675.52</v>
      </c>
    </row>
    <row r="43" spans="1:13" ht="18">
      <c r="A43" s="238">
        <v>30023</v>
      </c>
      <c r="B43" s="239" t="s">
        <v>137</v>
      </c>
      <c r="C43" s="240">
        <v>30105</v>
      </c>
      <c r="D43" s="241">
        <v>0.5</v>
      </c>
      <c r="E43" s="281">
        <v>285.79500000000002</v>
      </c>
      <c r="F43" s="242">
        <v>352</v>
      </c>
      <c r="G43" s="243">
        <f t="shared" si="0"/>
        <v>2.38</v>
      </c>
      <c r="H43" s="242">
        <v>1</v>
      </c>
      <c r="I43" s="245">
        <f t="shared" si="5"/>
        <v>837.76</v>
      </c>
    </row>
    <row r="44" spans="1:13">
      <c r="A44" s="504" t="s">
        <v>447</v>
      </c>
      <c r="B44" s="505"/>
      <c r="C44" s="505"/>
      <c r="D44" s="505"/>
      <c r="E44" s="505"/>
      <c r="F44" s="505"/>
      <c r="G44" s="505"/>
      <c r="H44" s="506"/>
      <c r="I44" s="245">
        <f>SUM(I5:I16)+SUM(I18:I43)</f>
        <v>16301.12</v>
      </c>
    </row>
    <row r="45" spans="1:13" ht="15">
      <c r="A45" s="264"/>
      <c r="B45" s="265" t="s">
        <v>448</v>
      </c>
      <c r="C45" s="266"/>
      <c r="D45" s="266"/>
      <c r="E45" s="266"/>
      <c r="F45" s="265" t="s">
        <v>449</v>
      </c>
      <c r="G45" s="267" t="s">
        <v>450</v>
      </c>
      <c r="H45" s="268" t="s">
        <v>451</v>
      </c>
      <c r="I45" s="269" t="s">
        <v>452</v>
      </c>
    </row>
    <row r="46" spans="1:13" ht="15">
      <c r="A46" s="270"/>
      <c r="B46" s="271"/>
      <c r="C46" s="271"/>
      <c r="D46" s="271"/>
      <c r="E46" s="271"/>
      <c r="F46" s="272" t="s">
        <v>453</v>
      </c>
      <c r="G46" s="272" t="s">
        <v>454</v>
      </c>
      <c r="H46" s="273" t="s">
        <v>455</v>
      </c>
      <c r="I46" s="274" t="s">
        <v>456</v>
      </c>
    </row>
    <row r="47" spans="1:13" ht="15">
      <c r="A47" s="263" t="s">
        <v>457</v>
      </c>
      <c r="B47" s="275" t="s">
        <v>458</v>
      </c>
      <c r="C47" s="163"/>
      <c r="D47" s="163"/>
      <c r="E47" s="163"/>
      <c r="F47" s="276">
        <v>0.3</v>
      </c>
      <c r="G47" s="277">
        <v>105.76</v>
      </c>
      <c r="H47" s="278">
        <v>3</v>
      </c>
      <c r="I47" s="279">
        <f>H47*G47*F47</f>
        <v>95.184000000000012</v>
      </c>
    </row>
    <row r="48" spans="1:13">
      <c r="A48" s="504" t="s">
        <v>459</v>
      </c>
      <c r="B48" s="505"/>
      <c r="C48" s="505"/>
      <c r="D48" s="505"/>
      <c r="E48" s="505"/>
      <c r="F48" s="505"/>
      <c r="G48" s="505"/>
      <c r="H48" s="506"/>
      <c r="I48" s="279">
        <f>I47</f>
        <v>95.184000000000012</v>
      </c>
      <c r="K48" s="174"/>
      <c r="L48" s="199"/>
      <c r="M48" s="200"/>
    </row>
    <row r="49" spans="1:12">
      <c r="A49" s="501" t="s">
        <v>460</v>
      </c>
      <c r="B49" s="502"/>
      <c r="C49" s="502"/>
      <c r="D49" s="502"/>
      <c r="E49" s="502"/>
      <c r="F49" s="502"/>
      <c r="G49" s="502"/>
      <c r="H49" s="503"/>
      <c r="I49" s="280">
        <f>I48+I44</f>
        <v>16396.304</v>
      </c>
    </row>
    <row r="50" spans="1:12">
      <c r="A50" s="498" t="s">
        <v>508</v>
      </c>
      <c r="B50" s="499"/>
      <c r="C50" s="499"/>
      <c r="D50" s="499"/>
      <c r="E50" s="499"/>
      <c r="F50" s="499"/>
      <c r="G50" s="499"/>
      <c r="H50" s="500"/>
      <c r="I50" s="280">
        <f>J50*I49</f>
        <v>1818.3501136</v>
      </c>
      <c r="J50" s="209">
        <f>BD!$E$4</f>
        <v>0.1109</v>
      </c>
      <c r="L50" s="199"/>
    </row>
    <row r="51" spans="1:12">
      <c r="A51" s="501" t="s">
        <v>461</v>
      </c>
      <c r="B51" s="502"/>
      <c r="C51" s="502"/>
      <c r="D51" s="502"/>
      <c r="E51" s="502"/>
      <c r="F51" s="502"/>
      <c r="G51" s="502"/>
      <c r="H51" s="503"/>
      <c r="I51" s="280">
        <f>I50+I49</f>
        <v>18214.654113600001</v>
      </c>
    </row>
    <row r="52" spans="1:12">
      <c r="A52" s="501" t="s">
        <v>462</v>
      </c>
      <c r="B52" s="502"/>
      <c r="C52" s="502"/>
      <c r="D52" s="502"/>
      <c r="E52" s="502"/>
      <c r="F52" s="502"/>
      <c r="G52" s="502"/>
      <c r="H52" s="503"/>
      <c r="I52" s="280">
        <f>I51*2</f>
        <v>36429.308227200003</v>
      </c>
      <c r="J52" s="490"/>
      <c r="K52" s="490"/>
      <c r="L52" s="174"/>
    </row>
    <row r="53" spans="1:12">
      <c r="A53" s="363" t="s">
        <v>398</v>
      </c>
      <c r="B53" s="363"/>
      <c r="C53" s="363"/>
      <c r="D53" s="363"/>
      <c r="E53" s="363"/>
      <c r="F53" s="363"/>
      <c r="G53" s="363"/>
      <c r="H53" s="363"/>
      <c r="I53" s="363"/>
    </row>
    <row r="54" spans="1:12">
      <c r="A54" s="363"/>
      <c r="B54" s="363"/>
      <c r="C54" s="363"/>
      <c r="D54" s="363"/>
      <c r="E54" s="363"/>
      <c r="F54" s="363"/>
      <c r="G54" s="363"/>
      <c r="H54" s="363"/>
      <c r="I54" s="363"/>
    </row>
    <row r="55" spans="1:12">
      <c r="A55" s="363"/>
      <c r="B55" s="363"/>
      <c r="C55" s="363"/>
      <c r="D55" s="363"/>
      <c r="E55" s="363"/>
      <c r="F55" s="363"/>
      <c r="G55" s="363"/>
      <c r="H55" s="363"/>
      <c r="I55" s="363"/>
    </row>
    <row r="56" spans="1:12">
      <c r="A56" s="363"/>
      <c r="B56" s="363"/>
      <c r="C56" s="363"/>
      <c r="D56" s="363"/>
      <c r="E56" s="363"/>
      <c r="F56" s="363"/>
      <c r="G56" s="363"/>
      <c r="H56" s="363"/>
      <c r="I56" s="363"/>
    </row>
    <row r="57" spans="1:12">
      <c r="A57" s="363"/>
      <c r="B57" s="363"/>
      <c r="C57" s="363"/>
      <c r="D57" s="363"/>
      <c r="E57" s="363"/>
      <c r="F57" s="363"/>
      <c r="G57" s="363"/>
      <c r="H57" s="363"/>
      <c r="I57" s="363"/>
    </row>
    <row r="58" spans="1:12">
      <c r="A58" s="363"/>
      <c r="B58" s="363"/>
      <c r="C58" s="363"/>
      <c r="D58" s="363"/>
      <c r="E58" s="363"/>
      <c r="F58" s="363"/>
      <c r="G58" s="363"/>
      <c r="H58" s="363"/>
      <c r="I58" s="363"/>
    </row>
    <row r="59" spans="1:12">
      <c r="A59" s="363"/>
      <c r="B59" s="363"/>
      <c r="C59" s="363"/>
      <c r="D59" s="363"/>
      <c r="E59" s="363"/>
      <c r="F59" s="363"/>
      <c r="G59" s="363"/>
      <c r="H59" s="363"/>
      <c r="I59" s="363"/>
    </row>
  </sheetData>
  <mergeCells count="12">
    <mergeCell ref="J52:K52"/>
    <mergeCell ref="A48:H48"/>
    <mergeCell ref="A1:I1"/>
    <mergeCell ref="A2:B2"/>
    <mergeCell ref="A3:I3"/>
    <mergeCell ref="A17:I17"/>
    <mergeCell ref="A44:H44"/>
    <mergeCell ref="A53:I59"/>
    <mergeCell ref="A49:H49"/>
    <mergeCell ref="A50:H50"/>
    <mergeCell ref="A51:H51"/>
    <mergeCell ref="A52:H52"/>
  </mergeCells>
  <printOptions horizontalCentered="1"/>
  <pageMargins left="0.51181102362204722" right="0.51181102362204722" top="0.78740157480314965" bottom="0.78740157480314965" header="0.31496062992125984" footer="0.31496062992125984"/>
  <pageSetup paperSize="9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36538-9AFA-4493-9CA7-4AD2652C4423}">
  <sheetPr>
    <tabColor rgb="FFFF0000"/>
    <pageSetUpPr fitToPage="1"/>
  </sheetPr>
  <dimension ref="A1:AG71"/>
  <sheetViews>
    <sheetView view="pageBreakPreview" topLeftCell="A16" zoomScale="110" zoomScaleNormal="130" zoomScaleSheetLayoutView="110" workbookViewId="0">
      <selection activeCell="Z29" sqref="Z29:AA29"/>
    </sheetView>
  </sheetViews>
  <sheetFormatPr defaultColWidth="8.85546875" defaultRowHeight="12.75"/>
  <cols>
    <col min="1" max="2" width="4.7109375" style="31" bestFit="1" customWidth="1"/>
    <col min="3" max="3" width="1.85546875" style="31" bestFit="1" customWidth="1"/>
    <col min="4" max="5" width="2.85546875" style="31" bestFit="1" customWidth="1"/>
    <col min="6" max="6" width="1.85546875" style="31" bestFit="1" customWidth="1"/>
    <col min="7" max="7" width="4.7109375" style="31" bestFit="1" customWidth="1"/>
    <col min="8" max="8" width="5.5703125" style="31" bestFit="1" customWidth="1"/>
    <col min="9" max="9" width="9.28515625" style="31" bestFit="1" customWidth="1"/>
    <col min="10" max="10" width="9.5703125" style="31" customWidth="1"/>
    <col min="11" max="11" width="4.7109375" style="31" bestFit="1" customWidth="1"/>
    <col min="12" max="12" width="1" style="31" bestFit="1" customWidth="1"/>
    <col min="13" max="13" width="3.7109375" style="31" bestFit="1" customWidth="1"/>
    <col min="14" max="14" width="1" style="31" bestFit="1" customWidth="1"/>
    <col min="15" max="15" width="2.85546875" style="31" bestFit="1" customWidth="1"/>
    <col min="16" max="16" width="1" style="31" bestFit="1" customWidth="1"/>
    <col min="17" max="17" width="3.7109375" style="31" bestFit="1" customWidth="1"/>
    <col min="18" max="18" width="1" style="31" bestFit="1" customWidth="1"/>
    <col min="19" max="19" width="2.85546875" style="31" bestFit="1" customWidth="1"/>
    <col min="20" max="20" width="1.85546875" style="31" bestFit="1" customWidth="1"/>
    <col min="21" max="22" width="1" style="31" bestFit="1" customWidth="1"/>
    <col min="23" max="23" width="5.5703125" style="31" bestFit="1" customWidth="1"/>
    <col min="24" max="24" width="1.85546875" style="31" bestFit="1" customWidth="1"/>
    <col min="25" max="25" width="2.85546875" style="31" bestFit="1" customWidth="1"/>
    <col min="26" max="26" width="1.85546875" style="31" bestFit="1" customWidth="1"/>
    <col min="27" max="27" width="9.28515625" style="31" bestFit="1" customWidth="1"/>
    <col min="28" max="28" width="1.7109375" style="31" customWidth="1"/>
    <col min="29" max="32" width="8.85546875" style="31"/>
    <col min="33" max="33" width="14.7109375" style="31" bestFit="1" customWidth="1"/>
    <col min="34" max="256" width="8.85546875" style="31"/>
    <col min="257" max="258" width="4.7109375" style="31" bestFit="1" customWidth="1"/>
    <col min="259" max="259" width="1.85546875" style="31" bestFit="1" customWidth="1"/>
    <col min="260" max="261" width="2.85546875" style="31" bestFit="1" customWidth="1"/>
    <col min="262" max="262" width="1.85546875" style="31" bestFit="1" customWidth="1"/>
    <col min="263" max="263" width="4.7109375" style="31" bestFit="1" customWidth="1"/>
    <col min="264" max="264" width="5.5703125" style="31" bestFit="1" customWidth="1"/>
    <col min="265" max="265" width="9.28515625" style="31" bestFit="1" customWidth="1"/>
    <col min="266" max="266" width="8.42578125" style="31" bestFit="1" customWidth="1"/>
    <col min="267" max="267" width="4.7109375" style="31" bestFit="1" customWidth="1"/>
    <col min="268" max="268" width="1" style="31" bestFit="1" customWidth="1"/>
    <col min="269" max="269" width="3.7109375" style="31" bestFit="1" customWidth="1"/>
    <col min="270" max="270" width="1" style="31" bestFit="1" customWidth="1"/>
    <col min="271" max="271" width="2.85546875" style="31" bestFit="1" customWidth="1"/>
    <col min="272" max="272" width="1" style="31" bestFit="1" customWidth="1"/>
    <col min="273" max="273" width="3.7109375" style="31" bestFit="1" customWidth="1"/>
    <col min="274" max="274" width="1" style="31" bestFit="1" customWidth="1"/>
    <col min="275" max="275" width="2.85546875" style="31" bestFit="1" customWidth="1"/>
    <col min="276" max="276" width="1.85546875" style="31" bestFit="1" customWidth="1"/>
    <col min="277" max="278" width="1" style="31" bestFit="1" customWidth="1"/>
    <col min="279" max="279" width="5.5703125" style="31" bestFit="1" customWidth="1"/>
    <col min="280" max="280" width="1.85546875" style="31" bestFit="1" customWidth="1"/>
    <col min="281" max="281" width="2.85546875" style="31" bestFit="1" customWidth="1"/>
    <col min="282" max="282" width="1.85546875" style="31" bestFit="1" customWidth="1"/>
    <col min="283" max="283" width="9.28515625" style="31" bestFit="1" customWidth="1"/>
    <col min="284" max="512" width="8.85546875" style="31"/>
    <col min="513" max="514" width="4.7109375" style="31" bestFit="1" customWidth="1"/>
    <col min="515" max="515" width="1.85546875" style="31" bestFit="1" customWidth="1"/>
    <col min="516" max="517" width="2.85546875" style="31" bestFit="1" customWidth="1"/>
    <col min="518" max="518" width="1.85546875" style="31" bestFit="1" customWidth="1"/>
    <col min="519" max="519" width="4.7109375" style="31" bestFit="1" customWidth="1"/>
    <col min="520" max="520" width="5.5703125" style="31" bestFit="1" customWidth="1"/>
    <col min="521" max="521" width="9.28515625" style="31" bestFit="1" customWidth="1"/>
    <col min="522" max="522" width="8.42578125" style="31" bestFit="1" customWidth="1"/>
    <col min="523" max="523" width="4.7109375" style="31" bestFit="1" customWidth="1"/>
    <col min="524" max="524" width="1" style="31" bestFit="1" customWidth="1"/>
    <col min="525" max="525" width="3.7109375" style="31" bestFit="1" customWidth="1"/>
    <col min="526" max="526" width="1" style="31" bestFit="1" customWidth="1"/>
    <col min="527" max="527" width="2.85546875" style="31" bestFit="1" customWidth="1"/>
    <col min="528" max="528" width="1" style="31" bestFit="1" customWidth="1"/>
    <col min="529" max="529" width="3.7109375" style="31" bestFit="1" customWidth="1"/>
    <col min="530" max="530" width="1" style="31" bestFit="1" customWidth="1"/>
    <col min="531" max="531" width="2.85546875" style="31" bestFit="1" customWidth="1"/>
    <col min="532" max="532" width="1.85546875" style="31" bestFit="1" customWidth="1"/>
    <col min="533" max="534" width="1" style="31" bestFit="1" customWidth="1"/>
    <col min="535" max="535" width="5.5703125" style="31" bestFit="1" customWidth="1"/>
    <col min="536" max="536" width="1.85546875" style="31" bestFit="1" customWidth="1"/>
    <col min="537" max="537" width="2.85546875" style="31" bestFit="1" customWidth="1"/>
    <col min="538" max="538" width="1.85546875" style="31" bestFit="1" customWidth="1"/>
    <col min="539" max="539" width="9.28515625" style="31" bestFit="1" customWidth="1"/>
    <col min="540" max="768" width="8.85546875" style="31"/>
    <col min="769" max="770" width="4.7109375" style="31" bestFit="1" customWidth="1"/>
    <col min="771" max="771" width="1.85546875" style="31" bestFit="1" customWidth="1"/>
    <col min="772" max="773" width="2.85546875" style="31" bestFit="1" customWidth="1"/>
    <col min="774" max="774" width="1.85546875" style="31" bestFit="1" customWidth="1"/>
    <col min="775" max="775" width="4.7109375" style="31" bestFit="1" customWidth="1"/>
    <col min="776" max="776" width="5.5703125" style="31" bestFit="1" customWidth="1"/>
    <col min="777" max="777" width="9.28515625" style="31" bestFit="1" customWidth="1"/>
    <col min="778" max="778" width="8.42578125" style="31" bestFit="1" customWidth="1"/>
    <col min="779" max="779" width="4.7109375" style="31" bestFit="1" customWidth="1"/>
    <col min="780" max="780" width="1" style="31" bestFit="1" customWidth="1"/>
    <col min="781" max="781" width="3.7109375" style="31" bestFit="1" customWidth="1"/>
    <col min="782" max="782" width="1" style="31" bestFit="1" customWidth="1"/>
    <col min="783" max="783" width="2.85546875" style="31" bestFit="1" customWidth="1"/>
    <col min="784" max="784" width="1" style="31" bestFit="1" customWidth="1"/>
    <col min="785" max="785" width="3.7109375" style="31" bestFit="1" customWidth="1"/>
    <col min="786" max="786" width="1" style="31" bestFit="1" customWidth="1"/>
    <col min="787" max="787" width="2.85546875" style="31" bestFit="1" customWidth="1"/>
    <col min="788" max="788" width="1.85546875" style="31" bestFit="1" customWidth="1"/>
    <col min="789" max="790" width="1" style="31" bestFit="1" customWidth="1"/>
    <col min="791" max="791" width="5.5703125" style="31" bestFit="1" customWidth="1"/>
    <col min="792" max="792" width="1.85546875" style="31" bestFit="1" customWidth="1"/>
    <col min="793" max="793" width="2.85546875" style="31" bestFit="1" customWidth="1"/>
    <col min="794" max="794" width="1.85546875" style="31" bestFit="1" customWidth="1"/>
    <col min="795" max="795" width="9.28515625" style="31" bestFit="1" customWidth="1"/>
    <col min="796" max="1024" width="8.85546875" style="31"/>
    <col min="1025" max="1026" width="4.7109375" style="31" bestFit="1" customWidth="1"/>
    <col min="1027" max="1027" width="1.85546875" style="31" bestFit="1" customWidth="1"/>
    <col min="1028" max="1029" width="2.85546875" style="31" bestFit="1" customWidth="1"/>
    <col min="1030" max="1030" width="1.85546875" style="31" bestFit="1" customWidth="1"/>
    <col min="1031" max="1031" width="4.7109375" style="31" bestFit="1" customWidth="1"/>
    <col min="1032" max="1032" width="5.5703125" style="31" bestFit="1" customWidth="1"/>
    <col min="1033" max="1033" width="9.28515625" style="31" bestFit="1" customWidth="1"/>
    <col min="1034" max="1034" width="8.42578125" style="31" bestFit="1" customWidth="1"/>
    <col min="1035" max="1035" width="4.7109375" style="31" bestFit="1" customWidth="1"/>
    <col min="1036" max="1036" width="1" style="31" bestFit="1" customWidth="1"/>
    <col min="1037" max="1037" width="3.7109375" style="31" bestFit="1" customWidth="1"/>
    <col min="1038" max="1038" width="1" style="31" bestFit="1" customWidth="1"/>
    <col min="1039" max="1039" width="2.85546875" style="31" bestFit="1" customWidth="1"/>
    <col min="1040" max="1040" width="1" style="31" bestFit="1" customWidth="1"/>
    <col min="1041" max="1041" width="3.7109375" style="31" bestFit="1" customWidth="1"/>
    <col min="1042" max="1042" width="1" style="31" bestFit="1" customWidth="1"/>
    <col min="1043" max="1043" width="2.85546875" style="31" bestFit="1" customWidth="1"/>
    <col min="1044" max="1044" width="1.85546875" style="31" bestFit="1" customWidth="1"/>
    <col min="1045" max="1046" width="1" style="31" bestFit="1" customWidth="1"/>
    <col min="1047" max="1047" width="5.5703125" style="31" bestFit="1" customWidth="1"/>
    <col min="1048" max="1048" width="1.85546875" style="31" bestFit="1" customWidth="1"/>
    <col min="1049" max="1049" width="2.85546875" style="31" bestFit="1" customWidth="1"/>
    <col min="1050" max="1050" width="1.85546875" style="31" bestFit="1" customWidth="1"/>
    <col min="1051" max="1051" width="9.28515625" style="31" bestFit="1" customWidth="1"/>
    <col min="1052" max="1280" width="8.85546875" style="31"/>
    <col min="1281" max="1282" width="4.7109375" style="31" bestFit="1" customWidth="1"/>
    <col min="1283" max="1283" width="1.85546875" style="31" bestFit="1" customWidth="1"/>
    <col min="1284" max="1285" width="2.85546875" style="31" bestFit="1" customWidth="1"/>
    <col min="1286" max="1286" width="1.85546875" style="31" bestFit="1" customWidth="1"/>
    <col min="1287" max="1287" width="4.7109375" style="31" bestFit="1" customWidth="1"/>
    <col min="1288" max="1288" width="5.5703125" style="31" bestFit="1" customWidth="1"/>
    <col min="1289" max="1289" width="9.28515625" style="31" bestFit="1" customWidth="1"/>
    <col min="1290" max="1290" width="8.42578125" style="31" bestFit="1" customWidth="1"/>
    <col min="1291" max="1291" width="4.7109375" style="31" bestFit="1" customWidth="1"/>
    <col min="1292" max="1292" width="1" style="31" bestFit="1" customWidth="1"/>
    <col min="1293" max="1293" width="3.7109375" style="31" bestFit="1" customWidth="1"/>
    <col min="1294" max="1294" width="1" style="31" bestFit="1" customWidth="1"/>
    <col min="1295" max="1295" width="2.85546875" style="31" bestFit="1" customWidth="1"/>
    <col min="1296" max="1296" width="1" style="31" bestFit="1" customWidth="1"/>
    <col min="1297" max="1297" width="3.7109375" style="31" bestFit="1" customWidth="1"/>
    <col min="1298" max="1298" width="1" style="31" bestFit="1" customWidth="1"/>
    <col min="1299" max="1299" width="2.85546875" style="31" bestFit="1" customWidth="1"/>
    <col min="1300" max="1300" width="1.85546875" style="31" bestFit="1" customWidth="1"/>
    <col min="1301" max="1302" width="1" style="31" bestFit="1" customWidth="1"/>
    <col min="1303" max="1303" width="5.5703125" style="31" bestFit="1" customWidth="1"/>
    <col min="1304" max="1304" width="1.85546875" style="31" bestFit="1" customWidth="1"/>
    <col min="1305" max="1305" width="2.85546875" style="31" bestFit="1" customWidth="1"/>
    <col min="1306" max="1306" width="1.85546875" style="31" bestFit="1" customWidth="1"/>
    <col min="1307" max="1307" width="9.28515625" style="31" bestFit="1" customWidth="1"/>
    <col min="1308" max="1536" width="8.85546875" style="31"/>
    <col min="1537" max="1538" width="4.7109375" style="31" bestFit="1" customWidth="1"/>
    <col min="1539" max="1539" width="1.85546875" style="31" bestFit="1" customWidth="1"/>
    <col min="1540" max="1541" width="2.85546875" style="31" bestFit="1" customWidth="1"/>
    <col min="1542" max="1542" width="1.85546875" style="31" bestFit="1" customWidth="1"/>
    <col min="1543" max="1543" width="4.7109375" style="31" bestFit="1" customWidth="1"/>
    <col min="1544" max="1544" width="5.5703125" style="31" bestFit="1" customWidth="1"/>
    <col min="1545" max="1545" width="9.28515625" style="31" bestFit="1" customWidth="1"/>
    <col min="1546" max="1546" width="8.42578125" style="31" bestFit="1" customWidth="1"/>
    <col min="1547" max="1547" width="4.7109375" style="31" bestFit="1" customWidth="1"/>
    <col min="1548" max="1548" width="1" style="31" bestFit="1" customWidth="1"/>
    <col min="1549" max="1549" width="3.7109375" style="31" bestFit="1" customWidth="1"/>
    <col min="1550" max="1550" width="1" style="31" bestFit="1" customWidth="1"/>
    <col min="1551" max="1551" width="2.85546875" style="31" bestFit="1" customWidth="1"/>
    <col min="1552" max="1552" width="1" style="31" bestFit="1" customWidth="1"/>
    <col min="1553" max="1553" width="3.7109375" style="31" bestFit="1" customWidth="1"/>
    <col min="1554" max="1554" width="1" style="31" bestFit="1" customWidth="1"/>
    <col min="1555" max="1555" width="2.85546875" style="31" bestFit="1" customWidth="1"/>
    <col min="1556" max="1556" width="1.85546875" style="31" bestFit="1" customWidth="1"/>
    <col min="1557" max="1558" width="1" style="31" bestFit="1" customWidth="1"/>
    <col min="1559" max="1559" width="5.5703125" style="31" bestFit="1" customWidth="1"/>
    <col min="1560" max="1560" width="1.85546875" style="31" bestFit="1" customWidth="1"/>
    <col min="1561" max="1561" width="2.85546875" style="31" bestFit="1" customWidth="1"/>
    <col min="1562" max="1562" width="1.85546875" style="31" bestFit="1" customWidth="1"/>
    <col min="1563" max="1563" width="9.28515625" style="31" bestFit="1" customWidth="1"/>
    <col min="1564" max="1792" width="8.85546875" style="31"/>
    <col min="1793" max="1794" width="4.7109375" style="31" bestFit="1" customWidth="1"/>
    <col min="1795" max="1795" width="1.85546875" style="31" bestFit="1" customWidth="1"/>
    <col min="1796" max="1797" width="2.85546875" style="31" bestFit="1" customWidth="1"/>
    <col min="1798" max="1798" width="1.85546875" style="31" bestFit="1" customWidth="1"/>
    <col min="1799" max="1799" width="4.7109375" style="31" bestFit="1" customWidth="1"/>
    <col min="1800" max="1800" width="5.5703125" style="31" bestFit="1" customWidth="1"/>
    <col min="1801" max="1801" width="9.28515625" style="31" bestFit="1" customWidth="1"/>
    <col min="1802" max="1802" width="8.42578125" style="31" bestFit="1" customWidth="1"/>
    <col min="1803" max="1803" width="4.7109375" style="31" bestFit="1" customWidth="1"/>
    <col min="1804" max="1804" width="1" style="31" bestFit="1" customWidth="1"/>
    <col min="1805" max="1805" width="3.7109375" style="31" bestFit="1" customWidth="1"/>
    <col min="1806" max="1806" width="1" style="31" bestFit="1" customWidth="1"/>
    <col min="1807" max="1807" width="2.85546875" style="31" bestFit="1" customWidth="1"/>
    <col min="1808" max="1808" width="1" style="31" bestFit="1" customWidth="1"/>
    <col min="1809" max="1809" width="3.7109375" style="31" bestFit="1" customWidth="1"/>
    <col min="1810" max="1810" width="1" style="31" bestFit="1" customWidth="1"/>
    <col min="1811" max="1811" width="2.85546875" style="31" bestFit="1" customWidth="1"/>
    <col min="1812" max="1812" width="1.85546875" style="31" bestFit="1" customWidth="1"/>
    <col min="1813" max="1814" width="1" style="31" bestFit="1" customWidth="1"/>
    <col min="1815" max="1815" width="5.5703125" style="31" bestFit="1" customWidth="1"/>
    <col min="1816" max="1816" width="1.85546875" style="31" bestFit="1" customWidth="1"/>
    <col min="1817" max="1817" width="2.85546875" style="31" bestFit="1" customWidth="1"/>
    <col min="1818" max="1818" width="1.85546875" style="31" bestFit="1" customWidth="1"/>
    <col min="1819" max="1819" width="9.28515625" style="31" bestFit="1" customWidth="1"/>
    <col min="1820" max="2048" width="8.85546875" style="31"/>
    <col min="2049" max="2050" width="4.7109375" style="31" bestFit="1" customWidth="1"/>
    <col min="2051" max="2051" width="1.85546875" style="31" bestFit="1" customWidth="1"/>
    <col min="2052" max="2053" width="2.85546875" style="31" bestFit="1" customWidth="1"/>
    <col min="2054" max="2054" width="1.85546875" style="31" bestFit="1" customWidth="1"/>
    <col min="2055" max="2055" width="4.7109375" style="31" bestFit="1" customWidth="1"/>
    <col min="2056" max="2056" width="5.5703125" style="31" bestFit="1" customWidth="1"/>
    <col min="2057" max="2057" width="9.28515625" style="31" bestFit="1" customWidth="1"/>
    <col min="2058" max="2058" width="8.42578125" style="31" bestFit="1" customWidth="1"/>
    <col min="2059" max="2059" width="4.7109375" style="31" bestFit="1" customWidth="1"/>
    <col min="2060" max="2060" width="1" style="31" bestFit="1" customWidth="1"/>
    <col min="2061" max="2061" width="3.7109375" style="31" bestFit="1" customWidth="1"/>
    <col min="2062" max="2062" width="1" style="31" bestFit="1" customWidth="1"/>
    <col min="2063" max="2063" width="2.85546875" style="31" bestFit="1" customWidth="1"/>
    <col min="2064" max="2064" width="1" style="31" bestFit="1" customWidth="1"/>
    <col min="2065" max="2065" width="3.7109375" style="31" bestFit="1" customWidth="1"/>
    <col min="2066" max="2066" width="1" style="31" bestFit="1" customWidth="1"/>
    <col min="2067" max="2067" width="2.85546875" style="31" bestFit="1" customWidth="1"/>
    <col min="2068" max="2068" width="1.85546875" style="31" bestFit="1" customWidth="1"/>
    <col min="2069" max="2070" width="1" style="31" bestFit="1" customWidth="1"/>
    <col min="2071" max="2071" width="5.5703125" style="31" bestFit="1" customWidth="1"/>
    <col min="2072" max="2072" width="1.85546875" style="31" bestFit="1" customWidth="1"/>
    <col min="2073" max="2073" width="2.85546875" style="31" bestFit="1" customWidth="1"/>
    <col min="2074" max="2074" width="1.85546875" style="31" bestFit="1" customWidth="1"/>
    <col min="2075" max="2075" width="9.28515625" style="31" bestFit="1" customWidth="1"/>
    <col min="2076" max="2304" width="8.85546875" style="31"/>
    <col min="2305" max="2306" width="4.7109375" style="31" bestFit="1" customWidth="1"/>
    <col min="2307" max="2307" width="1.85546875" style="31" bestFit="1" customWidth="1"/>
    <col min="2308" max="2309" width="2.85546875" style="31" bestFit="1" customWidth="1"/>
    <col min="2310" max="2310" width="1.85546875" style="31" bestFit="1" customWidth="1"/>
    <col min="2311" max="2311" width="4.7109375" style="31" bestFit="1" customWidth="1"/>
    <col min="2312" max="2312" width="5.5703125" style="31" bestFit="1" customWidth="1"/>
    <col min="2313" max="2313" width="9.28515625" style="31" bestFit="1" customWidth="1"/>
    <col min="2314" max="2314" width="8.42578125" style="31" bestFit="1" customWidth="1"/>
    <col min="2315" max="2315" width="4.7109375" style="31" bestFit="1" customWidth="1"/>
    <col min="2316" max="2316" width="1" style="31" bestFit="1" customWidth="1"/>
    <col min="2317" max="2317" width="3.7109375" style="31" bestFit="1" customWidth="1"/>
    <col min="2318" max="2318" width="1" style="31" bestFit="1" customWidth="1"/>
    <col min="2319" max="2319" width="2.85546875" style="31" bestFit="1" customWidth="1"/>
    <col min="2320" max="2320" width="1" style="31" bestFit="1" customWidth="1"/>
    <col min="2321" max="2321" width="3.7109375" style="31" bestFit="1" customWidth="1"/>
    <col min="2322" max="2322" width="1" style="31" bestFit="1" customWidth="1"/>
    <col min="2323" max="2323" width="2.85546875" style="31" bestFit="1" customWidth="1"/>
    <col min="2324" max="2324" width="1.85546875" style="31" bestFit="1" customWidth="1"/>
    <col min="2325" max="2326" width="1" style="31" bestFit="1" customWidth="1"/>
    <col min="2327" max="2327" width="5.5703125" style="31" bestFit="1" customWidth="1"/>
    <col min="2328" max="2328" width="1.85546875" style="31" bestFit="1" customWidth="1"/>
    <col min="2329" max="2329" width="2.85546875" style="31" bestFit="1" customWidth="1"/>
    <col min="2330" max="2330" width="1.85546875" style="31" bestFit="1" customWidth="1"/>
    <col min="2331" max="2331" width="9.28515625" style="31" bestFit="1" customWidth="1"/>
    <col min="2332" max="2560" width="8.85546875" style="31"/>
    <col min="2561" max="2562" width="4.7109375" style="31" bestFit="1" customWidth="1"/>
    <col min="2563" max="2563" width="1.85546875" style="31" bestFit="1" customWidth="1"/>
    <col min="2564" max="2565" width="2.85546875" style="31" bestFit="1" customWidth="1"/>
    <col min="2566" max="2566" width="1.85546875" style="31" bestFit="1" customWidth="1"/>
    <col min="2567" max="2567" width="4.7109375" style="31" bestFit="1" customWidth="1"/>
    <col min="2568" max="2568" width="5.5703125" style="31" bestFit="1" customWidth="1"/>
    <col min="2569" max="2569" width="9.28515625" style="31" bestFit="1" customWidth="1"/>
    <col min="2570" max="2570" width="8.42578125" style="31" bestFit="1" customWidth="1"/>
    <col min="2571" max="2571" width="4.7109375" style="31" bestFit="1" customWidth="1"/>
    <col min="2572" max="2572" width="1" style="31" bestFit="1" customWidth="1"/>
    <col min="2573" max="2573" width="3.7109375" style="31" bestFit="1" customWidth="1"/>
    <col min="2574" max="2574" width="1" style="31" bestFit="1" customWidth="1"/>
    <col min="2575" max="2575" width="2.85546875" style="31" bestFit="1" customWidth="1"/>
    <col min="2576" max="2576" width="1" style="31" bestFit="1" customWidth="1"/>
    <col min="2577" max="2577" width="3.7109375" style="31" bestFit="1" customWidth="1"/>
    <col min="2578" max="2578" width="1" style="31" bestFit="1" customWidth="1"/>
    <col min="2579" max="2579" width="2.85546875" style="31" bestFit="1" customWidth="1"/>
    <col min="2580" max="2580" width="1.85546875" style="31" bestFit="1" customWidth="1"/>
    <col min="2581" max="2582" width="1" style="31" bestFit="1" customWidth="1"/>
    <col min="2583" max="2583" width="5.5703125" style="31" bestFit="1" customWidth="1"/>
    <col min="2584" max="2584" width="1.85546875" style="31" bestFit="1" customWidth="1"/>
    <col min="2585" max="2585" width="2.85546875" style="31" bestFit="1" customWidth="1"/>
    <col min="2586" max="2586" width="1.85546875" style="31" bestFit="1" customWidth="1"/>
    <col min="2587" max="2587" width="9.28515625" style="31" bestFit="1" customWidth="1"/>
    <col min="2588" max="2816" width="8.85546875" style="31"/>
    <col min="2817" max="2818" width="4.7109375" style="31" bestFit="1" customWidth="1"/>
    <col min="2819" max="2819" width="1.85546875" style="31" bestFit="1" customWidth="1"/>
    <col min="2820" max="2821" width="2.85546875" style="31" bestFit="1" customWidth="1"/>
    <col min="2822" max="2822" width="1.85546875" style="31" bestFit="1" customWidth="1"/>
    <col min="2823" max="2823" width="4.7109375" style="31" bestFit="1" customWidth="1"/>
    <col min="2824" max="2824" width="5.5703125" style="31" bestFit="1" customWidth="1"/>
    <col min="2825" max="2825" width="9.28515625" style="31" bestFit="1" customWidth="1"/>
    <col min="2826" max="2826" width="8.42578125" style="31" bestFit="1" customWidth="1"/>
    <col min="2827" max="2827" width="4.7109375" style="31" bestFit="1" customWidth="1"/>
    <col min="2828" max="2828" width="1" style="31" bestFit="1" customWidth="1"/>
    <col min="2829" max="2829" width="3.7109375" style="31" bestFit="1" customWidth="1"/>
    <col min="2830" max="2830" width="1" style="31" bestFit="1" customWidth="1"/>
    <col min="2831" max="2831" width="2.85546875" style="31" bestFit="1" customWidth="1"/>
    <col min="2832" max="2832" width="1" style="31" bestFit="1" customWidth="1"/>
    <col min="2833" max="2833" width="3.7109375" style="31" bestFit="1" customWidth="1"/>
    <col min="2834" max="2834" width="1" style="31" bestFit="1" customWidth="1"/>
    <col min="2835" max="2835" width="2.85546875" style="31" bestFit="1" customWidth="1"/>
    <col min="2836" max="2836" width="1.85546875" style="31" bestFit="1" customWidth="1"/>
    <col min="2837" max="2838" width="1" style="31" bestFit="1" customWidth="1"/>
    <col min="2839" max="2839" width="5.5703125" style="31" bestFit="1" customWidth="1"/>
    <col min="2840" max="2840" width="1.85546875" style="31" bestFit="1" customWidth="1"/>
    <col min="2841" max="2841" width="2.85546875" style="31" bestFit="1" customWidth="1"/>
    <col min="2842" max="2842" width="1.85546875" style="31" bestFit="1" customWidth="1"/>
    <col min="2843" max="2843" width="9.28515625" style="31" bestFit="1" customWidth="1"/>
    <col min="2844" max="3072" width="8.85546875" style="31"/>
    <col min="3073" max="3074" width="4.7109375" style="31" bestFit="1" customWidth="1"/>
    <col min="3075" max="3075" width="1.85546875" style="31" bestFit="1" customWidth="1"/>
    <col min="3076" max="3077" width="2.85546875" style="31" bestFit="1" customWidth="1"/>
    <col min="3078" max="3078" width="1.85546875" style="31" bestFit="1" customWidth="1"/>
    <col min="3079" max="3079" width="4.7109375" style="31" bestFit="1" customWidth="1"/>
    <col min="3080" max="3080" width="5.5703125" style="31" bestFit="1" customWidth="1"/>
    <col min="3081" max="3081" width="9.28515625" style="31" bestFit="1" customWidth="1"/>
    <col min="3082" max="3082" width="8.42578125" style="31" bestFit="1" customWidth="1"/>
    <col min="3083" max="3083" width="4.7109375" style="31" bestFit="1" customWidth="1"/>
    <col min="3084" max="3084" width="1" style="31" bestFit="1" customWidth="1"/>
    <col min="3085" max="3085" width="3.7109375" style="31" bestFit="1" customWidth="1"/>
    <col min="3086" max="3086" width="1" style="31" bestFit="1" customWidth="1"/>
    <col min="3087" max="3087" width="2.85546875" style="31" bestFit="1" customWidth="1"/>
    <col min="3088" max="3088" width="1" style="31" bestFit="1" customWidth="1"/>
    <col min="3089" max="3089" width="3.7109375" style="31" bestFit="1" customWidth="1"/>
    <col min="3090" max="3090" width="1" style="31" bestFit="1" customWidth="1"/>
    <col min="3091" max="3091" width="2.85546875" style="31" bestFit="1" customWidth="1"/>
    <col min="3092" max="3092" width="1.85546875" style="31" bestFit="1" customWidth="1"/>
    <col min="3093" max="3094" width="1" style="31" bestFit="1" customWidth="1"/>
    <col min="3095" max="3095" width="5.5703125" style="31" bestFit="1" customWidth="1"/>
    <col min="3096" max="3096" width="1.85546875" style="31" bestFit="1" customWidth="1"/>
    <col min="3097" max="3097" width="2.85546875" style="31" bestFit="1" customWidth="1"/>
    <col min="3098" max="3098" width="1.85546875" style="31" bestFit="1" customWidth="1"/>
    <col min="3099" max="3099" width="9.28515625" style="31" bestFit="1" customWidth="1"/>
    <col min="3100" max="3328" width="8.85546875" style="31"/>
    <col min="3329" max="3330" width="4.7109375" style="31" bestFit="1" customWidth="1"/>
    <col min="3331" max="3331" width="1.85546875" style="31" bestFit="1" customWidth="1"/>
    <col min="3332" max="3333" width="2.85546875" style="31" bestFit="1" customWidth="1"/>
    <col min="3334" max="3334" width="1.85546875" style="31" bestFit="1" customWidth="1"/>
    <col min="3335" max="3335" width="4.7109375" style="31" bestFit="1" customWidth="1"/>
    <col min="3336" max="3336" width="5.5703125" style="31" bestFit="1" customWidth="1"/>
    <col min="3337" max="3337" width="9.28515625" style="31" bestFit="1" customWidth="1"/>
    <col min="3338" max="3338" width="8.42578125" style="31" bestFit="1" customWidth="1"/>
    <col min="3339" max="3339" width="4.7109375" style="31" bestFit="1" customWidth="1"/>
    <col min="3340" max="3340" width="1" style="31" bestFit="1" customWidth="1"/>
    <col min="3341" max="3341" width="3.7109375" style="31" bestFit="1" customWidth="1"/>
    <col min="3342" max="3342" width="1" style="31" bestFit="1" customWidth="1"/>
    <col min="3343" max="3343" width="2.85546875" style="31" bestFit="1" customWidth="1"/>
    <col min="3344" max="3344" width="1" style="31" bestFit="1" customWidth="1"/>
    <col min="3345" max="3345" width="3.7109375" style="31" bestFit="1" customWidth="1"/>
    <col min="3346" max="3346" width="1" style="31" bestFit="1" customWidth="1"/>
    <col min="3347" max="3347" width="2.85546875" style="31" bestFit="1" customWidth="1"/>
    <col min="3348" max="3348" width="1.85546875" style="31" bestFit="1" customWidth="1"/>
    <col min="3349" max="3350" width="1" style="31" bestFit="1" customWidth="1"/>
    <col min="3351" max="3351" width="5.5703125" style="31" bestFit="1" customWidth="1"/>
    <col min="3352" max="3352" width="1.85546875" style="31" bestFit="1" customWidth="1"/>
    <col min="3353" max="3353" width="2.85546875" style="31" bestFit="1" customWidth="1"/>
    <col min="3354" max="3354" width="1.85546875" style="31" bestFit="1" customWidth="1"/>
    <col min="3355" max="3355" width="9.28515625" style="31" bestFit="1" customWidth="1"/>
    <col min="3356" max="3584" width="8.85546875" style="31"/>
    <col min="3585" max="3586" width="4.7109375" style="31" bestFit="1" customWidth="1"/>
    <col min="3587" max="3587" width="1.85546875" style="31" bestFit="1" customWidth="1"/>
    <col min="3588" max="3589" width="2.85546875" style="31" bestFit="1" customWidth="1"/>
    <col min="3590" max="3590" width="1.85546875" style="31" bestFit="1" customWidth="1"/>
    <col min="3591" max="3591" width="4.7109375" style="31" bestFit="1" customWidth="1"/>
    <col min="3592" max="3592" width="5.5703125" style="31" bestFit="1" customWidth="1"/>
    <col min="3593" max="3593" width="9.28515625" style="31" bestFit="1" customWidth="1"/>
    <col min="3594" max="3594" width="8.42578125" style="31" bestFit="1" customWidth="1"/>
    <col min="3595" max="3595" width="4.7109375" style="31" bestFit="1" customWidth="1"/>
    <col min="3596" max="3596" width="1" style="31" bestFit="1" customWidth="1"/>
    <col min="3597" max="3597" width="3.7109375" style="31" bestFit="1" customWidth="1"/>
    <col min="3598" max="3598" width="1" style="31" bestFit="1" customWidth="1"/>
    <col min="3599" max="3599" width="2.85546875" style="31" bestFit="1" customWidth="1"/>
    <col min="3600" max="3600" width="1" style="31" bestFit="1" customWidth="1"/>
    <col min="3601" max="3601" width="3.7109375" style="31" bestFit="1" customWidth="1"/>
    <col min="3602" max="3602" width="1" style="31" bestFit="1" customWidth="1"/>
    <col min="3603" max="3603" width="2.85546875" style="31" bestFit="1" customWidth="1"/>
    <col min="3604" max="3604" width="1.85546875" style="31" bestFit="1" customWidth="1"/>
    <col min="3605" max="3606" width="1" style="31" bestFit="1" customWidth="1"/>
    <col min="3607" max="3607" width="5.5703125" style="31" bestFit="1" customWidth="1"/>
    <col min="3608" max="3608" width="1.85546875" style="31" bestFit="1" customWidth="1"/>
    <col min="3609" max="3609" width="2.85546875" style="31" bestFit="1" customWidth="1"/>
    <col min="3610" max="3610" width="1.85546875" style="31" bestFit="1" customWidth="1"/>
    <col min="3611" max="3611" width="9.28515625" style="31" bestFit="1" customWidth="1"/>
    <col min="3612" max="3840" width="8.85546875" style="31"/>
    <col min="3841" max="3842" width="4.7109375" style="31" bestFit="1" customWidth="1"/>
    <col min="3843" max="3843" width="1.85546875" style="31" bestFit="1" customWidth="1"/>
    <col min="3844" max="3845" width="2.85546875" style="31" bestFit="1" customWidth="1"/>
    <col min="3846" max="3846" width="1.85546875" style="31" bestFit="1" customWidth="1"/>
    <col min="3847" max="3847" width="4.7109375" style="31" bestFit="1" customWidth="1"/>
    <col min="3848" max="3848" width="5.5703125" style="31" bestFit="1" customWidth="1"/>
    <col min="3849" max="3849" width="9.28515625" style="31" bestFit="1" customWidth="1"/>
    <col min="3850" max="3850" width="8.42578125" style="31" bestFit="1" customWidth="1"/>
    <col min="3851" max="3851" width="4.7109375" style="31" bestFit="1" customWidth="1"/>
    <col min="3852" max="3852" width="1" style="31" bestFit="1" customWidth="1"/>
    <col min="3853" max="3853" width="3.7109375" style="31" bestFit="1" customWidth="1"/>
    <col min="3854" max="3854" width="1" style="31" bestFit="1" customWidth="1"/>
    <col min="3855" max="3855" width="2.85546875" style="31" bestFit="1" customWidth="1"/>
    <col min="3856" max="3856" width="1" style="31" bestFit="1" customWidth="1"/>
    <col min="3857" max="3857" width="3.7109375" style="31" bestFit="1" customWidth="1"/>
    <col min="3858" max="3858" width="1" style="31" bestFit="1" customWidth="1"/>
    <col min="3859" max="3859" width="2.85546875" style="31" bestFit="1" customWidth="1"/>
    <col min="3860" max="3860" width="1.85546875" style="31" bestFit="1" customWidth="1"/>
    <col min="3861" max="3862" width="1" style="31" bestFit="1" customWidth="1"/>
    <col min="3863" max="3863" width="5.5703125" style="31" bestFit="1" customWidth="1"/>
    <col min="3864" max="3864" width="1.85546875" style="31" bestFit="1" customWidth="1"/>
    <col min="3865" max="3865" width="2.85546875" style="31" bestFit="1" customWidth="1"/>
    <col min="3866" max="3866" width="1.85546875" style="31" bestFit="1" customWidth="1"/>
    <col min="3867" max="3867" width="9.28515625" style="31" bestFit="1" customWidth="1"/>
    <col min="3868" max="4096" width="8.85546875" style="31"/>
    <col min="4097" max="4098" width="4.7109375" style="31" bestFit="1" customWidth="1"/>
    <col min="4099" max="4099" width="1.85546875" style="31" bestFit="1" customWidth="1"/>
    <col min="4100" max="4101" width="2.85546875" style="31" bestFit="1" customWidth="1"/>
    <col min="4102" max="4102" width="1.85546875" style="31" bestFit="1" customWidth="1"/>
    <col min="4103" max="4103" width="4.7109375" style="31" bestFit="1" customWidth="1"/>
    <col min="4104" max="4104" width="5.5703125" style="31" bestFit="1" customWidth="1"/>
    <col min="4105" max="4105" width="9.28515625" style="31" bestFit="1" customWidth="1"/>
    <col min="4106" max="4106" width="8.42578125" style="31" bestFit="1" customWidth="1"/>
    <col min="4107" max="4107" width="4.7109375" style="31" bestFit="1" customWidth="1"/>
    <col min="4108" max="4108" width="1" style="31" bestFit="1" customWidth="1"/>
    <col min="4109" max="4109" width="3.7109375" style="31" bestFit="1" customWidth="1"/>
    <col min="4110" max="4110" width="1" style="31" bestFit="1" customWidth="1"/>
    <col min="4111" max="4111" width="2.85546875" style="31" bestFit="1" customWidth="1"/>
    <col min="4112" max="4112" width="1" style="31" bestFit="1" customWidth="1"/>
    <col min="4113" max="4113" width="3.7109375" style="31" bestFit="1" customWidth="1"/>
    <col min="4114" max="4114" width="1" style="31" bestFit="1" customWidth="1"/>
    <col min="4115" max="4115" width="2.85546875" style="31" bestFit="1" customWidth="1"/>
    <col min="4116" max="4116" width="1.85546875" style="31" bestFit="1" customWidth="1"/>
    <col min="4117" max="4118" width="1" style="31" bestFit="1" customWidth="1"/>
    <col min="4119" max="4119" width="5.5703125" style="31" bestFit="1" customWidth="1"/>
    <col min="4120" max="4120" width="1.85546875" style="31" bestFit="1" customWidth="1"/>
    <col min="4121" max="4121" width="2.85546875" style="31" bestFit="1" customWidth="1"/>
    <col min="4122" max="4122" width="1.85546875" style="31" bestFit="1" customWidth="1"/>
    <col min="4123" max="4123" width="9.28515625" style="31" bestFit="1" customWidth="1"/>
    <col min="4124" max="4352" width="8.85546875" style="31"/>
    <col min="4353" max="4354" width="4.7109375" style="31" bestFit="1" customWidth="1"/>
    <col min="4355" max="4355" width="1.85546875" style="31" bestFit="1" customWidth="1"/>
    <col min="4356" max="4357" width="2.85546875" style="31" bestFit="1" customWidth="1"/>
    <col min="4358" max="4358" width="1.85546875" style="31" bestFit="1" customWidth="1"/>
    <col min="4359" max="4359" width="4.7109375" style="31" bestFit="1" customWidth="1"/>
    <col min="4360" max="4360" width="5.5703125" style="31" bestFit="1" customWidth="1"/>
    <col min="4361" max="4361" width="9.28515625" style="31" bestFit="1" customWidth="1"/>
    <col min="4362" max="4362" width="8.42578125" style="31" bestFit="1" customWidth="1"/>
    <col min="4363" max="4363" width="4.7109375" style="31" bestFit="1" customWidth="1"/>
    <col min="4364" max="4364" width="1" style="31" bestFit="1" customWidth="1"/>
    <col min="4365" max="4365" width="3.7109375" style="31" bestFit="1" customWidth="1"/>
    <col min="4366" max="4366" width="1" style="31" bestFit="1" customWidth="1"/>
    <col min="4367" max="4367" width="2.85546875" style="31" bestFit="1" customWidth="1"/>
    <col min="4368" max="4368" width="1" style="31" bestFit="1" customWidth="1"/>
    <col min="4369" max="4369" width="3.7109375" style="31" bestFit="1" customWidth="1"/>
    <col min="4370" max="4370" width="1" style="31" bestFit="1" customWidth="1"/>
    <col min="4371" max="4371" width="2.85546875" style="31" bestFit="1" customWidth="1"/>
    <col min="4372" max="4372" width="1.85546875" style="31" bestFit="1" customWidth="1"/>
    <col min="4373" max="4374" width="1" style="31" bestFit="1" customWidth="1"/>
    <col min="4375" max="4375" width="5.5703125" style="31" bestFit="1" customWidth="1"/>
    <col min="4376" max="4376" width="1.85546875" style="31" bestFit="1" customWidth="1"/>
    <col min="4377" max="4377" width="2.85546875" style="31" bestFit="1" customWidth="1"/>
    <col min="4378" max="4378" width="1.85546875" style="31" bestFit="1" customWidth="1"/>
    <col min="4379" max="4379" width="9.28515625" style="31" bestFit="1" customWidth="1"/>
    <col min="4380" max="4608" width="8.85546875" style="31"/>
    <col min="4609" max="4610" width="4.7109375" style="31" bestFit="1" customWidth="1"/>
    <col min="4611" max="4611" width="1.85546875" style="31" bestFit="1" customWidth="1"/>
    <col min="4612" max="4613" width="2.85546875" style="31" bestFit="1" customWidth="1"/>
    <col min="4614" max="4614" width="1.85546875" style="31" bestFit="1" customWidth="1"/>
    <col min="4615" max="4615" width="4.7109375" style="31" bestFit="1" customWidth="1"/>
    <col min="4616" max="4616" width="5.5703125" style="31" bestFit="1" customWidth="1"/>
    <col min="4617" max="4617" width="9.28515625" style="31" bestFit="1" customWidth="1"/>
    <col min="4618" max="4618" width="8.42578125" style="31" bestFit="1" customWidth="1"/>
    <col min="4619" max="4619" width="4.7109375" style="31" bestFit="1" customWidth="1"/>
    <col min="4620" max="4620" width="1" style="31" bestFit="1" customWidth="1"/>
    <col min="4621" max="4621" width="3.7109375" style="31" bestFit="1" customWidth="1"/>
    <col min="4622" max="4622" width="1" style="31" bestFit="1" customWidth="1"/>
    <col min="4623" max="4623" width="2.85546875" style="31" bestFit="1" customWidth="1"/>
    <col min="4624" max="4624" width="1" style="31" bestFit="1" customWidth="1"/>
    <col min="4625" max="4625" width="3.7109375" style="31" bestFit="1" customWidth="1"/>
    <col min="4626" max="4626" width="1" style="31" bestFit="1" customWidth="1"/>
    <col min="4627" max="4627" width="2.85546875" style="31" bestFit="1" customWidth="1"/>
    <col min="4628" max="4628" width="1.85546875" style="31" bestFit="1" customWidth="1"/>
    <col min="4629" max="4630" width="1" style="31" bestFit="1" customWidth="1"/>
    <col min="4631" max="4631" width="5.5703125" style="31" bestFit="1" customWidth="1"/>
    <col min="4632" max="4632" width="1.85546875" style="31" bestFit="1" customWidth="1"/>
    <col min="4633" max="4633" width="2.85546875" style="31" bestFit="1" customWidth="1"/>
    <col min="4634" max="4634" width="1.85546875" style="31" bestFit="1" customWidth="1"/>
    <col min="4635" max="4635" width="9.28515625" style="31" bestFit="1" customWidth="1"/>
    <col min="4636" max="4864" width="8.85546875" style="31"/>
    <col min="4865" max="4866" width="4.7109375" style="31" bestFit="1" customWidth="1"/>
    <col min="4867" max="4867" width="1.85546875" style="31" bestFit="1" customWidth="1"/>
    <col min="4868" max="4869" width="2.85546875" style="31" bestFit="1" customWidth="1"/>
    <col min="4870" max="4870" width="1.85546875" style="31" bestFit="1" customWidth="1"/>
    <col min="4871" max="4871" width="4.7109375" style="31" bestFit="1" customWidth="1"/>
    <col min="4872" max="4872" width="5.5703125" style="31" bestFit="1" customWidth="1"/>
    <col min="4873" max="4873" width="9.28515625" style="31" bestFit="1" customWidth="1"/>
    <col min="4874" max="4874" width="8.42578125" style="31" bestFit="1" customWidth="1"/>
    <col min="4875" max="4875" width="4.7109375" style="31" bestFit="1" customWidth="1"/>
    <col min="4876" max="4876" width="1" style="31" bestFit="1" customWidth="1"/>
    <col min="4877" max="4877" width="3.7109375" style="31" bestFit="1" customWidth="1"/>
    <col min="4878" max="4878" width="1" style="31" bestFit="1" customWidth="1"/>
    <col min="4879" max="4879" width="2.85546875" style="31" bestFit="1" customWidth="1"/>
    <col min="4880" max="4880" width="1" style="31" bestFit="1" customWidth="1"/>
    <col min="4881" max="4881" width="3.7109375" style="31" bestFit="1" customWidth="1"/>
    <col min="4882" max="4882" width="1" style="31" bestFit="1" customWidth="1"/>
    <col min="4883" max="4883" width="2.85546875" style="31" bestFit="1" customWidth="1"/>
    <col min="4884" max="4884" width="1.85546875" style="31" bestFit="1" customWidth="1"/>
    <col min="4885" max="4886" width="1" style="31" bestFit="1" customWidth="1"/>
    <col min="4887" max="4887" width="5.5703125" style="31" bestFit="1" customWidth="1"/>
    <col min="4888" max="4888" width="1.85546875" style="31" bestFit="1" customWidth="1"/>
    <col min="4889" max="4889" width="2.85546875" style="31" bestFit="1" customWidth="1"/>
    <col min="4890" max="4890" width="1.85546875" style="31" bestFit="1" customWidth="1"/>
    <col min="4891" max="4891" width="9.28515625" style="31" bestFit="1" customWidth="1"/>
    <col min="4892" max="5120" width="8.85546875" style="31"/>
    <col min="5121" max="5122" width="4.7109375" style="31" bestFit="1" customWidth="1"/>
    <col min="5123" max="5123" width="1.85546875" style="31" bestFit="1" customWidth="1"/>
    <col min="5124" max="5125" width="2.85546875" style="31" bestFit="1" customWidth="1"/>
    <col min="5126" max="5126" width="1.85546875" style="31" bestFit="1" customWidth="1"/>
    <col min="5127" max="5127" width="4.7109375" style="31" bestFit="1" customWidth="1"/>
    <col min="5128" max="5128" width="5.5703125" style="31" bestFit="1" customWidth="1"/>
    <col min="5129" max="5129" width="9.28515625" style="31" bestFit="1" customWidth="1"/>
    <col min="5130" max="5130" width="8.42578125" style="31" bestFit="1" customWidth="1"/>
    <col min="5131" max="5131" width="4.7109375" style="31" bestFit="1" customWidth="1"/>
    <col min="5132" max="5132" width="1" style="31" bestFit="1" customWidth="1"/>
    <col min="5133" max="5133" width="3.7109375" style="31" bestFit="1" customWidth="1"/>
    <col min="5134" max="5134" width="1" style="31" bestFit="1" customWidth="1"/>
    <col min="5135" max="5135" width="2.85546875" style="31" bestFit="1" customWidth="1"/>
    <col min="5136" max="5136" width="1" style="31" bestFit="1" customWidth="1"/>
    <col min="5137" max="5137" width="3.7109375" style="31" bestFit="1" customWidth="1"/>
    <col min="5138" max="5138" width="1" style="31" bestFit="1" customWidth="1"/>
    <col min="5139" max="5139" width="2.85546875" style="31" bestFit="1" customWidth="1"/>
    <col min="5140" max="5140" width="1.85546875" style="31" bestFit="1" customWidth="1"/>
    <col min="5141" max="5142" width="1" style="31" bestFit="1" customWidth="1"/>
    <col min="5143" max="5143" width="5.5703125" style="31" bestFit="1" customWidth="1"/>
    <col min="5144" max="5144" width="1.85546875" style="31" bestFit="1" customWidth="1"/>
    <col min="5145" max="5145" width="2.85546875" style="31" bestFit="1" customWidth="1"/>
    <col min="5146" max="5146" width="1.85546875" style="31" bestFit="1" customWidth="1"/>
    <col min="5147" max="5147" width="9.28515625" style="31" bestFit="1" customWidth="1"/>
    <col min="5148" max="5376" width="8.85546875" style="31"/>
    <col min="5377" max="5378" width="4.7109375" style="31" bestFit="1" customWidth="1"/>
    <col min="5379" max="5379" width="1.85546875" style="31" bestFit="1" customWidth="1"/>
    <col min="5380" max="5381" width="2.85546875" style="31" bestFit="1" customWidth="1"/>
    <col min="5382" max="5382" width="1.85546875" style="31" bestFit="1" customWidth="1"/>
    <col min="5383" max="5383" width="4.7109375" style="31" bestFit="1" customWidth="1"/>
    <col min="5384" max="5384" width="5.5703125" style="31" bestFit="1" customWidth="1"/>
    <col min="5385" max="5385" width="9.28515625" style="31" bestFit="1" customWidth="1"/>
    <col min="5386" max="5386" width="8.42578125" style="31" bestFit="1" customWidth="1"/>
    <col min="5387" max="5387" width="4.7109375" style="31" bestFit="1" customWidth="1"/>
    <col min="5388" max="5388" width="1" style="31" bestFit="1" customWidth="1"/>
    <col min="5389" max="5389" width="3.7109375" style="31" bestFit="1" customWidth="1"/>
    <col min="5390" max="5390" width="1" style="31" bestFit="1" customWidth="1"/>
    <col min="5391" max="5391" width="2.85546875" style="31" bestFit="1" customWidth="1"/>
    <col min="5392" max="5392" width="1" style="31" bestFit="1" customWidth="1"/>
    <col min="5393" max="5393" width="3.7109375" style="31" bestFit="1" customWidth="1"/>
    <col min="5394" max="5394" width="1" style="31" bestFit="1" customWidth="1"/>
    <col min="5395" max="5395" width="2.85546875" style="31" bestFit="1" customWidth="1"/>
    <col min="5396" max="5396" width="1.85546875" style="31" bestFit="1" customWidth="1"/>
    <col min="5397" max="5398" width="1" style="31" bestFit="1" customWidth="1"/>
    <col min="5399" max="5399" width="5.5703125" style="31" bestFit="1" customWidth="1"/>
    <col min="5400" max="5400" width="1.85546875" style="31" bestFit="1" customWidth="1"/>
    <col min="5401" max="5401" width="2.85546875" style="31" bestFit="1" customWidth="1"/>
    <col min="5402" max="5402" width="1.85546875" style="31" bestFit="1" customWidth="1"/>
    <col min="5403" max="5403" width="9.28515625" style="31" bestFit="1" customWidth="1"/>
    <col min="5404" max="5632" width="8.85546875" style="31"/>
    <col min="5633" max="5634" width="4.7109375" style="31" bestFit="1" customWidth="1"/>
    <col min="5635" max="5635" width="1.85546875" style="31" bestFit="1" customWidth="1"/>
    <col min="5636" max="5637" width="2.85546875" style="31" bestFit="1" customWidth="1"/>
    <col min="5638" max="5638" width="1.85546875" style="31" bestFit="1" customWidth="1"/>
    <col min="5639" max="5639" width="4.7109375" style="31" bestFit="1" customWidth="1"/>
    <col min="5640" max="5640" width="5.5703125" style="31" bestFit="1" customWidth="1"/>
    <col min="5641" max="5641" width="9.28515625" style="31" bestFit="1" customWidth="1"/>
    <col min="5642" max="5642" width="8.42578125" style="31" bestFit="1" customWidth="1"/>
    <col min="5643" max="5643" width="4.7109375" style="31" bestFit="1" customWidth="1"/>
    <col min="5644" max="5644" width="1" style="31" bestFit="1" customWidth="1"/>
    <col min="5645" max="5645" width="3.7109375" style="31" bestFit="1" customWidth="1"/>
    <col min="5646" max="5646" width="1" style="31" bestFit="1" customWidth="1"/>
    <col min="5647" max="5647" width="2.85546875" style="31" bestFit="1" customWidth="1"/>
    <col min="5648" max="5648" width="1" style="31" bestFit="1" customWidth="1"/>
    <col min="5649" max="5649" width="3.7109375" style="31" bestFit="1" customWidth="1"/>
    <col min="5650" max="5650" width="1" style="31" bestFit="1" customWidth="1"/>
    <col min="5651" max="5651" width="2.85546875" style="31" bestFit="1" customWidth="1"/>
    <col min="5652" max="5652" width="1.85546875" style="31" bestFit="1" customWidth="1"/>
    <col min="5653" max="5654" width="1" style="31" bestFit="1" customWidth="1"/>
    <col min="5655" max="5655" width="5.5703125" style="31" bestFit="1" customWidth="1"/>
    <col min="5656" max="5656" width="1.85546875" style="31" bestFit="1" customWidth="1"/>
    <col min="5657" max="5657" width="2.85546875" style="31" bestFit="1" customWidth="1"/>
    <col min="5658" max="5658" width="1.85546875" style="31" bestFit="1" customWidth="1"/>
    <col min="5659" max="5659" width="9.28515625" style="31" bestFit="1" customWidth="1"/>
    <col min="5660" max="5888" width="8.85546875" style="31"/>
    <col min="5889" max="5890" width="4.7109375" style="31" bestFit="1" customWidth="1"/>
    <col min="5891" max="5891" width="1.85546875" style="31" bestFit="1" customWidth="1"/>
    <col min="5892" max="5893" width="2.85546875" style="31" bestFit="1" customWidth="1"/>
    <col min="5894" max="5894" width="1.85546875" style="31" bestFit="1" customWidth="1"/>
    <col min="5895" max="5895" width="4.7109375" style="31" bestFit="1" customWidth="1"/>
    <col min="5896" max="5896" width="5.5703125" style="31" bestFit="1" customWidth="1"/>
    <col min="5897" max="5897" width="9.28515625" style="31" bestFit="1" customWidth="1"/>
    <col min="5898" max="5898" width="8.42578125" style="31" bestFit="1" customWidth="1"/>
    <col min="5899" max="5899" width="4.7109375" style="31" bestFit="1" customWidth="1"/>
    <col min="5900" max="5900" width="1" style="31" bestFit="1" customWidth="1"/>
    <col min="5901" max="5901" width="3.7109375" style="31" bestFit="1" customWidth="1"/>
    <col min="5902" max="5902" width="1" style="31" bestFit="1" customWidth="1"/>
    <col min="5903" max="5903" width="2.85546875" style="31" bestFit="1" customWidth="1"/>
    <col min="5904" max="5904" width="1" style="31" bestFit="1" customWidth="1"/>
    <col min="5905" max="5905" width="3.7109375" style="31" bestFit="1" customWidth="1"/>
    <col min="5906" max="5906" width="1" style="31" bestFit="1" customWidth="1"/>
    <col min="5907" max="5907" width="2.85546875" style="31" bestFit="1" customWidth="1"/>
    <col min="5908" max="5908" width="1.85546875" style="31" bestFit="1" customWidth="1"/>
    <col min="5909" max="5910" width="1" style="31" bestFit="1" customWidth="1"/>
    <col min="5911" max="5911" width="5.5703125" style="31" bestFit="1" customWidth="1"/>
    <col min="5912" max="5912" width="1.85546875" style="31" bestFit="1" customWidth="1"/>
    <col min="5913" max="5913" width="2.85546875" style="31" bestFit="1" customWidth="1"/>
    <col min="5914" max="5914" width="1.85546875" style="31" bestFit="1" customWidth="1"/>
    <col min="5915" max="5915" width="9.28515625" style="31" bestFit="1" customWidth="1"/>
    <col min="5916" max="6144" width="8.85546875" style="31"/>
    <col min="6145" max="6146" width="4.7109375" style="31" bestFit="1" customWidth="1"/>
    <col min="6147" max="6147" width="1.85546875" style="31" bestFit="1" customWidth="1"/>
    <col min="6148" max="6149" width="2.85546875" style="31" bestFit="1" customWidth="1"/>
    <col min="6150" max="6150" width="1.85546875" style="31" bestFit="1" customWidth="1"/>
    <col min="6151" max="6151" width="4.7109375" style="31" bestFit="1" customWidth="1"/>
    <col min="6152" max="6152" width="5.5703125" style="31" bestFit="1" customWidth="1"/>
    <col min="6153" max="6153" width="9.28515625" style="31" bestFit="1" customWidth="1"/>
    <col min="6154" max="6154" width="8.42578125" style="31" bestFit="1" customWidth="1"/>
    <col min="6155" max="6155" width="4.7109375" style="31" bestFit="1" customWidth="1"/>
    <col min="6156" max="6156" width="1" style="31" bestFit="1" customWidth="1"/>
    <col min="6157" max="6157" width="3.7109375" style="31" bestFit="1" customWidth="1"/>
    <col min="6158" max="6158" width="1" style="31" bestFit="1" customWidth="1"/>
    <col min="6159" max="6159" width="2.85546875" style="31" bestFit="1" customWidth="1"/>
    <col min="6160" max="6160" width="1" style="31" bestFit="1" customWidth="1"/>
    <col min="6161" max="6161" width="3.7109375" style="31" bestFit="1" customWidth="1"/>
    <col min="6162" max="6162" width="1" style="31" bestFit="1" customWidth="1"/>
    <col min="6163" max="6163" width="2.85546875" style="31" bestFit="1" customWidth="1"/>
    <col min="6164" max="6164" width="1.85546875" style="31" bestFit="1" customWidth="1"/>
    <col min="6165" max="6166" width="1" style="31" bestFit="1" customWidth="1"/>
    <col min="6167" max="6167" width="5.5703125" style="31" bestFit="1" customWidth="1"/>
    <col min="6168" max="6168" width="1.85546875" style="31" bestFit="1" customWidth="1"/>
    <col min="6169" max="6169" width="2.85546875" style="31" bestFit="1" customWidth="1"/>
    <col min="6170" max="6170" width="1.85546875" style="31" bestFit="1" customWidth="1"/>
    <col min="6171" max="6171" width="9.28515625" style="31" bestFit="1" customWidth="1"/>
    <col min="6172" max="6400" width="8.85546875" style="31"/>
    <col min="6401" max="6402" width="4.7109375" style="31" bestFit="1" customWidth="1"/>
    <col min="6403" max="6403" width="1.85546875" style="31" bestFit="1" customWidth="1"/>
    <col min="6404" max="6405" width="2.85546875" style="31" bestFit="1" customWidth="1"/>
    <col min="6406" max="6406" width="1.85546875" style="31" bestFit="1" customWidth="1"/>
    <col min="6407" max="6407" width="4.7109375" style="31" bestFit="1" customWidth="1"/>
    <col min="6408" max="6408" width="5.5703125" style="31" bestFit="1" customWidth="1"/>
    <col min="6409" max="6409" width="9.28515625" style="31" bestFit="1" customWidth="1"/>
    <col min="6410" max="6410" width="8.42578125" style="31" bestFit="1" customWidth="1"/>
    <col min="6411" max="6411" width="4.7109375" style="31" bestFit="1" customWidth="1"/>
    <col min="6412" max="6412" width="1" style="31" bestFit="1" customWidth="1"/>
    <col min="6413" max="6413" width="3.7109375" style="31" bestFit="1" customWidth="1"/>
    <col min="6414" max="6414" width="1" style="31" bestFit="1" customWidth="1"/>
    <col min="6415" max="6415" width="2.85546875" style="31" bestFit="1" customWidth="1"/>
    <col min="6416" max="6416" width="1" style="31" bestFit="1" customWidth="1"/>
    <col min="6417" max="6417" width="3.7109375" style="31" bestFit="1" customWidth="1"/>
    <col min="6418" max="6418" width="1" style="31" bestFit="1" customWidth="1"/>
    <col min="6419" max="6419" width="2.85546875" style="31" bestFit="1" customWidth="1"/>
    <col min="6420" max="6420" width="1.85546875" style="31" bestFit="1" customWidth="1"/>
    <col min="6421" max="6422" width="1" style="31" bestFit="1" customWidth="1"/>
    <col min="6423" max="6423" width="5.5703125" style="31" bestFit="1" customWidth="1"/>
    <col min="6424" max="6424" width="1.85546875" style="31" bestFit="1" customWidth="1"/>
    <col min="6425" max="6425" width="2.85546875" style="31" bestFit="1" customWidth="1"/>
    <col min="6426" max="6426" width="1.85546875" style="31" bestFit="1" customWidth="1"/>
    <col min="6427" max="6427" width="9.28515625" style="31" bestFit="1" customWidth="1"/>
    <col min="6428" max="6656" width="8.85546875" style="31"/>
    <col min="6657" max="6658" width="4.7109375" style="31" bestFit="1" customWidth="1"/>
    <col min="6659" max="6659" width="1.85546875" style="31" bestFit="1" customWidth="1"/>
    <col min="6660" max="6661" width="2.85546875" style="31" bestFit="1" customWidth="1"/>
    <col min="6662" max="6662" width="1.85546875" style="31" bestFit="1" customWidth="1"/>
    <col min="6663" max="6663" width="4.7109375" style="31" bestFit="1" customWidth="1"/>
    <col min="6664" max="6664" width="5.5703125" style="31" bestFit="1" customWidth="1"/>
    <col min="6665" max="6665" width="9.28515625" style="31" bestFit="1" customWidth="1"/>
    <col min="6666" max="6666" width="8.42578125" style="31" bestFit="1" customWidth="1"/>
    <col min="6667" max="6667" width="4.7109375" style="31" bestFit="1" customWidth="1"/>
    <col min="6668" max="6668" width="1" style="31" bestFit="1" customWidth="1"/>
    <col min="6669" max="6669" width="3.7109375" style="31" bestFit="1" customWidth="1"/>
    <col min="6670" max="6670" width="1" style="31" bestFit="1" customWidth="1"/>
    <col min="6671" max="6671" width="2.85546875" style="31" bestFit="1" customWidth="1"/>
    <col min="6672" max="6672" width="1" style="31" bestFit="1" customWidth="1"/>
    <col min="6673" max="6673" width="3.7109375" style="31" bestFit="1" customWidth="1"/>
    <col min="6674" max="6674" width="1" style="31" bestFit="1" customWidth="1"/>
    <col min="6675" max="6675" width="2.85546875" style="31" bestFit="1" customWidth="1"/>
    <col min="6676" max="6676" width="1.85546875" style="31" bestFit="1" customWidth="1"/>
    <col min="6677" max="6678" width="1" style="31" bestFit="1" customWidth="1"/>
    <col min="6679" max="6679" width="5.5703125" style="31" bestFit="1" customWidth="1"/>
    <col min="6680" max="6680" width="1.85546875" style="31" bestFit="1" customWidth="1"/>
    <col min="6681" max="6681" width="2.85546875" style="31" bestFit="1" customWidth="1"/>
    <col min="6682" max="6682" width="1.85546875" style="31" bestFit="1" customWidth="1"/>
    <col min="6683" max="6683" width="9.28515625" style="31" bestFit="1" customWidth="1"/>
    <col min="6684" max="6912" width="8.85546875" style="31"/>
    <col min="6913" max="6914" width="4.7109375" style="31" bestFit="1" customWidth="1"/>
    <col min="6915" max="6915" width="1.85546875" style="31" bestFit="1" customWidth="1"/>
    <col min="6916" max="6917" width="2.85546875" style="31" bestFit="1" customWidth="1"/>
    <col min="6918" max="6918" width="1.85546875" style="31" bestFit="1" customWidth="1"/>
    <col min="6919" max="6919" width="4.7109375" style="31" bestFit="1" customWidth="1"/>
    <col min="6920" max="6920" width="5.5703125" style="31" bestFit="1" customWidth="1"/>
    <col min="6921" max="6921" width="9.28515625" style="31" bestFit="1" customWidth="1"/>
    <col min="6922" max="6922" width="8.42578125" style="31" bestFit="1" customWidth="1"/>
    <col min="6923" max="6923" width="4.7109375" style="31" bestFit="1" customWidth="1"/>
    <col min="6924" max="6924" width="1" style="31" bestFit="1" customWidth="1"/>
    <col min="6925" max="6925" width="3.7109375" style="31" bestFit="1" customWidth="1"/>
    <col min="6926" max="6926" width="1" style="31" bestFit="1" customWidth="1"/>
    <col min="6927" max="6927" width="2.85546875" style="31" bestFit="1" customWidth="1"/>
    <col min="6928" max="6928" width="1" style="31" bestFit="1" customWidth="1"/>
    <col min="6929" max="6929" width="3.7109375" style="31" bestFit="1" customWidth="1"/>
    <col min="6930" max="6930" width="1" style="31" bestFit="1" customWidth="1"/>
    <col min="6931" max="6931" width="2.85546875" style="31" bestFit="1" customWidth="1"/>
    <col min="6932" max="6932" width="1.85546875" style="31" bestFit="1" customWidth="1"/>
    <col min="6933" max="6934" width="1" style="31" bestFit="1" customWidth="1"/>
    <col min="6935" max="6935" width="5.5703125" style="31" bestFit="1" customWidth="1"/>
    <col min="6936" max="6936" width="1.85546875" style="31" bestFit="1" customWidth="1"/>
    <col min="6937" max="6937" width="2.85546875" style="31" bestFit="1" customWidth="1"/>
    <col min="6938" max="6938" width="1.85546875" style="31" bestFit="1" customWidth="1"/>
    <col min="6939" max="6939" width="9.28515625" style="31" bestFit="1" customWidth="1"/>
    <col min="6940" max="7168" width="8.85546875" style="31"/>
    <col min="7169" max="7170" width="4.7109375" style="31" bestFit="1" customWidth="1"/>
    <col min="7171" max="7171" width="1.85546875" style="31" bestFit="1" customWidth="1"/>
    <col min="7172" max="7173" width="2.85546875" style="31" bestFit="1" customWidth="1"/>
    <col min="7174" max="7174" width="1.85546875" style="31" bestFit="1" customWidth="1"/>
    <col min="7175" max="7175" width="4.7109375" style="31" bestFit="1" customWidth="1"/>
    <col min="7176" max="7176" width="5.5703125" style="31" bestFit="1" customWidth="1"/>
    <col min="7177" max="7177" width="9.28515625" style="31" bestFit="1" customWidth="1"/>
    <col min="7178" max="7178" width="8.42578125" style="31" bestFit="1" customWidth="1"/>
    <col min="7179" max="7179" width="4.7109375" style="31" bestFit="1" customWidth="1"/>
    <col min="7180" max="7180" width="1" style="31" bestFit="1" customWidth="1"/>
    <col min="7181" max="7181" width="3.7109375" style="31" bestFit="1" customWidth="1"/>
    <col min="7182" max="7182" width="1" style="31" bestFit="1" customWidth="1"/>
    <col min="7183" max="7183" width="2.85546875" style="31" bestFit="1" customWidth="1"/>
    <col min="7184" max="7184" width="1" style="31" bestFit="1" customWidth="1"/>
    <col min="7185" max="7185" width="3.7109375" style="31" bestFit="1" customWidth="1"/>
    <col min="7186" max="7186" width="1" style="31" bestFit="1" customWidth="1"/>
    <col min="7187" max="7187" width="2.85546875" style="31" bestFit="1" customWidth="1"/>
    <col min="7188" max="7188" width="1.85546875" style="31" bestFit="1" customWidth="1"/>
    <col min="7189" max="7190" width="1" style="31" bestFit="1" customWidth="1"/>
    <col min="7191" max="7191" width="5.5703125" style="31" bestFit="1" customWidth="1"/>
    <col min="7192" max="7192" width="1.85546875" style="31" bestFit="1" customWidth="1"/>
    <col min="7193" max="7193" width="2.85546875" style="31" bestFit="1" customWidth="1"/>
    <col min="7194" max="7194" width="1.85546875" style="31" bestFit="1" customWidth="1"/>
    <col min="7195" max="7195" width="9.28515625" style="31" bestFit="1" customWidth="1"/>
    <col min="7196" max="7424" width="8.85546875" style="31"/>
    <col min="7425" max="7426" width="4.7109375" style="31" bestFit="1" customWidth="1"/>
    <col min="7427" max="7427" width="1.85546875" style="31" bestFit="1" customWidth="1"/>
    <col min="7428" max="7429" width="2.85546875" style="31" bestFit="1" customWidth="1"/>
    <col min="7430" max="7430" width="1.85546875" style="31" bestFit="1" customWidth="1"/>
    <col min="7431" max="7431" width="4.7109375" style="31" bestFit="1" customWidth="1"/>
    <col min="7432" max="7432" width="5.5703125" style="31" bestFit="1" customWidth="1"/>
    <col min="7433" max="7433" width="9.28515625" style="31" bestFit="1" customWidth="1"/>
    <col min="7434" max="7434" width="8.42578125" style="31" bestFit="1" customWidth="1"/>
    <col min="7435" max="7435" width="4.7109375" style="31" bestFit="1" customWidth="1"/>
    <col min="7436" max="7436" width="1" style="31" bestFit="1" customWidth="1"/>
    <col min="7437" max="7437" width="3.7109375" style="31" bestFit="1" customWidth="1"/>
    <col min="7438" max="7438" width="1" style="31" bestFit="1" customWidth="1"/>
    <col min="7439" max="7439" width="2.85546875" style="31" bestFit="1" customWidth="1"/>
    <col min="7440" max="7440" width="1" style="31" bestFit="1" customWidth="1"/>
    <col min="7441" max="7441" width="3.7109375" style="31" bestFit="1" customWidth="1"/>
    <col min="7442" max="7442" width="1" style="31" bestFit="1" customWidth="1"/>
    <col min="7443" max="7443" width="2.85546875" style="31" bestFit="1" customWidth="1"/>
    <col min="7444" max="7444" width="1.85546875" style="31" bestFit="1" customWidth="1"/>
    <col min="7445" max="7446" width="1" style="31" bestFit="1" customWidth="1"/>
    <col min="7447" max="7447" width="5.5703125" style="31" bestFit="1" customWidth="1"/>
    <col min="7448" max="7448" width="1.85546875" style="31" bestFit="1" customWidth="1"/>
    <col min="7449" max="7449" width="2.85546875" style="31" bestFit="1" customWidth="1"/>
    <col min="7450" max="7450" width="1.85546875" style="31" bestFit="1" customWidth="1"/>
    <col min="7451" max="7451" width="9.28515625" style="31" bestFit="1" customWidth="1"/>
    <col min="7452" max="7680" width="8.85546875" style="31"/>
    <col min="7681" max="7682" width="4.7109375" style="31" bestFit="1" customWidth="1"/>
    <col min="7683" max="7683" width="1.85546875" style="31" bestFit="1" customWidth="1"/>
    <col min="7684" max="7685" width="2.85546875" style="31" bestFit="1" customWidth="1"/>
    <col min="7686" max="7686" width="1.85546875" style="31" bestFit="1" customWidth="1"/>
    <col min="7687" max="7687" width="4.7109375" style="31" bestFit="1" customWidth="1"/>
    <col min="7688" max="7688" width="5.5703125" style="31" bestFit="1" customWidth="1"/>
    <col min="7689" max="7689" width="9.28515625" style="31" bestFit="1" customWidth="1"/>
    <col min="7690" max="7690" width="8.42578125" style="31" bestFit="1" customWidth="1"/>
    <col min="7691" max="7691" width="4.7109375" style="31" bestFit="1" customWidth="1"/>
    <col min="7692" max="7692" width="1" style="31" bestFit="1" customWidth="1"/>
    <col min="7693" max="7693" width="3.7109375" style="31" bestFit="1" customWidth="1"/>
    <col min="7694" max="7694" width="1" style="31" bestFit="1" customWidth="1"/>
    <col min="7695" max="7695" width="2.85546875" style="31" bestFit="1" customWidth="1"/>
    <col min="7696" max="7696" width="1" style="31" bestFit="1" customWidth="1"/>
    <col min="7697" max="7697" width="3.7109375" style="31" bestFit="1" customWidth="1"/>
    <col min="7698" max="7698" width="1" style="31" bestFit="1" customWidth="1"/>
    <col min="7699" max="7699" width="2.85546875" style="31" bestFit="1" customWidth="1"/>
    <col min="7700" max="7700" width="1.85546875" style="31" bestFit="1" customWidth="1"/>
    <col min="7701" max="7702" width="1" style="31" bestFit="1" customWidth="1"/>
    <col min="7703" max="7703" width="5.5703125" style="31" bestFit="1" customWidth="1"/>
    <col min="7704" max="7704" width="1.85546875" style="31" bestFit="1" customWidth="1"/>
    <col min="7705" max="7705" width="2.85546875" style="31" bestFit="1" customWidth="1"/>
    <col min="7706" max="7706" width="1.85546875" style="31" bestFit="1" customWidth="1"/>
    <col min="7707" max="7707" width="9.28515625" style="31" bestFit="1" customWidth="1"/>
    <col min="7708" max="7936" width="8.85546875" style="31"/>
    <col min="7937" max="7938" width="4.7109375" style="31" bestFit="1" customWidth="1"/>
    <col min="7939" max="7939" width="1.85546875" style="31" bestFit="1" customWidth="1"/>
    <col min="7940" max="7941" width="2.85546875" style="31" bestFit="1" customWidth="1"/>
    <col min="7942" max="7942" width="1.85546875" style="31" bestFit="1" customWidth="1"/>
    <col min="7943" max="7943" width="4.7109375" style="31" bestFit="1" customWidth="1"/>
    <col min="7944" max="7944" width="5.5703125" style="31" bestFit="1" customWidth="1"/>
    <col min="7945" max="7945" width="9.28515625" style="31" bestFit="1" customWidth="1"/>
    <col min="7946" max="7946" width="8.42578125" style="31" bestFit="1" customWidth="1"/>
    <col min="7947" max="7947" width="4.7109375" style="31" bestFit="1" customWidth="1"/>
    <col min="7948" max="7948" width="1" style="31" bestFit="1" customWidth="1"/>
    <col min="7949" max="7949" width="3.7109375" style="31" bestFit="1" customWidth="1"/>
    <col min="7950" max="7950" width="1" style="31" bestFit="1" customWidth="1"/>
    <col min="7951" max="7951" width="2.85546875" style="31" bestFit="1" customWidth="1"/>
    <col min="7952" max="7952" width="1" style="31" bestFit="1" customWidth="1"/>
    <col min="7953" max="7953" width="3.7109375" style="31" bestFit="1" customWidth="1"/>
    <col min="7954" max="7954" width="1" style="31" bestFit="1" customWidth="1"/>
    <col min="7955" max="7955" width="2.85546875" style="31" bestFit="1" customWidth="1"/>
    <col min="7956" max="7956" width="1.85546875" style="31" bestFit="1" customWidth="1"/>
    <col min="7957" max="7958" width="1" style="31" bestFit="1" customWidth="1"/>
    <col min="7959" max="7959" width="5.5703125" style="31" bestFit="1" customWidth="1"/>
    <col min="7960" max="7960" width="1.85546875" style="31" bestFit="1" customWidth="1"/>
    <col min="7961" max="7961" width="2.85546875" style="31" bestFit="1" customWidth="1"/>
    <col min="7962" max="7962" width="1.85546875" style="31" bestFit="1" customWidth="1"/>
    <col min="7963" max="7963" width="9.28515625" style="31" bestFit="1" customWidth="1"/>
    <col min="7964" max="8192" width="8.85546875" style="31"/>
    <col min="8193" max="8194" width="4.7109375" style="31" bestFit="1" customWidth="1"/>
    <col min="8195" max="8195" width="1.85546875" style="31" bestFit="1" customWidth="1"/>
    <col min="8196" max="8197" width="2.85546875" style="31" bestFit="1" customWidth="1"/>
    <col min="8198" max="8198" width="1.85546875" style="31" bestFit="1" customWidth="1"/>
    <col min="8199" max="8199" width="4.7109375" style="31" bestFit="1" customWidth="1"/>
    <col min="8200" max="8200" width="5.5703125" style="31" bestFit="1" customWidth="1"/>
    <col min="8201" max="8201" width="9.28515625" style="31" bestFit="1" customWidth="1"/>
    <col min="8202" max="8202" width="8.42578125" style="31" bestFit="1" customWidth="1"/>
    <col min="8203" max="8203" width="4.7109375" style="31" bestFit="1" customWidth="1"/>
    <col min="8204" max="8204" width="1" style="31" bestFit="1" customWidth="1"/>
    <col min="8205" max="8205" width="3.7109375" style="31" bestFit="1" customWidth="1"/>
    <col min="8206" max="8206" width="1" style="31" bestFit="1" customWidth="1"/>
    <col min="8207" max="8207" width="2.85546875" style="31" bestFit="1" customWidth="1"/>
    <col min="8208" max="8208" width="1" style="31" bestFit="1" customWidth="1"/>
    <col min="8209" max="8209" width="3.7109375" style="31" bestFit="1" customWidth="1"/>
    <col min="8210" max="8210" width="1" style="31" bestFit="1" customWidth="1"/>
    <col min="8211" max="8211" width="2.85546875" style="31" bestFit="1" customWidth="1"/>
    <col min="8212" max="8212" width="1.85546875" style="31" bestFit="1" customWidth="1"/>
    <col min="8213" max="8214" width="1" style="31" bestFit="1" customWidth="1"/>
    <col min="8215" max="8215" width="5.5703125" style="31" bestFit="1" customWidth="1"/>
    <col min="8216" max="8216" width="1.85546875" style="31" bestFit="1" customWidth="1"/>
    <col min="8217" max="8217" width="2.85546875" style="31" bestFit="1" customWidth="1"/>
    <col min="8218" max="8218" width="1.85546875" style="31" bestFit="1" customWidth="1"/>
    <col min="8219" max="8219" width="9.28515625" style="31" bestFit="1" customWidth="1"/>
    <col min="8220" max="8448" width="8.85546875" style="31"/>
    <col min="8449" max="8450" width="4.7109375" style="31" bestFit="1" customWidth="1"/>
    <col min="8451" max="8451" width="1.85546875" style="31" bestFit="1" customWidth="1"/>
    <col min="8452" max="8453" width="2.85546875" style="31" bestFit="1" customWidth="1"/>
    <col min="8454" max="8454" width="1.85546875" style="31" bestFit="1" customWidth="1"/>
    <col min="8455" max="8455" width="4.7109375" style="31" bestFit="1" customWidth="1"/>
    <col min="8456" max="8456" width="5.5703125" style="31" bestFit="1" customWidth="1"/>
    <col min="8457" max="8457" width="9.28515625" style="31" bestFit="1" customWidth="1"/>
    <col min="8458" max="8458" width="8.42578125" style="31" bestFit="1" customWidth="1"/>
    <col min="8459" max="8459" width="4.7109375" style="31" bestFit="1" customWidth="1"/>
    <col min="8460" max="8460" width="1" style="31" bestFit="1" customWidth="1"/>
    <col min="8461" max="8461" width="3.7109375" style="31" bestFit="1" customWidth="1"/>
    <col min="8462" max="8462" width="1" style="31" bestFit="1" customWidth="1"/>
    <col min="8463" max="8463" width="2.85546875" style="31" bestFit="1" customWidth="1"/>
    <col min="8464" max="8464" width="1" style="31" bestFit="1" customWidth="1"/>
    <col min="8465" max="8465" width="3.7109375" style="31" bestFit="1" customWidth="1"/>
    <col min="8466" max="8466" width="1" style="31" bestFit="1" customWidth="1"/>
    <col min="8467" max="8467" width="2.85546875" style="31" bestFit="1" customWidth="1"/>
    <col min="8468" max="8468" width="1.85546875" style="31" bestFit="1" customWidth="1"/>
    <col min="8469" max="8470" width="1" style="31" bestFit="1" customWidth="1"/>
    <col min="8471" max="8471" width="5.5703125" style="31" bestFit="1" customWidth="1"/>
    <col min="8472" max="8472" width="1.85546875" style="31" bestFit="1" customWidth="1"/>
    <col min="8473" max="8473" width="2.85546875" style="31" bestFit="1" customWidth="1"/>
    <col min="8474" max="8474" width="1.85546875" style="31" bestFit="1" customWidth="1"/>
    <col min="8475" max="8475" width="9.28515625" style="31" bestFit="1" customWidth="1"/>
    <col min="8476" max="8704" width="8.85546875" style="31"/>
    <col min="8705" max="8706" width="4.7109375" style="31" bestFit="1" customWidth="1"/>
    <col min="8707" max="8707" width="1.85546875" style="31" bestFit="1" customWidth="1"/>
    <col min="8708" max="8709" width="2.85546875" style="31" bestFit="1" customWidth="1"/>
    <col min="8710" max="8710" width="1.85546875" style="31" bestFit="1" customWidth="1"/>
    <col min="8711" max="8711" width="4.7109375" style="31" bestFit="1" customWidth="1"/>
    <col min="8712" max="8712" width="5.5703125" style="31" bestFit="1" customWidth="1"/>
    <col min="8713" max="8713" width="9.28515625" style="31" bestFit="1" customWidth="1"/>
    <col min="8714" max="8714" width="8.42578125" style="31" bestFit="1" customWidth="1"/>
    <col min="8715" max="8715" width="4.7109375" style="31" bestFit="1" customWidth="1"/>
    <col min="8716" max="8716" width="1" style="31" bestFit="1" customWidth="1"/>
    <col min="8717" max="8717" width="3.7109375" style="31" bestFit="1" customWidth="1"/>
    <col min="8718" max="8718" width="1" style="31" bestFit="1" customWidth="1"/>
    <col min="8719" max="8719" width="2.85546875" style="31" bestFit="1" customWidth="1"/>
    <col min="8720" max="8720" width="1" style="31" bestFit="1" customWidth="1"/>
    <col min="8721" max="8721" width="3.7109375" style="31" bestFit="1" customWidth="1"/>
    <col min="8722" max="8722" width="1" style="31" bestFit="1" customWidth="1"/>
    <col min="8723" max="8723" width="2.85546875" style="31" bestFit="1" customWidth="1"/>
    <col min="8724" max="8724" width="1.85546875" style="31" bestFit="1" customWidth="1"/>
    <col min="8725" max="8726" width="1" style="31" bestFit="1" customWidth="1"/>
    <col min="8727" max="8727" width="5.5703125" style="31" bestFit="1" customWidth="1"/>
    <col min="8728" max="8728" width="1.85546875" style="31" bestFit="1" customWidth="1"/>
    <col min="8729" max="8729" width="2.85546875" style="31" bestFit="1" customWidth="1"/>
    <col min="8730" max="8730" width="1.85546875" style="31" bestFit="1" customWidth="1"/>
    <col min="8731" max="8731" width="9.28515625" style="31" bestFit="1" customWidth="1"/>
    <col min="8732" max="8960" width="8.85546875" style="31"/>
    <col min="8961" max="8962" width="4.7109375" style="31" bestFit="1" customWidth="1"/>
    <col min="8963" max="8963" width="1.85546875" style="31" bestFit="1" customWidth="1"/>
    <col min="8964" max="8965" width="2.85546875" style="31" bestFit="1" customWidth="1"/>
    <col min="8966" max="8966" width="1.85546875" style="31" bestFit="1" customWidth="1"/>
    <col min="8967" max="8967" width="4.7109375" style="31" bestFit="1" customWidth="1"/>
    <col min="8968" max="8968" width="5.5703125" style="31" bestFit="1" customWidth="1"/>
    <col min="8969" max="8969" width="9.28515625" style="31" bestFit="1" customWidth="1"/>
    <col min="8970" max="8970" width="8.42578125" style="31" bestFit="1" customWidth="1"/>
    <col min="8971" max="8971" width="4.7109375" style="31" bestFit="1" customWidth="1"/>
    <col min="8972" max="8972" width="1" style="31" bestFit="1" customWidth="1"/>
    <col min="8973" max="8973" width="3.7109375" style="31" bestFit="1" customWidth="1"/>
    <col min="8974" max="8974" width="1" style="31" bestFit="1" customWidth="1"/>
    <col min="8975" max="8975" width="2.85546875" style="31" bestFit="1" customWidth="1"/>
    <col min="8976" max="8976" width="1" style="31" bestFit="1" customWidth="1"/>
    <col min="8977" max="8977" width="3.7109375" style="31" bestFit="1" customWidth="1"/>
    <col min="8978" max="8978" width="1" style="31" bestFit="1" customWidth="1"/>
    <col min="8979" max="8979" width="2.85546875" style="31" bestFit="1" customWidth="1"/>
    <col min="8980" max="8980" width="1.85546875" style="31" bestFit="1" customWidth="1"/>
    <col min="8981" max="8982" width="1" style="31" bestFit="1" customWidth="1"/>
    <col min="8983" max="8983" width="5.5703125" style="31" bestFit="1" customWidth="1"/>
    <col min="8984" max="8984" width="1.85546875" style="31" bestFit="1" customWidth="1"/>
    <col min="8985" max="8985" width="2.85546875" style="31" bestFit="1" customWidth="1"/>
    <col min="8986" max="8986" width="1.85546875" style="31" bestFit="1" customWidth="1"/>
    <col min="8987" max="8987" width="9.28515625" style="31" bestFit="1" customWidth="1"/>
    <col min="8988" max="9216" width="8.85546875" style="31"/>
    <col min="9217" max="9218" width="4.7109375" style="31" bestFit="1" customWidth="1"/>
    <col min="9219" max="9219" width="1.85546875" style="31" bestFit="1" customWidth="1"/>
    <col min="9220" max="9221" width="2.85546875" style="31" bestFit="1" customWidth="1"/>
    <col min="9222" max="9222" width="1.85546875" style="31" bestFit="1" customWidth="1"/>
    <col min="9223" max="9223" width="4.7109375" style="31" bestFit="1" customWidth="1"/>
    <col min="9224" max="9224" width="5.5703125" style="31" bestFit="1" customWidth="1"/>
    <col min="9225" max="9225" width="9.28515625" style="31" bestFit="1" customWidth="1"/>
    <col min="9226" max="9226" width="8.42578125" style="31" bestFit="1" customWidth="1"/>
    <col min="9227" max="9227" width="4.7109375" style="31" bestFit="1" customWidth="1"/>
    <col min="9228" max="9228" width="1" style="31" bestFit="1" customWidth="1"/>
    <col min="9229" max="9229" width="3.7109375" style="31" bestFit="1" customWidth="1"/>
    <col min="9230" max="9230" width="1" style="31" bestFit="1" customWidth="1"/>
    <col min="9231" max="9231" width="2.85546875" style="31" bestFit="1" customWidth="1"/>
    <col min="9232" max="9232" width="1" style="31" bestFit="1" customWidth="1"/>
    <col min="9233" max="9233" width="3.7109375" style="31" bestFit="1" customWidth="1"/>
    <col min="9234" max="9234" width="1" style="31" bestFit="1" customWidth="1"/>
    <col min="9235" max="9235" width="2.85546875" style="31" bestFit="1" customWidth="1"/>
    <col min="9236" max="9236" width="1.85546875" style="31" bestFit="1" customWidth="1"/>
    <col min="9237" max="9238" width="1" style="31" bestFit="1" customWidth="1"/>
    <col min="9239" max="9239" width="5.5703125" style="31" bestFit="1" customWidth="1"/>
    <col min="9240" max="9240" width="1.85546875" style="31" bestFit="1" customWidth="1"/>
    <col min="9241" max="9241" width="2.85546875" style="31" bestFit="1" customWidth="1"/>
    <col min="9242" max="9242" width="1.85546875" style="31" bestFit="1" customWidth="1"/>
    <col min="9243" max="9243" width="9.28515625" style="31" bestFit="1" customWidth="1"/>
    <col min="9244" max="9472" width="8.85546875" style="31"/>
    <col min="9473" max="9474" width="4.7109375" style="31" bestFit="1" customWidth="1"/>
    <col min="9475" max="9475" width="1.85546875" style="31" bestFit="1" customWidth="1"/>
    <col min="9476" max="9477" width="2.85546875" style="31" bestFit="1" customWidth="1"/>
    <col min="9478" max="9478" width="1.85546875" style="31" bestFit="1" customWidth="1"/>
    <col min="9479" max="9479" width="4.7109375" style="31" bestFit="1" customWidth="1"/>
    <col min="9480" max="9480" width="5.5703125" style="31" bestFit="1" customWidth="1"/>
    <col min="9481" max="9481" width="9.28515625" style="31" bestFit="1" customWidth="1"/>
    <col min="9482" max="9482" width="8.42578125" style="31" bestFit="1" customWidth="1"/>
    <col min="9483" max="9483" width="4.7109375" style="31" bestFit="1" customWidth="1"/>
    <col min="9484" max="9484" width="1" style="31" bestFit="1" customWidth="1"/>
    <col min="9485" max="9485" width="3.7109375" style="31" bestFit="1" customWidth="1"/>
    <col min="9486" max="9486" width="1" style="31" bestFit="1" customWidth="1"/>
    <col min="9487" max="9487" width="2.85546875" style="31" bestFit="1" customWidth="1"/>
    <col min="9488" max="9488" width="1" style="31" bestFit="1" customWidth="1"/>
    <col min="9489" max="9489" width="3.7109375" style="31" bestFit="1" customWidth="1"/>
    <col min="9490" max="9490" width="1" style="31" bestFit="1" customWidth="1"/>
    <col min="9491" max="9491" width="2.85546875" style="31" bestFit="1" customWidth="1"/>
    <col min="9492" max="9492" width="1.85546875" style="31" bestFit="1" customWidth="1"/>
    <col min="9493" max="9494" width="1" style="31" bestFit="1" customWidth="1"/>
    <col min="9495" max="9495" width="5.5703125" style="31" bestFit="1" customWidth="1"/>
    <col min="9496" max="9496" width="1.85546875" style="31" bestFit="1" customWidth="1"/>
    <col min="9497" max="9497" width="2.85546875" style="31" bestFit="1" customWidth="1"/>
    <col min="9498" max="9498" width="1.85546875" style="31" bestFit="1" customWidth="1"/>
    <col min="9499" max="9499" width="9.28515625" style="31" bestFit="1" customWidth="1"/>
    <col min="9500" max="9728" width="8.85546875" style="31"/>
    <col min="9729" max="9730" width="4.7109375" style="31" bestFit="1" customWidth="1"/>
    <col min="9731" max="9731" width="1.85546875" style="31" bestFit="1" customWidth="1"/>
    <col min="9732" max="9733" width="2.85546875" style="31" bestFit="1" customWidth="1"/>
    <col min="9734" max="9734" width="1.85546875" style="31" bestFit="1" customWidth="1"/>
    <col min="9735" max="9735" width="4.7109375" style="31" bestFit="1" customWidth="1"/>
    <col min="9736" max="9736" width="5.5703125" style="31" bestFit="1" customWidth="1"/>
    <col min="9737" max="9737" width="9.28515625" style="31" bestFit="1" customWidth="1"/>
    <col min="9738" max="9738" width="8.42578125" style="31" bestFit="1" customWidth="1"/>
    <col min="9739" max="9739" width="4.7109375" style="31" bestFit="1" customWidth="1"/>
    <col min="9740" max="9740" width="1" style="31" bestFit="1" customWidth="1"/>
    <col min="9741" max="9741" width="3.7109375" style="31" bestFit="1" customWidth="1"/>
    <col min="9742" max="9742" width="1" style="31" bestFit="1" customWidth="1"/>
    <col min="9743" max="9743" width="2.85546875" style="31" bestFit="1" customWidth="1"/>
    <col min="9744" max="9744" width="1" style="31" bestFit="1" customWidth="1"/>
    <col min="9745" max="9745" width="3.7109375" style="31" bestFit="1" customWidth="1"/>
    <col min="9746" max="9746" width="1" style="31" bestFit="1" customWidth="1"/>
    <col min="9747" max="9747" width="2.85546875" style="31" bestFit="1" customWidth="1"/>
    <col min="9748" max="9748" width="1.85546875" style="31" bestFit="1" customWidth="1"/>
    <col min="9749" max="9750" width="1" style="31" bestFit="1" customWidth="1"/>
    <col min="9751" max="9751" width="5.5703125" style="31" bestFit="1" customWidth="1"/>
    <col min="9752" max="9752" width="1.85546875" style="31" bestFit="1" customWidth="1"/>
    <col min="9753" max="9753" width="2.85546875" style="31" bestFit="1" customWidth="1"/>
    <col min="9754" max="9754" width="1.85546875" style="31" bestFit="1" customWidth="1"/>
    <col min="9755" max="9755" width="9.28515625" style="31" bestFit="1" customWidth="1"/>
    <col min="9756" max="9984" width="8.85546875" style="31"/>
    <col min="9985" max="9986" width="4.7109375" style="31" bestFit="1" customWidth="1"/>
    <col min="9987" max="9987" width="1.85546875" style="31" bestFit="1" customWidth="1"/>
    <col min="9988" max="9989" width="2.85546875" style="31" bestFit="1" customWidth="1"/>
    <col min="9990" max="9990" width="1.85546875" style="31" bestFit="1" customWidth="1"/>
    <col min="9991" max="9991" width="4.7109375" style="31" bestFit="1" customWidth="1"/>
    <col min="9992" max="9992" width="5.5703125" style="31" bestFit="1" customWidth="1"/>
    <col min="9993" max="9993" width="9.28515625" style="31" bestFit="1" customWidth="1"/>
    <col min="9994" max="9994" width="8.42578125" style="31" bestFit="1" customWidth="1"/>
    <col min="9995" max="9995" width="4.7109375" style="31" bestFit="1" customWidth="1"/>
    <col min="9996" max="9996" width="1" style="31" bestFit="1" customWidth="1"/>
    <col min="9997" max="9997" width="3.7109375" style="31" bestFit="1" customWidth="1"/>
    <col min="9998" max="9998" width="1" style="31" bestFit="1" customWidth="1"/>
    <col min="9999" max="9999" width="2.85546875" style="31" bestFit="1" customWidth="1"/>
    <col min="10000" max="10000" width="1" style="31" bestFit="1" customWidth="1"/>
    <col min="10001" max="10001" width="3.7109375" style="31" bestFit="1" customWidth="1"/>
    <col min="10002" max="10002" width="1" style="31" bestFit="1" customWidth="1"/>
    <col min="10003" max="10003" width="2.85546875" style="31" bestFit="1" customWidth="1"/>
    <col min="10004" max="10004" width="1.85546875" style="31" bestFit="1" customWidth="1"/>
    <col min="10005" max="10006" width="1" style="31" bestFit="1" customWidth="1"/>
    <col min="10007" max="10007" width="5.5703125" style="31" bestFit="1" customWidth="1"/>
    <col min="10008" max="10008" width="1.85546875" style="31" bestFit="1" customWidth="1"/>
    <col min="10009" max="10009" width="2.85546875" style="31" bestFit="1" customWidth="1"/>
    <col min="10010" max="10010" width="1.85546875" style="31" bestFit="1" customWidth="1"/>
    <col min="10011" max="10011" width="9.28515625" style="31" bestFit="1" customWidth="1"/>
    <col min="10012" max="10240" width="8.85546875" style="31"/>
    <col min="10241" max="10242" width="4.7109375" style="31" bestFit="1" customWidth="1"/>
    <col min="10243" max="10243" width="1.85546875" style="31" bestFit="1" customWidth="1"/>
    <col min="10244" max="10245" width="2.85546875" style="31" bestFit="1" customWidth="1"/>
    <col min="10246" max="10246" width="1.85546875" style="31" bestFit="1" customWidth="1"/>
    <col min="10247" max="10247" width="4.7109375" style="31" bestFit="1" customWidth="1"/>
    <col min="10248" max="10248" width="5.5703125" style="31" bestFit="1" customWidth="1"/>
    <col min="10249" max="10249" width="9.28515625" style="31" bestFit="1" customWidth="1"/>
    <col min="10250" max="10250" width="8.42578125" style="31" bestFit="1" customWidth="1"/>
    <col min="10251" max="10251" width="4.7109375" style="31" bestFit="1" customWidth="1"/>
    <col min="10252" max="10252" width="1" style="31" bestFit="1" customWidth="1"/>
    <col min="10253" max="10253" width="3.7109375" style="31" bestFit="1" customWidth="1"/>
    <col min="10254" max="10254" width="1" style="31" bestFit="1" customWidth="1"/>
    <col min="10255" max="10255" width="2.85546875" style="31" bestFit="1" customWidth="1"/>
    <col min="10256" max="10256" width="1" style="31" bestFit="1" customWidth="1"/>
    <col min="10257" max="10257" width="3.7109375" style="31" bestFit="1" customWidth="1"/>
    <col min="10258" max="10258" width="1" style="31" bestFit="1" customWidth="1"/>
    <col min="10259" max="10259" width="2.85546875" style="31" bestFit="1" customWidth="1"/>
    <col min="10260" max="10260" width="1.85546875" style="31" bestFit="1" customWidth="1"/>
    <col min="10261" max="10262" width="1" style="31" bestFit="1" customWidth="1"/>
    <col min="10263" max="10263" width="5.5703125" style="31" bestFit="1" customWidth="1"/>
    <col min="10264" max="10264" width="1.85546875" style="31" bestFit="1" customWidth="1"/>
    <col min="10265" max="10265" width="2.85546875" style="31" bestFit="1" customWidth="1"/>
    <col min="10266" max="10266" width="1.85546875" style="31" bestFit="1" customWidth="1"/>
    <col min="10267" max="10267" width="9.28515625" style="31" bestFit="1" customWidth="1"/>
    <col min="10268" max="10496" width="8.85546875" style="31"/>
    <col min="10497" max="10498" width="4.7109375" style="31" bestFit="1" customWidth="1"/>
    <col min="10499" max="10499" width="1.85546875" style="31" bestFit="1" customWidth="1"/>
    <col min="10500" max="10501" width="2.85546875" style="31" bestFit="1" customWidth="1"/>
    <col min="10502" max="10502" width="1.85546875" style="31" bestFit="1" customWidth="1"/>
    <col min="10503" max="10503" width="4.7109375" style="31" bestFit="1" customWidth="1"/>
    <col min="10504" max="10504" width="5.5703125" style="31" bestFit="1" customWidth="1"/>
    <col min="10505" max="10505" width="9.28515625" style="31" bestFit="1" customWidth="1"/>
    <col min="10506" max="10506" width="8.42578125" style="31" bestFit="1" customWidth="1"/>
    <col min="10507" max="10507" width="4.7109375" style="31" bestFit="1" customWidth="1"/>
    <col min="10508" max="10508" width="1" style="31" bestFit="1" customWidth="1"/>
    <col min="10509" max="10509" width="3.7109375" style="31" bestFit="1" customWidth="1"/>
    <col min="10510" max="10510" width="1" style="31" bestFit="1" customWidth="1"/>
    <col min="10511" max="10511" width="2.85546875" style="31" bestFit="1" customWidth="1"/>
    <col min="10512" max="10512" width="1" style="31" bestFit="1" customWidth="1"/>
    <col min="10513" max="10513" width="3.7109375" style="31" bestFit="1" customWidth="1"/>
    <col min="10514" max="10514" width="1" style="31" bestFit="1" customWidth="1"/>
    <col min="10515" max="10515" width="2.85546875" style="31" bestFit="1" customWidth="1"/>
    <col min="10516" max="10516" width="1.85546875" style="31" bestFit="1" customWidth="1"/>
    <col min="10517" max="10518" width="1" style="31" bestFit="1" customWidth="1"/>
    <col min="10519" max="10519" width="5.5703125" style="31" bestFit="1" customWidth="1"/>
    <col min="10520" max="10520" width="1.85546875" style="31" bestFit="1" customWidth="1"/>
    <col min="10521" max="10521" width="2.85546875" style="31" bestFit="1" customWidth="1"/>
    <col min="10522" max="10522" width="1.85546875" style="31" bestFit="1" customWidth="1"/>
    <col min="10523" max="10523" width="9.28515625" style="31" bestFit="1" customWidth="1"/>
    <col min="10524" max="10752" width="8.85546875" style="31"/>
    <col min="10753" max="10754" width="4.7109375" style="31" bestFit="1" customWidth="1"/>
    <col min="10755" max="10755" width="1.85546875" style="31" bestFit="1" customWidth="1"/>
    <col min="10756" max="10757" width="2.85546875" style="31" bestFit="1" customWidth="1"/>
    <col min="10758" max="10758" width="1.85546875" style="31" bestFit="1" customWidth="1"/>
    <col min="10759" max="10759" width="4.7109375" style="31" bestFit="1" customWidth="1"/>
    <col min="10760" max="10760" width="5.5703125" style="31" bestFit="1" customWidth="1"/>
    <col min="10761" max="10761" width="9.28515625" style="31" bestFit="1" customWidth="1"/>
    <col min="10762" max="10762" width="8.42578125" style="31" bestFit="1" customWidth="1"/>
    <col min="10763" max="10763" width="4.7109375" style="31" bestFit="1" customWidth="1"/>
    <col min="10764" max="10764" width="1" style="31" bestFit="1" customWidth="1"/>
    <col min="10765" max="10765" width="3.7109375" style="31" bestFit="1" customWidth="1"/>
    <col min="10766" max="10766" width="1" style="31" bestFit="1" customWidth="1"/>
    <col min="10767" max="10767" width="2.85546875" style="31" bestFit="1" customWidth="1"/>
    <col min="10768" max="10768" width="1" style="31" bestFit="1" customWidth="1"/>
    <col min="10769" max="10769" width="3.7109375" style="31" bestFit="1" customWidth="1"/>
    <col min="10770" max="10770" width="1" style="31" bestFit="1" customWidth="1"/>
    <col min="10771" max="10771" width="2.85546875" style="31" bestFit="1" customWidth="1"/>
    <col min="10772" max="10772" width="1.85546875" style="31" bestFit="1" customWidth="1"/>
    <col min="10773" max="10774" width="1" style="31" bestFit="1" customWidth="1"/>
    <col min="10775" max="10775" width="5.5703125" style="31" bestFit="1" customWidth="1"/>
    <col min="10776" max="10776" width="1.85546875" style="31" bestFit="1" customWidth="1"/>
    <col min="10777" max="10777" width="2.85546875" style="31" bestFit="1" customWidth="1"/>
    <col min="10778" max="10778" width="1.85546875" style="31" bestFit="1" customWidth="1"/>
    <col min="10779" max="10779" width="9.28515625" style="31" bestFit="1" customWidth="1"/>
    <col min="10780" max="11008" width="8.85546875" style="31"/>
    <col min="11009" max="11010" width="4.7109375" style="31" bestFit="1" customWidth="1"/>
    <col min="11011" max="11011" width="1.85546875" style="31" bestFit="1" customWidth="1"/>
    <col min="11012" max="11013" width="2.85546875" style="31" bestFit="1" customWidth="1"/>
    <col min="11014" max="11014" width="1.85546875" style="31" bestFit="1" customWidth="1"/>
    <col min="11015" max="11015" width="4.7109375" style="31" bestFit="1" customWidth="1"/>
    <col min="11016" max="11016" width="5.5703125" style="31" bestFit="1" customWidth="1"/>
    <col min="11017" max="11017" width="9.28515625" style="31" bestFit="1" customWidth="1"/>
    <col min="11018" max="11018" width="8.42578125" style="31" bestFit="1" customWidth="1"/>
    <col min="11019" max="11019" width="4.7109375" style="31" bestFit="1" customWidth="1"/>
    <col min="11020" max="11020" width="1" style="31" bestFit="1" customWidth="1"/>
    <col min="11021" max="11021" width="3.7109375" style="31" bestFit="1" customWidth="1"/>
    <col min="11022" max="11022" width="1" style="31" bestFit="1" customWidth="1"/>
    <col min="11023" max="11023" width="2.85546875" style="31" bestFit="1" customWidth="1"/>
    <col min="11024" max="11024" width="1" style="31" bestFit="1" customWidth="1"/>
    <col min="11025" max="11025" width="3.7109375" style="31" bestFit="1" customWidth="1"/>
    <col min="11026" max="11026" width="1" style="31" bestFit="1" customWidth="1"/>
    <col min="11027" max="11027" width="2.85546875" style="31" bestFit="1" customWidth="1"/>
    <col min="11028" max="11028" width="1.85546875" style="31" bestFit="1" customWidth="1"/>
    <col min="11029" max="11030" width="1" style="31" bestFit="1" customWidth="1"/>
    <col min="11031" max="11031" width="5.5703125" style="31" bestFit="1" customWidth="1"/>
    <col min="11032" max="11032" width="1.85546875" style="31" bestFit="1" customWidth="1"/>
    <col min="11033" max="11033" width="2.85546875" style="31" bestFit="1" customWidth="1"/>
    <col min="11034" max="11034" width="1.85546875" style="31" bestFit="1" customWidth="1"/>
    <col min="11035" max="11035" width="9.28515625" style="31" bestFit="1" customWidth="1"/>
    <col min="11036" max="11264" width="8.85546875" style="31"/>
    <col min="11265" max="11266" width="4.7109375" style="31" bestFit="1" customWidth="1"/>
    <col min="11267" max="11267" width="1.85546875" style="31" bestFit="1" customWidth="1"/>
    <col min="11268" max="11269" width="2.85546875" style="31" bestFit="1" customWidth="1"/>
    <col min="11270" max="11270" width="1.85546875" style="31" bestFit="1" customWidth="1"/>
    <col min="11271" max="11271" width="4.7109375" style="31" bestFit="1" customWidth="1"/>
    <col min="11272" max="11272" width="5.5703125" style="31" bestFit="1" customWidth="1"/>
    <col min="11273" max="11273" width="9.28515625" style="31" bestFit="1" customWidth="1"/>
    <col min="11274" max="11274" width="8.42578125" style="31" bestFit="1" customWidth="1"/>
    <col min="11275" max="11275" width="4.7109375" style="31" bestFit="1" customWidth="1"/>
    <col min="11276" max="11276" width="1" style="31" bestFit="1" customWidth="1"/>
    <col min="11277" max="11277" width="3.7109375" style="31" bestFit="1" customWidth="1"/>
    <col min="11278" max="11278" width="1" style="31" bestFit="1" customWidth="1"/>
    <col min="11279" max="11279" width="2.85546875" style="31" bestFit="1" customWidth="1"/>
    <col min="11280" max="11280" width="1" style="31" bestFit="1" customWidth="1"/>
    <col min="11281" max="11281" width="3.7109375" style="31" bestFit="1" customWidth="1"/>
    <col min="11282" max="11282" width="1" style="31" bestFit="1" customWidth="1"/>
    <col min="11283" max="11283" width="2.85546875" style="31" bestFit="1" customWidth="1"/>
    <col min="11284" max="11284" width="1.85546875" style="31" bestFit="1" customWidth="1"/>
    <col min="11285" max="11286" width="1" style="31" bestFit="1" customWidth="1"/>
    <col min="11287" max="11287" width="5.5703125" style="31" bestFit="1" customWidth="1"/>
    <col min="11288" max="11288" width="1.85546875" style="31" bestFit="1" customWidth="1"/>
    <col min="11289" max="11289" width="2.85546875" style="31" bestFit="1" customWidth="1"/>
    <col min="11290" max="11290" width="1.85546875" style="31" bestFit="1" customWidth="1"/>
    <col min="11291" max="11291" width="9.28515625" style="31" bestFit="1" customWidth="1"/>
    <col min="11292" max="11520" width="8.85546875" style="31"/>
    <col min="11521" max="11522" width="4.7109375" style="31" bestFit="1" customWidth="1"/>
    <col min="11523" max="11523" width="1.85546875" style="31" bestFit="1" customWidth="1"/>
    <col min="11524" max="11525" width="2.85546875" style="31" bestFit="1" customWidth="1"/>
    <col min="11526" max="11526" width="1.85546875" style="31" bestFit="1" customWidth="1"/>
    <col min="11527" max="11527" width="4.7109375" style="31" bestFit="1" customWidth="1"/>
    <col min="11528" max="11528" width="5.5703125" style="31" bestFit="1" customWidth="1"/>
    <col min="11529" max="11529" width="9.28515625" style="31" bestFit="1" customWidth="1"/>
    <col min="11530" max="11530" width="8.42578125" style="31" bestFit="1" customWidth="1"/>
    <col min="11531" max="11531" width="4.7109375" style="31" bestFit="1" customWidth="1"/>
    <col min="11532" max="11532" width="1" style="31" bestFit="1" customWidth="1"/>
    <col min="11533" max="11533" width="3.7109375" style="31" bestFit="1" customWidth="1"/>
    <col min="11534" max="11534" width="1" style="31" bestFit="1" customWidth="1"/>
    <col min="11535" max="11535" width="2.85546875" style="31" bestFit="1" customWidth="1"/>
    <col min="11536" max="11536" width="1" style="31" bestFit="1" customWidth="1"/>
    <col min="11537" max="11537" width="3.7109375" style="31" bestFit="1" customWidth="1"/>
    <col min="11538" max="11538" width="1" style="31" bestFit="1" customWidth="1"/>
    <col min="11539" max="11539" width="2.85546875" style="31" bestFit="1" customWidth="1"/>
    <col min="11540" max="11540" width="1.85546875" style="31" bestFit="1" customWidth="1"/>
    <col min="11541" max="11542" width="1" style="31" bestFit="1" customWidth="1"/>
    <col min="11543" max="11543" width="5.5703125" style="31" bestFit="1" customWidth="1"/>
    <col min="11544" max="11544" width="1.85546875" style="31" bestFit="1" customWidth="1"/>
    <col min="11545" max="11545" width="2.85546875" style="31" bestFit="1" customWidth="1"/>
    <col min="11546" max="11546" width="1.85546875" style="31" bestFit="1" customWidth="1"/>
    <col min="11547" max="11547" width="9.28515625" style="31" bestFit="1" customWidth="1"/>
    <col min="11548" max="11776" width="8.85546875" style="31"/>
    <col min="11777" max="11778" width="4.7109375" style="31" bestFit="1" customWidth="1"/>
    <col min="11779" max="11779" width="1.85546875" style="31" bestFit="1" customWidth="1"/>
    <col min="11780" max="11781" width="2.85546875" style="31" bestFit="1" customWidth="1"/>
    <col min="11782" max="11782" width="1.85546875" style="31" bestFit="1" customWidth="1"/>
    <col min="11783" max="11783" width="4.7109375" style="31" bestFit="1" customWidth="1"/>
    <col min="11784" max="11784" width="5.5703125" style="31" bestFit="1" customWidth="1"/>
    <col min="11785" max="11785" width="9.28515625" style="31" bestFit="1" customWidth="1"/>
    <col min="11786" max="11786" width="8.42578125" style="31" bestFit="1" customWidth="1"/>
    <col min="11787" max="11787" width="4.7109375" style="31" bestFit="1" customWidth="1"/>
    <col min="11788" max="11788" width="1" style="31" bestFit="1" customWidth="1"/>
    <col min="11789" max="11789" width="3.7109375" style="31" bestFit="1" customWidth="1"/>
    <col min="11790" max="11790" width="1" style="31" bestFit="1" customWidth="1"/>
    <col min="11791" max="11791" width="2.85546875" style="31" bestFit="1" customWidth="1"/>
    <col min="11792" max="11792" width="1" style="31" bestFit="1" customWidth="1"/>
    <col min="11793" max="11793" width="3.7109375" style="31" bestFit="1" customWidth="1"/>
    <col min="11794" max="11794" width="1" style="31" bestFit="1" customWidth="1"/>
    <col min="11795" max="11795" width="2.85546875" style="31" bestFit="1" customWidth="1"/>
    <col min="11796" max="11796" width="1.85546875" style="31" bestFit="1" customWidth="1"/>
    <col min="11797" max="11798" width="1" style="31" bestFit="1" customWidth="1"/>
    <col min="11799" max="11799" width="5.5703125" style="31" bestFit="1" customWidth="1"/>
    <col min="11800" max="11800" width="1.85546875" style="31" bestFit="1" customWidth="1"/>
    <col min="11801" max="11801" width="2.85546875" style="31" bestFit="1" customWidth="1"/>
    <col min="11802" max="11802" width="1.85546875" style="31" bestFit="1" customWidth="1"/>
    <col min="11803" max="11803" width="9.28515625" style="31" bestFit="1" customWidth="1"/>
    <col min="11804" max="12032" width="8.85546875" style="31"/>
    <col min="12033" max="12034" width="4.7109375" style="31" bestFit="1" customWidth="1"/>
    <col min="12035" max="12035" width="1.85546875" style="31" bestFit="1" customWidth="1"/>
    <col min="12036" max="12037" width="2.85546875" style="31" bestFit="1" customWidth="1"/>
    <col min="12038" max="12038" width="1.85546875" style="31" bestFit="1" customWidth="1"/>
    <col min="12039" max="12039" width="4.7109375" style="31" bestFit="1" customWidth="1"/>
    <col min="12040" max="12040" width="5.5703125" style="31" bestFit="1" customWidth="1"/>
    <col min="12041" max="12041" width="9.28515625" style="31" bestFit="1" customWidth="1"/>
    <col min="12042" max="12042" width="8.42578125" style="31" bestFit="1" customWidth="1"/>
    <col min="12043" max="12043" width="4.7109375" style="31" bestFit="1" customWidth="1"/>
    <col min="12044" max="12044" width="1" style="31" bestFit="1" customWidth="1"/>
    <col min="12045" max="12045" width="3.7109375" style="31" bestFit="1" customWidth="1"/>
    <col min="12046" max="12046" width="1" style="31" bestFit="1" customWidth="1"/>
    <col min="12047" max="12047" width="2.85546875" style="31" bestFit="1" customWidth="1"/>
    <col min="12048" max="12048" width="1" style="31" bestFit="1" customWidth="1"/>
    <col min="12049" max="12049" width="3.7109375" style="31" bestFit="1" customWidth="1"/>
    <col min="12050" max="12050" width="1" style="31" bestFit="1" customWidth="1"/>
    <col min="12051" max="12051" width="2.85546875" style="31" bestFit="1" customWidth="1"/>
    <col min="12052" max="12052" width="1.85546875" style="31" bestFit="1" customWidth="1"/>
    <col min="12053" max="12054" width="1" style="31" bestFit="1" customWidth="1"/>
    <col min="12055" max="12055" width="5.5703125" style="31" bestFit="1" customWidth="1"/>
    <col min="12056" max="12056" width="1.85546875" style="31" bestFit="1" customWidth="1"/>
    <col min="12057" max="12057" width="2.85546875" style="31" bestFit="1" customWidth="1"/>
    <col min="12058" max="12058" width="1.85546875" style="31" bestFit="1" customWidth="1"/>
    <col min="12059" max="12059" width="9.28515625" style="31" bestFit="1" customWidth="1"/>
    <col min="12060" max="12288" width="8.85546875" style="31"/>
    <col min="12289" max="12290" width="4.7109375" style="31" bestFit="1" customWidth="1"/>
    <col min="12291" max="12291" width="1.85546875" style="31" bestFit="1" customWidth="1"/>
    <col min="12292" max="12293" width="2.85546875" style="31" bestFit="1" customWidth="1"/>
    <col min="12294" max="12294" width="1.85546875" style="31" bestFit="1" customWidth="1"/>
    <col min="12295" max="12295" width="4.7109375" style="31" bestFit="1" customWidth="1"/>
    <col min="12296" max="12296" width="5.5703125" style="31" bestFit="1" customWidth="1"/>
    <col min="12297" max="12297" width="9.28515625" style="31" bestFit="1" customWidth="1"/>
    <col min="12298" max="12298" width="8.42578125" style="31" bestFit="1" customWidth="1"/>
    <col min="12299" max="12299" width="4.7109375" style="31" bestFit="1" customWidth="1"/>
    <col min="12300" max="12300" width="1" style="31" bestFit="1" customWidth="1"/>
    <col min="12301" max="12301" width="3.7109375" style="31" bestFit="1" customWidth="1"/>
    <col min="12302" max="12302" width="1" style="31" bestFit="1" customWidth="1"/>
    <col min="12303" max="12303" width="2.85546875" style="31" bestFit="1" customWidth="1"/>
    <col min="12304" max="12304" width="1" style="31" bestFit="1" customWidth="1"/>
    <col min="12305" max="12305" width="3.7109375" style="31" bestFit="1" customWidth="1"/>
    <col min="12306" max="12306" width="1" style="31" bestFit="1" customWidth="1"/>
    <col min="12307" max="12307" width="2.85546875" style="31" bestFit="1" customWidth="1"/>
    <col min="12308" max="12308" width="1.85546875" style="31" bestFit="1" customWidth="1"/>
    <col min="12309" max="12310" width="1" style="31" bestFit="1" customWidth="1"/>
    <col min="12311" max="12311" width="5.5703125" style="31" bestFit="1" customWidth="1"/>
    <col min="12312" max="12312" width="1.85546875" style="31" bestFit="1" customWidth="1"/>
    <col min="12313" max="12313" width="2.85546875" style="31" bestFit="1" customWidth="1"/>
    <col min="12314" max="12314" width="1.85546875" style="31" bestFit="1" customWidth="1"/>
    <col min="12315" max="12315" width="9.28515625" style="31" bestFit="1" customWidth="1"/>
    <col min="12316" max="12544" width="8.85546875" style="31"/>
    <col min="12545" max="12546" width="4.7109375" style="31" bestFit="1" customWidth="1"/>
    <col min="12547" max="12547" width="1.85546875" style="31" bestFit="1" customWidth="1"/>
    <col min="12548" max="12549" width="2.85546875" style="31" bestFit="1" customWidth="1"/>
    <col min="12550" max="12550" width="1.85546875" style="31" bestFit="1" customWidth="1"/>
    <col min="12551" max="12551" width="4.7109375" style="31" bestFit="1" customWidth="1"/>
    <col min="12552" max="12552" width="5.5703125" style="31" bestFit="1" customWidth="1"/>
    <col min="12553" max="12553" width="9.28515625" style="31" bestFit="1" customWidth="1"/>
    <col min="12554" max="12554" width="8.42578125" style="31" bestFit="1" customWidth="1"/>
    <col min="12555" max="12555" width="4.7109375" style="31" bestFit="1" customWidth="1"/>
    <col min="12556" max="12556" width="1" style="31" bestFit="1" customWidth="1"/>
    <col min="12557" max="12557" width="3.7109375" style="31" bestFit="1" customWidth="1"/>
    <col min="12558" max="12558" width="1" style="31" bestFit="1" customWidth="1"/>
    <col min="12559" max="12559" width="2.85546875" style="31" bestFit="1" customWidth="1"/>
    <col min="12560" max="12560" width="1" style="31" bestFit="1" customWidth="1"/>
    <col min="12561" max="12561" width="3.7109375" style="31" bestFit="1" customWidth="1"/>
    <col min="12562" max="12562" width="1" style="31" bestFit="1" customWidth="1"/>
    <col min="12563" max="12563" width="2.85546875" style="31" bestFit="1" customWidth="1"/>
    <col min="12564" max="12564" width="1.85546875" style="31" bestFit="1" customWidth="1"/>
    <col min="12565" max="12566" width="1" style="31" bestFit="1" customWidth="1"/>
    <col min="12567" max="12567" width="5.5703125" style="31" bestFit="1" customWidth="1"/>
    <col min="12568" max="12568" width="1.85546875" style="31" bestFit="1" customWidth="1"/>
    <col min="12569" max="12569" width="2.85546875" style="31" bestFit="1" customWidth="1"/>
    <col min="12570" max="12570" width="1.85546875" style="31" bestFit="1" customWidth="1"/>
    <col min="12571" max="12571" width="9.28515625" style="31" bestFit="1" customWidth="1"/>
    <col min="12572" max="12800" width="8.85546875" style="31"/>
    <col min="12801" max="12802" width="4.7109375" style="31" bestFit="1" customWidth="1"/>
    <col min="12803" max="12803" width="1.85546875" style="31" bestFit="1" customWidth="1"/>
    <col min="12804" max="12805" width="2.85546875" style="31" bestFit="1" customWidth="1"/>
    <col min="12806" max="12806" width="1.85546875" style="31" bestFit="1" customWidth="1"/>
    <col min="12807" max="12807" width="4.7109375" style="31" bestFit="1" customWidth="1"/>
    <col min="12808" max="12808" width="5.5703125" style="31" bestFit="1" customWidth="1"/>
    <col min="12809" max="12809" width="9.28515625" style="31" bestFit="1" customWidth="1"/>
    <col min="12810" max="12810" width="8.42578125" style="31" bestFit="1" customWidth="1"/>
    <col min="12811" max="12811" width="4.7109375" style="31" bestFit="1" customWidth="1"/>
    <col min="12812" max="12812" width="1" style="31" bestFit="1" customWidth="1"/>
    <col min="12813" max="12813" width="3.7109375" style="31" bestFit="1" customWidth="1"/>
    <col min="12814" max="12814" width="1" style="31" bestFit="1" customWidth="1"/>
    <col min="12815" max="12815" width="2.85546875" style="31" bestFit="1" customWidth="1"/>
    <col min="12816" max="12816" width="1" style="31" bestFit="1" customWidth="1"/>
    <col min="12817" max="12817" width="3.7109375" style="31" bestFit="1" customWidth="1"/>
    <col min="12818" max="12818" width="1" style="31" bestFit="1" customWidth="1"/>
    <col min="12819" max="12819" width="2.85546875" style="31" bestFit="1" customWidth="1"/>
    <col min="12820" max="12820" width="1.85546875" style="31" bestFit="1" customWidth="1"/>
    <col min="12821" max="12822" width="1" style="31" bestFit="1" customWidth="1"/>
    <col min="12823" max="12823" width="5.5703125" style="31" bestFit="1" customWidth="1"/>
    <col min="12824" max="12824" width="1.85546875" style="31" bestFit="1" customWidth="1"/>
    <col min="12825" max="12825" width="2.85546875" style="31" bestFit="1" customWidth="1"/>
    <col min="12826" max="12826" width="1.85546875" style="31" bestFit="1" customWidth="1"/>
    <col min="12827" max="12827" width="9.28515625" style="31" bestFit="1" customWidth="1"/>
    <col min="12828" max="13056" width="8.85546875" style="31"/>
    <col min="13057" max="13058" width="4.7109375" style="31" bestFit="1" customWidth="1"/>
    <col min="13059" max="13059" width="1.85546875" style="31" bestFit="1" customWidth="1"/>
    <col min="13060" max="13061" width="2.85546875" style="31" bestFit="1" customWidth="1"/>
    <col min="13062" max="13062" width="1.85546875" style="31" bestFit="1" customWidth="1"/>
    <col min="13063" max="13063" width="4.7109375" style="31" bestFit="1" customWidth="1"/>
    <col min="13064" max="13064" width="5.5703125" style="31" bestFit="1" customWidth="1"/>
    <col min="13065" max="13065" width="9.28515625" style="31" bestFit="1" customWidth="1"/>
    <col min="13066" max="13066" width="8.42578125" style="31" bestFit="1" customWidth="1"/>
    <col min="13067" max="13067" width="4.7109375" style="31" bestFit="1" customWidth="1"/>
    <col min="13068" max="13068" width="1" style="31" bestFit="1" customWidth="1"/>
    <col min="13069" max="13069" width="3.7109375" style="31" bestFit="1" customWidth="1"/>
    <col min="13070" max="13070" width="1" style="31" bestFit="1" customWidth="1"/>
    <col min="13071" max="13071" width="2.85546875" style="31" bestFit="1" customWidth="1"/>
    <col min="13072" max="13072" width="1" style="31" bestFit="1" customWidth="1"/>
    <col min="13073" max="13073" width="3.7109375" style="31" bestFit="1" customWidth="1"/>
    <col min="13074" max="13074" width="1" style="31" bestFit="1" customWidth="1"/>
    <col min="13075" max="13075" width="2.85546875" style="31" bestFit="1" customWidth="1"/>
    <col min="13076" max="13076" width="1.85546875" style="31" bestFit="1" customWidth="1"/>
    <col min="13077" max="13078" width="1" style="31" bestFit="1" customWidth="1"/>
    <col min="13079" max="13079" width="5.5703125" style="31" bestFit="1" customWidth="1"/>
    <col min="13080" max="13080" width="1.85546875" style="31" bestFit="1" customWidth="1"/>
    <col min="13081" max="13081" width="2.85546875" style="31" bestFit="1" customWidth="1"/>
    <col min="13082" max="13082" width="1.85546875" style="31" bestFit="1" customWidth="1"/>
    <col min="13083" max="13083" width="9.28515625" style="31" bestFit="1" customWidth="1"/>
    <col min="13084" max="13312" width="8.85546875" style="31"/>
    <col min="13313" max="13314" width="4.7109375" style="31" bestFit="1" customWidth="1"/>
    <col min="13315" max="13315" width="1.85546875" style="31" bestFit="1" customWidth="1"/>
    <col min="13316" max="13317" width="2.85546875" style="31" bestFit="1" customWidth="1"/>
    <col min="13318" max="13318" width="1.85546875" style="31" bestFit="1" customWidth="1"/>
    <col min="13319" max="13319" width="4.7109375" style="31" bestFit="1" customWidth="1"/>
    <col min="13320" max="13320" width="5.5703125" style="31" bestFit="1" customWidth="1"/>
    <col min="13321" max="13321" width="9.28515625" style="31" bestFit="1" customWidth="1"/>
    <col min="13322" max="13322" width="8.42578125" style="31" bestFit="1" customWidth="1"/>
    <col min="13323" max="13323" width="4.7109375" style="31" bestFit="1" customWidth="1"/>
    <col min="13324" max="13324" width="1" style="31" bestFit="1" customWidth="1"/>
    <col min="13325" max="13325" width="3.7109375" style="31" bestFit="1" customWidth="1"/>
    <col min="13326" max="13326" width="1" style="31" bestFit="1" customWidth="1"/>
    <col min="13327" max="13327" width="2.85546875" style="31" bestFit="1" customWidth="1"/>
    <col min="13328" max="13328" width="1" style="31" bestFit="1" customWidth="1"/>
    <col min="13329" max="13329" width="3.7109375" style="31" bestFit="1" customWidth="1"/>
    <col min="13330" max="13330" width="1" style="31" bestFit="1" customWidth="1"/>
    <col min="13331" max="13331" width="2.85546875" style="31" bestFit="1" customWidth="1"/>
    <col min="13332" max="13332" width="1.85546875" style="31" bestFit="1" customWidth="1"/>
    <col min="13333" max="13334" width="1" style="31" bestFit="1" customWidth="1"/>
    <col min="13335" max="13335" width="5.5703125" style="31" bestFit="1" customWidth="1"/>
    <col min="13336" max="13336" width="1.85546875" style="31" bestFit="1" customWidth="1"/>
    <col min="13337" max="13337" width="2.85546875" style="31" bestFit="1" customWidth="1"/>
    <col min="13338" max="13338" width="1.85546875" style="31" bestFit="1" customWidth="1"/>
    <col min="13339" max="13339" width="9.28515625" style="31" bestFit="1" customWidth="1"/>
    <col min="13340" max="13568" width="8.85546875" style="31"/>
    <col min="13569" max="13570" width="4.7109375" style="31" bestFit="1" customWidth="1"/>
    <col min="13571" max="13571" width="1.85546875" style="31" bestFit="1" customWidth="1"/>
    <col min="13572" max="13573" width="2.85546875" style="31" bestFit="1" customWidth="1"/>
    <col min="13574" max="13574" width="1.85546875" style="31" bestFit="1" customWidth="1"/>
    <col min="13575" max="13575" width="4.7109375" style="31" bestFit="1" customWidth="1"/>
    <col min="13576" max="13576" width="5.5703125" style="31" bestFit="1" customWidth="1"/>
    <col min="13577" max="13577" width="9.28515625" style="31" bestFit="1" customWidth="1"/>
    <col min="13578" max="13578" width="8.42578125" style="31" bestFit="1" customWidth="1"/>
    <col min="13579" max="13579" width="4.7109375" style="31" bestFit="1" customWidth="1"/>
    <col min="13580" max="13580" width="1" style="31" bestFit="1" customWidth="1"/>
    <col min="13581" max="13581" width="3.7109375" style="31" bestFit="1" customWidth="1"/>
    <col min="13582" max="13582" width="1" style="31" bestFit="1" customWidth="1"/>
    <col min="13583" max="13583" width="2.85546875" style="31" bestFit="1" customWidth="1"/>
    <col min="13584" max="13584" width="1" style="31" bestFit="1" customWidth="1"/>
    <col min="13585" max="13585" width="3.7109375" style="31" bestFit="1" customWidth="1"/>
    <col min="13586" max="13586" width="1" style="31" bestFit="1" customWidth="1"/>
    <col min="13587" max="13587" width="2.85546875" style="31" bestFit="1" customWidth="1"/>
    <col min="13588" max="13588" width="1.85546875" style="31" bestFit="1" customWidth="1"/>
    <col min="13589" max="13590" width="1" style="31" bestFit="1" customWidth="1"/>
    <col min="13591" max="13591" width="5.5703125" style="31" bestFit="1" customWidth="1"/>
    <col min="13592" max="13592" width="1.85546875" style="31" bestFit="1" customWidth="1"/>
    <col min="13593" max="13593" width="2.85546875" style="31" bestFit="1" customWidth="1"/>
    <col min="13594" max="13594" width="1.85546875" style="31" bestFit="1" customWidth="1"/>
    <col min="13595" max="13595" width="9.28515625" style="31" bestFit="1" customWidth="1"/>
    <col min="13596" max="13824" width="8.85546875" style="31"/>
    <col min="13825" max="13826" width="4.7109375" style="31" bestFit="1" customWidth="1"/>
    <col min="13827" max="13827" width="1.85546875" style="31" bestFit="1" customWidth="1"/>
    <col min="13828" max="13829" width="2.85546875" style="31" bestFit="1" customWidth="1"/>
    <col min="13830" max="13830" width="1.85546875" style="31" bestFit="1" customWidth="1"/>
    <col min="13831" max="13831" width="4.7109375" style="31" bestFit="1" customWidth="1"/>
    <col min="13832" max="13832" width="5.5703125" style="31" bestFit="1" customWidth="1"/>
    <col min="13833" max="13833" width="9.28515625" style="31" bestFit="1" customWidth="1"/>
    <col min="13834" max="13834" width="8.42578125" style="31" bestFit="1" customWidth="1"/>
    <col min="13835" max="13835" width="4.7109375" style="31" bestFit="1" customWidth="1"/>
    <col min="13836" max="13836" width="1" style="31" bestFit="1" customWidth="1"/>
    <col min="13837" max="13837" width="3.7109375" style="31" bestFit="1" customWidth="1"/>
    <col min="13838" max="13838" width="1" style="31" bestFit="1" customWidth="1"/>
    <col min="13839" max="13839" width="2.85546875" style="31" bestFit="1" customWidth="1"/>
    <col min="13840" max="13840" width="1" style="31" bestFit="1" customWidth="1"/>
    <col min="13841" max="13841" width="3.7109375" style="31" bestFit="1" customWidth="1"/>
    <col min="13842" max="13842" width="1" style="31" bestFit="1" customWidth="1"/>
    <col min="13843" max="13843" width="2.85546875" style="31" bestFit="1" customWidth="1"/>
    <col min="13844" max="13844" width="1.85546875" style="31" bestFit="1" customWidth="1"/>
    <col min="13845" max="13846" width="1" style="31" bestFit="1" customWidth="1"/>
    <col min="13847" max="13847" width="5.5703125" style="31" bestFit="1" customWidth="1"/>
    <col min="13848" max="13848" width="1.85546875" style="31" bestFit="1" customWidth="1"/>
    <col min="13849" max="13849" width="2.85546875" style="31" bestFit="1" customWidth="1"/>
    <col min="13850" max="13850" width="1.85546875" style="31" bestFit="1" customWidth="1"/>
    <col min="13851" max="13851" width="9.28515625" style="31" bestFit="1" customWidth="1"/>
    <col min="13852" max="14080" width="8.85546875" style="31"/>
    <col min="14081" max="14082" width="4.7109375" style="31" bestFit="1" customWidth="1"/>
    <col min="14083" max="14083" width="1.85546875" style="31" bestFit="1" customWidth="1"/>
    <col min="14084" max="14085" width="2.85546875" style="31" bestFit="1" customWidth="1"/>
    <col min="14086" max="14086" width="1.85546875" style="31" bestFit="1" customWidth="1"/>
    <col min="14087" max="14087" width="4.7109375" style="31" bestFit="1" customWidth="1"/>
    <col min="14088" max="14088" width="5.5703125" style="31" bestFit="1" customWidth="1"/>
    <col min="14089" max="14089" width="9.28515625" style="31" bestFit="1" customWidth="1"/>
    <col min="14090" max="14090" width="8.42578125" style="31" bestFit="1" customWidth="1"/>
    <col min="14091" max="14091" width="4.7109375" style="31" bestFit="1" customWidth="1"/>
    <col min="14092" max="14092" width="1" style="31" bestFit="1" customWidth="1"/>
    <col min="14093" max="14093" width="3.7109375" style="31" bestFit="1" customWidth="1"/>
    <col min="14094" max="14094" width="1" style="31" bestFit="1" customWidth="1"/>
    <col min="14095" max="14095" width="2.85546875" style="31" bestFit="1" customWidth="1"/>
    <col min="14096" max="14096" width="1" style="31" bestFit="1" customWidth="1"/>
    <col min="14097" max="14097" width="3.7109375" style="31" bestFit="1" customWidth="1"/>
    <col min="14098" max="14098" width="1" style="31" bestFit="1" customWidth="1"/>
    <col min="14099" max="14099" width="2.85546875" style="31" bestFit="1" customWidth="1"/>
    <col min="14100" max="14100" width="1.85546875" style="31" bestFit="1" customWidth="1"/>
    <col min="14101" max="14102" width="1" style="31" bestFit="1" customWidth="1"/>
    <col min="14103" max="14103" width="5.5703125" style="31" bestFit="1" customWidth="1"/>
    <col min="14104" max="14104" width="1.85546875" style="31" bestFit="1" customWidth="1"/>
    <col min="14105" max="14105" width="2.85546875" style="31" bestFit="1" customWidth="1"/>
    <col min="14106" max="14106" width="1.85546875" style="31" bestFit="1" customWidth="1"/>
    <col min="14107" max="14107" width="9.28515625" style="31" bestFit="1" customWidth="1"/>
    <col min="14108" max="14336" width="8.85546875" style="31"/>
    <col min="14337" max="14338" width="4.7109375" style="31" bestFit="1" customWidth="1"/>
    <col min="14339" max="14339" width="1.85546875" style="31" bestFit="1" customWidth="1"/>
    <col min="14340" max="14341" width="2.85546875" style="31" bestFit="1" customWidth="1"/>
    <col min="14342" max="14342" width="1.85546875" style="31" bestFit="1" customWidth="1"/>
    <col min="14343" max="14343" width="4.7109375" style="31" bestFit="1" customWidth="1"/>
    <col min="14344" max="14344" width="5.5703125" style="31" bestFit="1" customWidth="1"/>
    <col min="14345" max="14345" width="9.28515625" style="31" bestFit="1" customWidth="1"/>
    <col min="14346" max="14346" width="8.42578125" style="31" bestFit="1" customWidth="1"/>
    <col min="14347" max="14347" width="4.7109375" style="31" bestFit="1" customWidth="1"/>
    <col min="14348" max="14348" width="1" style="31" bestFit="1" customWidth="1"/>
    <col min="14349" max="14349" width="3.7109375" style="31" bestFit="1" customWidth="1"/>
    <col min="14350" max="14350" width="1" style="31" bestFit="1" customWidth="1"/>
    <col min="14351" max="14351" width="2.85546875" style="31" bestFit="1" customWidth="1"/>
    <col min="14352" max="14352" width="1" style="31" bestFit="1" customWidth="1"/>
    <col min="14353" max="14353" width="3.7109375" style="31" bestFit="1" customWidth="1"/>
    <col min="14354" max="14354" width="1" style="31" bestFit="1" customWidth="1"/>
    <col min="14355" max="14355" width="2.85546875" style="31" bestFit="1" customWidth="1"/>
    <col min="14356" max="14356" width="1.85546875" style="31" bestFit="1" customWidth="1"/>
    <col min="14357" max="14358" width="1" style="31" bestFit="1" customWidth="1"/>
    <col min="14359" max="14359" width="5.5703125" style="31" bestFit="1" customWidth="1"/>
    <col min="14360" max="14360" width="1.85546875" style="31" bestFit="1" customWidth="1"/>
    <col min="14361" max="14361" width="2.85546875" style="31" bestFit="1" customWidth="1"/>
    <col min="14362" max="14362" width="1.85546875" style="31" bestFit="1" customWidth="1"/>
    <col min="14363" max="14363" width="9.28515625" style="31" bestFit="1" customWidth="1"/>
    <col min="14364" max="14592" width="8.85546875" style="31"/>
    <col min="14593" max="14594" width="4.7109375" style="31" bestFit="1" customWidth="1"/>
    <col min="14595" max="14595" width="1.85546875" style="31" bestFit="1" customWidth="1"/>
    <col min="14596" max="14597" width="2.85546875" style="31" bestFit="1" customWidth="1"/>
    <col min="14598" max="14598" width="1.85546875" style="31" bestFit="1" customWidth="1"/>
    <col min="14599" max="14599" width="4.7109375" style="31" bestFit="1" customWidth="1"/>
    <col min="14600" max="14600" width="5.5703125" style="31" bestFit="1" customWidth="1"/>
    <col min="14601" max="14601" width="9.28515625" style="31" bestFit="1" customWidth="1"/>
    <col min="14602" max="14602" width="8.42578125" style="31" bestFit="1" customWidth="1"/>
    <col min="14603" max="14603" width="4.7109375" style="31" bestFit="1" customWidth="1"/>
    <col min="14604" max="14604" width="1" style="31" bestFit="1" customWidth="1"/>
    <col min="14605" max="14605" width="3.7109375" style="31" bestFit="1" customWidth="1"/>
    <col min="14606" max="14606" width="1" style="31" bestFit="1" customWidth="1"/>
    <col min="14607" max="14607" width="2.85546875" style="31" bestFit="1" customWidth="1"/>
    <col min="14608" max="14608" width="1" style="31" bestFit="1" customWidth="1"/>
    <col min="14609" max="14609" width="3.7109375" style="31" bestFit="1" customWidth="1"/>
    <col min="14610" max="14610" width="1" style="31" bestFit="1" customWidth="1"/>
    <col min="14611" max="14611" width="2.85546875" style="31" bestFit="1" customWidth="1"/>
    <col min="14612" max="14612" width="1.85546875" style="31" bestFit="1" customWidth="1"/>
    <col min="14613" max="14614" width="1" style="31" bestFit="1" customWidth="1"/>
    <col min="14615" max="14615" width="5.5703125" style="31" bestFit="1" customWidth="1"/>
    <col min="14616" max="14616" width="1.85546875" style="31" bestFit="1" customWidth="1"/>
    <col min="14617" max="14617" width="2.85546875" style="31" bestFit="1" customWidth="1"/>
    <col min="14618" max="14618" width="1.85546875" style="31" bestFit="1" customWidth="1"/>
    <col min="14619" max="14619" width="9.28515625" style="31" bestFit="1" customWidth="1"/>
    <col min="14620" max="14848" width="8.85546875" style="31"/>
    <col min="14849" max="14850" width="4.7109375" style="31" bestFit="1" customWidth="1"/>
    <col min="14851" max="14851" width="1.85546875" style="31" bestFit="1" customWidth="1"/>
    <col min="14852" max="14853" width="2.85546875" style="31" bestFit="1" customWidth="1"/>
    <col min="14854" max="14854" width="1.85546875" style="31" bestFit="1" customWidth="1"/>
    <col min="14855" max="14855" width="4.7109375" style="31" bestFit="1" customWidth="1"/>
    <col min="14856" max="14856" width="5.5703125" style="31" bestFit="1" customWidth="1"/>
    <col min="14857" max="14857" width="9.28515625" style="31" bestFit="1" customWidth="1"/>
    <col min="14858" max="14858" width="8.42578125" style="31" bestFit="1" customWidth="1"/>
    <col min="14859" max="14859" width="4.7109375" style="31" bestFit="1" customWidth="1"/>
    <col min="14860" max="14860" width="1" style="31" bestFit="1" customWidth="1"/>
    <col min="14861" max="14861" width="3.7109375" style="31" bestFit="1" customWidth="1"/>
    <col min="14862" max="14862" width="1" style="31" bestFit="1" customWidth="1"/>
    <col min="14863" max="14863" width="2.85546875" style="31" bestFit="1" customWidth="1"/>
    <col min="14864" max="14864" width="1" style="31" bestFit="1" customWidth="1"/>
    <col min="14865" max="14865" width="3.7109375" style="31" bestFit="1" customWidth="1"/>
    <col min="14866" max="14866" width="1" style="31" bestFit="1" customWidth="1"/>
    <col min="14867" max="14867" width="2.85546875" style="31" bestFit="1" customWidth="1"/>
    <col min="14868" max="14868" width="1.85546875" style="31" bestFit="1" customWidth="1"/>
    <col min="14869" max="14870" width="1" style="31" bestFit="1" customWidth="1"/>
    <col min="14871" max="14871" width="5.5703125" style="31" bestFit="1" customWidth="1"/>
    <col min="14872" max="14872" width="1.85546875" style="31" bestFit="1" customWidth="1"/>
    <col min="14873" max="14873" width="2.85546875" style="31" bestFit="1" customWidth="1"/>
    <col min="14874" max="14874" width="1.85546875" style="31" bestFit="1" customWidth="1"/>
    <col min="14875" max="14875" width="9.28515625" style="31" bestFit="1" customWidth="1"/>
    <col min="14876" max="15104" width="8.85546875" style="31"/>
    <col min="15105" max="15106" width="4.7109375" style="31" bestFit="1" customWidth="1"/>
    <col min="15107" max="15107" width="1.85546875" style="31" bestFit="1" customWidth="1"/>
    <col min="15108" max="15109" width="2.85546875" style="31" bestFit="1" customWidth="1"/>
    <col min="15110" max="15110" width="1.85546875" style="31" bestFit="1" customWidth="1"/>
    <col min="15111" max="15111" width="4.7109375" style="31" bestFit="1" customWidth="1"/>
    <col min="15112" max="15112" width="5.5703125" style="31" bestFit="1" customWidth="1"/>
    <col min="15113" max="15113" width="9.28515625" style="31" bestFit="1" customWidth="1"/>
    <col min="15114" max="15114" width="8.42578125" style="31" bestFit="1" customWidth="1"/>
    <col min="15115" max="15115" width="4.7109375" style="31" bestFit="1" customWidth="1"/>
    <col min="15116" max="15116" width="1" style="31" bestFit="1" customWidth="1"/>
    <col min="15117" max="15117" width="3.7109375" style="31" bestFit="1" customWidth="1"/>
    <col min="15118" max="15118" width="1" style="31" bestFit="1" customWidth="1"/>
    <col min="15119" max="15119" width="2.85546875" style="31" bestFit="1" customWidth="1"/>
    <col min="15120" max="15120" width="1" style="31" bestFit="1" customWidth="1"/>
    <col min="15121" max="15121" width="3.7109375" style="31" bestFit="1" customWidth="1"/>
    <col min="15122" max="15122" width="1" style="31" bestFit="1" customWidth="1"/>
    <col min="15123" max="15123" width="2.85546875" style="31" bestFit="1" customWidth="1"/>
    <col min="15124" max="15124" width="1.85546875" style="31" bestFit="1" customWidth="1"/>
    <col min="15125" max="15126" width="1" style="31" bestFit="1" customWidth="1"/>
    <col min="15127" max="15127" width="5.5703125" style="31" bestFit="1" customWidth="1"/>
    <col min="15128" max="15128" width="1.85546875" style="31" bestFit="1" customWidth="1"/>
    <col min="15129" max="15129" width="2.85546875" style="31" bestFit="1" customWidth="1"/>
    <col min="15130" max="15130" width="1.85546875" style="31" bestFit="1" customWidth="1"/>
    <col min="15131" max="15131" width="9.28515625" style="31" bestFit="1" customWidth="1"/>
    <col min="15132" max="15360" width="8.85546875" style="31"/>
    <col min="15361" max="15362" width="4.7109375" style="31" bestFit="1" customWidth="1"/>
    <col min="15363" max="15363" width="1.85546875" style="31" bestFit="1" customWidth="1"/>
    <col min="15364" max="15365" width="2.85546875" style="31" bestFit="1" customWidth="1"/>
    <col min="15366" max="15366" width="1.85546875" style="31" bestFit="1" customWidth="1"/>
    <col min="15367" max="15367" width="4.7109375" style="31" bestFit="1" customWidth="1"/>
    <col min="15368" max="15368" width="5.5703125" style="31" bestFit="1" customWidth="1"/>
    <col min="15369" max="15369" width="9.28515625" style="31" bestFit="1" customWidth="1"/>
    <col min="15370" max="15370" width="8.42578125" style="31" bestFit="1" customWidth="1"/>
    <col min="15371" max="15371" width="4.7109375" style="31" bestFit="1" customWidth="1"/>
    <col min="15372" max="15372" width="1" style="31" bestFit="1" customWidth="1"/>
    <col min="15373" max="15373" width="3.7109375" style="31" bestFit="1" customWidth="1"/>
    <col min="15374" max="15374" width="1" style="31" bestFit="1" customWidth="1"/>
    <col min="15375" max="15375" width="2.85546875" style="31" bestFit="1" customWidth="1"/>
    <col min="15376" max="15376" width="1" style="31" bestFit="1" customWidth="1"/>
    <col min="15377" max="15377" width="3.7109375" style="31" bestFit="1" customWidth="1"/>
    <col min="15378" max="15378" width="1" style="31" bestFit="1" customWidth="1"/>
    <col min="15379" max="15379" width="2.85546875" style="31" bestFit="1" customWidth="1"/>
    <col min="15380" max="15380" width="1.85546875" style="31" bestFit="1" customWidth="1"/>
    <col min="15381" max="15382" width="1" style="31" bestFit="1" customWidth="1"/>
    <col min="15383" max="15383" width="5.5703125" style="31" bestFit="1" customWidth="1"/>
    <col min="15384" max="15384" width="1.85546875" style="31" bestFit="1" customWidth="1"/>
    <col min="15385" max="15385" width="2.85546875" style="31" bestFit="1" customWidth="1"/>
    <col min="15386" max="15386" width="1.85546875" style="31" bestFit="1" customWidth="1"/>
    <col min="15387" max="15387" width="9.28515625" style="31" bestFit="1" customWidth="1"/>
    <col min="15388" max="15616" width="8.85546875" style="31"/>
    <col min="15617" max="15618" width="4.7109375" style="31" bestFit="1" customWidth="1"/>
    <col min="15619" max="15619" width="1.85546875" style="31" bestFit="1" customWidth="1"/>
    <col min="15620" max="15621" width="2.85546875" style="31" bestFit="1" customWidth="1"/>
    <col min="15622" max="15622" width="1.85546875" style="31" bestFit="1" customWidth="1"/>
    <col min="15623" max="15623" width="4.7109375" style="31" bestFit="1" customWidth="1"/>
    <col min="15624" max="15624" width="5.5703125" style="31" bestFit="1" customWidth="1"/>
    <col min="15625" max="15625" width="9.28515625" style="31" bestFit="1" customWidth="1"/>
    <col min="15626" max="15626" width="8.42578125" style="31" bestFit="1" customWidth="1"/>
    <col min="15627" max="15627" width="4.7109375" style="31" bestFit="1" customWidth="1"/>
    <col min="15628" max="15628" width="1" style="31" bestFit="1" customWidth="1"/>
    <col min="15629" max="15629" width="3.7109375" style="31" bestFit="1" customWidth="1"/>
    <col min="15630" max="15630" width="1" style="31" bestFit="1" customWidth="1"/>
    <col min="15631" max="15631" width="2.85546875" style="31" bestFit="1" customWidth="1"/>
    <col min="15632" max="15632" width="1" style="31" bestFit="1" customWidth="1"/>
    <col min="15633" max="15633" width="3.7109375" style="31" bestFit="1" customWidth="1"/>
    <col min="15634" max="15634" width="1" style="31" bestFit="1" customWidth="1"/>
    <col min="15635" max="15635" width="2.85546875" style="31" bestFit="1" customWidth="1"/>
    <col min="15636" max="15636" width="1.85546875" style="31" bestFit="1" customWidth="1"/>
    <col min="15637" max="15638" width="1" style="31" bestFit="1" customWidth="1"/>
    <col min="15639" max="15639" width="5.5703125" style="31" bestFit="1" customWidth="1"/>
    <col min="15640" max="15640" width="1.85546875" style="31" bestFit="1" customWidth="1"/>
    <col min="15641" max="15641" width="2.85546875" style="31" bestFit="1" customWidth="1"/>
    <col min="15642" max="15642" width="1.85546875" style="31" bestFit="1" customWidth="1"/>
    <col min="15643" max="15643" width="9.28515625" style="31" bestFit="1" customWidth="1"/>
    <col min="15644" max="15872" width="8.85546875" style="31"/>
    <col min="15873" max="15874" width="4.7109375" style="31" bestFit="1" customWidth="1"/>
    <col min="15875" max="15875" width="1.85546875" style="31" bestFit="1" customWidth="1"/>
    <col min="15876" max="15877" width="2.85546875" style="31" bestFit="1" customWidth="1"/>
    <col min="15878" max="15878" width="1.85546875" style="31" bestFit="1" customWidth="1"/>
    <col min="15879" max="15879" width="4.7109375" style="31" bestFit="1" customWidth="1"/>
    <col min="15880" max="15880" width="5.5703125" style="31" bestFit="1" customWidth="1"/>
    <col min="15881" max="15881" width="9.28515625" style="31" bestFit="1" customWidth="1"/>
    <col min="15882" max="15882" width="8.42578125" style="31" bestFit="1" customWidth="1"/>
    <col min="15883" max="15883" width="4.7109375" style="31" bestFit="1" customWidth="1"/>
    <col min="15884" max="15884" width="1" style="31" bestFit="1" customWidth="1"/>
    <col min="15885" max="15885" width="3.7109375" style="31" bestFit="1" customWidth="1"/>
    <col min="15886" max="15886" width="1" style="31" bestFit="1" customWidth="1"/>
    <col min="15887" max="15887" width="2.85546875" style="31" bestFit="1" customWidth="1"/>
    <col min="15888" max="15888" width="1" style="31" bestFit="1" customWidth="1"/>
    <col min="15889" max="15889" width="3.7109375" style="31" bestFit="1" customWidth="1"/>
    <col min="15890" max="15890" width="1" style="31" bestFit="1" customWidth="1"/>
    <col min="15891" max="15891" width="2.85546875" style="31" bestFit="1" customWidth="1"/>
    <col min="15892" max="15892" width="1.85546875" style="31" bestFit="1" customWidth="1"/>
    <col min="15893" max="15894" width="1" style="31" bestFit="1" customWidth="1"/>
    <col min="15895" max="15895" width="5.5703125" style="31" bestFit="1" customWidth="1"/>
    <col min="15896" max="15896" width="1.85546875" style="31" bestFit="1" customWidth="1"/>
    <col min="15897" max="15897" width="2.85546875" style="31" bestFit="1" customWidth="1"/>
    <col min="15898" max="15898" width="1.85546875" style="31" bestFit="1" customWidth="1"/>
    <col min="15899" max="15899" width="9.28515625" style="31" bestFit="1" customWidth="1"/>
    <col min="15900" max="16128" width="8.85546875" style="31"/>
    <col min="16129" max="16130" width="4.7109375" style="31" bestFit="1" customWidth="1"/>
    <col min="16131" max="16131" width="1.85546875" style="31" bestFit="1" customWidth="1"/>
    <col min="16132" max="16133" width="2.85546875" style="31" bestFit="1" customWidth="1"/>
    <col min="16134" max="16134" width="1.85546875" style="31" bestFit="1" customWidth="1"/>
    <col min="16135" max="16135" width="4.7109375" style="31" bestFit="1" customWidth="1"/>
    <col min="16136" max="16136" width="5.5703125" style="31" bestFit="1" customWidth="1"/>
    <col min="16137" max="16137" width="9.28515625" style="31" bestFit="1" customWidth="1"/>
    <col min="16138" max="16138" width="8.42578125" style="31" bestFit="1" customWidth="1"/>
    <col min="16139" max="16139" width="4.7109375" style="31" bestFit="1" customWidth="1"/>
    <col min="16140" max="16140" width="1" style="31" bestFit="1" customWidth="1"/>
    <col min="16141" max="16141" width="3.7109375" style="31" bestFit="1" customWidth="1"/>
    <col min="16142" max="16142" width="1" style="31" bestFit="1" customWidth="1"/>
    <col min="16143" max="16143" width="2.85546875" style="31" bestFit="1" customWidth="1"/>
    <col min="16144" max="16144" width="1" style="31" bestFit="1" customWidth="1"/>
    <col min="16145" max="16145" width="3.7109375" style="31" bestFit="1" customWidth="1"/>
    <col min="16146" max="16146" width="1" style="31" bestFit="1" customWidth="1"/>
    <col min="16147" max="16147" width="2.85546875" style="31" bestFit="1" customWidth="1"/>
    <col min="16148" max="16148" width="1.85546875" style="31" bestFit="1" customWidth="1"/>
    <col min="16149" max="16150" width="1" style="31" bestFit="1" customWidth="1"/>
    <col min="16151" max="16151" width="5.5703125" style="31" bestFit="1" customWidth="1"/>
    <col min="16152" max="16152" width="1.85546875" style="31" bestFit="1" customWidth="1"/>
    <col min="16153" max="16153" width="2.85546875" style="31" bestFit="1" customWidth="1"/>
    <col min="16154" max="16154" width="1.85546875" style="31" bestFit="1" customWidth="1"/>
    <col min="16155" max="16155" width="9.28515625" style="31" bestFit="1" customWidth="1"/>
    <col min="16156" max="16384" width="8.85546875" style="31"/>
  </cols>
  <sheetData>
    <row r="1" spans="1:31">
      <c r="A1" s="474" t="s">
        <v>246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6"/>
    </row>
    <row r="2" spans="1:31">
      <c r="A2" s="477" t="s">
        <v>247</v>
      </c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78"/>
    </row>
    <row r="3" spans="1:31">
      <c r="A3" s="477" t="s">
        <v>248</v>
      </c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5"/>
      <c r="AA3" s="415"/>
      <c r="AB3" s="415"/>
      <c r="AC3" s="415"/>
      <c r="AD3" s="478"/>
    </row>
    <row r="4" spans="1:31">
      <c r="A4" s="477" t="s">
        <v>338</v>
      </c>
      <c r="B4" s="415"/>
      <c r="C4" s="415"/>
      <c r="D4" s="415"/>
      <c r="E4" s="415"/>
      <c r="F4" s="415"/>
      <c r="G4" s="415"/>
      <c r="H4" s="415"/>
      <c r="I4" s="415"/>
      <c r="J4" s="415"/>
      <c r="K4" s="415"/>
      <c r="L4" s="415"/>
      <c r="M4" s="415"/>
      <c r="N4" s="415"/>
      <c r="O4" s="415"/>
      <c r="P4" s="415"/>
      <c r="Q4" s="415"/>
      <c r="R4" s="415"/>
      <c r="S4" s="415"/>
      <c r="T4" s="415"/>
      <c r="U4" s="415"/>
      <c r="V4" s="415"/>
      <c r="W4" s="415"/>
      <c r="X4" s="415"/>
      <c r="Y4" s="415"/>
      <c r="Z4" s="415"/>
      <c r="AA4" s="415"/>
      <c r="AB4" s="415"/>
      <c r="AC4" s="415"/>
      <c r="AD4" s="478"/>
    </row>
    <row r="5" spans="1:31" ht="23.25" customHeight="1">
      <c r="A5" s="477" t="s">
        <v>336</v>
      </c>
      <c r="B5" s="415"/>
      <c r="C5" s="415"/>
      <c r="D5" s="415"/>
      <c r="E5" s="415"/>
      <c r="F5" s="415"/>
      <c r="G5" s="415"/>
      <c r="H5" s="415"/>
      <c r="I5" s="415"/>
      <c r="J5" s="415"/>
      <c r="K5" s="415"/>
      <c r="L5" s="415"/>
      <c r="M5" s="415"/>
      <c r="N5" s="415"/>
      <c r="O5" s="415"/>
      <c r="P5" s="415"/>
      <c r="Q5" s="415"/>
      <c r="R5" s="415"/>
      <c r="S5" s="415"/>
      <c r="T5" s="415"/>
      <c r="U5" s="415"/>
      <c r="V5" s="415"/>
      <c r="W5" s="415"/>
      <c r="X5" s="415"/>
      <c r="Y5" s="415"/>
      <c r="Z5" s="415"/>
      <c r="AA5" s="415"/>
      <c r="AB5" s="415"/>
      <c r="AC5" s="415"/>
      <c r="AD5" s="478"/>
      <c r="AE5" s="31">
        <v>25694.94</v>
      </c>
    </row>
    <row r="6" spans="1:31" ht="10.35" customHeight="1" thickBot="1">
      <c r="A6" s="479" t="s">
        <v>337</v>
      </c>
      <c r="B6" s="480"/>
      <c r="C6" s="480"/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0"/>
      <c r="R6" s="480"/>
      <c r="S6" s="480"/>
      <c r="T6" s="480"/>
      <c r="U6" s="480"/>
      <c r="V6" s="480"/>
      <c r="W6" s="480"/>
      <c r="X6" s="480"/>
      <c r="Y6" s="480"/>
      <c r="Z6" s="480"/>
      <c r="AA6" s="480"/>
      <c r="AB6" s="480"/>
      <c r="AC6" s="480"/>
      <c r="AD6" s="481"/>
    </row>
    <row r="7" spans="1:31" ht="10.9" customHeight="1">
      <c r="A7" s="230"/>
      <c r="B7" s="230"/>
      <c r="C7" s="230"/>
      <c r="D7" s="230"/>
      <c r="E7" s="230"/>
      <c r="F7" s="230"/>
      <c r="G7" s="230"/>
      <c r="H7" s="230"/>
      <c r="I7" s="230"/>
      <c r="J7" s="230"/>
      <c r="K7" s="230"/>
      <c r="L7" s="230"/>
      <c r="M7" s="230"/>
      <c r="N7" s="230"/>
      <c r="O7" s="230"/>
      <c r="P7" s="230"/>
      <c r="Q7" s="230"/>
      <c r="R7" s="230"/>
      <c r="S7" s="230"/>
      <c r="T7" s="230"/>
      <c r="U7" s="230"/>
      <c r="V7" s="230"/>
      <c r="W7" s="230"/>
      <c r="X7" s="230"/>
      <c r="Y7" s="230"/>
      <c r="Z7" s="230"/>
      <c r="AA7" s="230"/>
    </row>
    <row r="8" spans="1:31" ht="10.35" customHeight="1">
      <c r="A8" s="415" t="s">
        <v>0</v>
      </c>
      <c r="B8" s="415"/>
      <c r="C8" s="415" t="s">
        <v>69</v>
      </c>
      <c r="D8" s="415"/>
      <c r="E8" s="415"/>
      <c r="F8" s="415"/>
      <c r="G8" s="415"/>
      <c r="H8" s="415"/>
      <c r="I8" s="415"/>
      <c r="J8" s="415"/>
      <c r="K8" s="415"/>
      <c r="L8" s="415"/>
      <c r="M8" s="415"/>
      <c r="N8" s="415"/>
      <c r="O8" s="415"/>
      <c r="P8" s="415"/>
      <c r="Q8" s="415"/>
      <c r="R8" s="415"/>
      <c r="S8" s="415"/>
      <c r="T8" s="415"/>
      <c r="U8" s="428"/>
      <c r="V8" s="415"/>
      <c r="W8" s="415"/>
      <c r="X8" s="415"/>
      <c r="Y8" s="415"/>
      <c r="Z8" s="415"/>
      <c r="AA8" s="415"/>
    </row>
    <row r="9" spans="1:31" ht="10.35" customHeight="1">
      <c r="A9" s="415" t="s">
        <v>1</v>
      </c>
      <c r="B9" s="415"/>
      <c r="C9" s="415" t="s">
        <v>93</v>
      </c>
      <c r="D9" s="415"/>
      <c r="E9" s="415"/>
      <c r="F9" s="415"/>
      <c r="G9" s="415"/>
      <c r="H9" s="415"/>
      <c r="I9" s="415"/>
      <c r="J9" s="415"/>
      <c r="K9" s="415"/>
      <c r="L9" s="415"/>
      <c r="M9" s="415"/>
      <c r="N9" s="415"/>
      <c r="O9" s="415"/>
      <c r="P9" s="415"/>
      <c r="Q9" s="415"/>
      <c r="R9" s="415"/>
      <c r="S9" s="415"/>
      <c r="T9" s="415"/>
      <c r="U9" s="428" t="s">
        <v>94</v>
      </c>
      <c r="V9" s="428"/>
      <c r="W9" s="428"/>
      <c r="X9" s="428"/>
      <c r="Y9" s="428"/>
      <c r="Z9" s="428"/>
      <c r="AA9" s="428"/>
    </row>
    <row r="10" spans="1:31" ht="20.45" customHeight="1">
      <c r="A10" s="415" t="s">
        <v>2</v>
      </c>
      <c r="B10" s="415"/>
      <c r="C10" s="415" t="s">
        <v>95</v>
      </c>
      <c r="D10" s="415"/>
      <c r="E10" s="415"/>
      <c r="F10" s="415"/>
      <c r="G10" s="415"/>
      <c r="H10" s="415"/>
      <c r="I10" s="415"/>
      <c r="J10" s="415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</row>
    <row r="11" spans="1:31" ht="20.45" customHeight="1">
      <c r="A11" s="415" t="s">
        <v>3</v>
      </c>
      <c r="B11" s="415"/>
      <c r="C11" s="415" t="s">
        <v>73</v>
      </c>
      <c r="D11" s="415"/>
      <c r="E11" s="415"/>
      <c r="F11" s="415"/>
      <c r="G11" s="415"/>
      <c r="H11" s="415"/>
      <c r="I11" s="415"/>
      <c r="J11" s="415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</row>
    <row r="12" spans="1:31" ht="10.35" customHeight="1">
      <c r="A12" s="415" t="s">
        <v>4</v>
      </c>
      <c r="B12" s="415"/>
      <c r="C12" s="415" t="s">
        <v>5</v>
      </c>
      <c r="D12" s="415"/>
      <c r="E12" s="415"/>
      <c r="F12" s="415"/>
      <c r="G12" s="415"/>
      <c r="H12" s="415"/>
      <c r="I12" s="415"/>
      <c r="J12" s="415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</row>
    <row r="13" spans="1:31" ht="10.35" customHeight="1">
      <c r="A13" s="415" t="s">
        <v>6</v>
      </c>
      <c r="B13" s="415"/>
      <c r="C13" s="415" t="s">
        <v>7</v>
      </c>
      <c r="D13" s="415"/>
      <c r="E13" s="415"/>
      <c r="F13" s="415"/>
      <c r="G13" s="415"/>
      <c r="H13" s="415"/>
      <c r="I13" s="415"/>
      <c r="J13" s="415"/>
      <c r="K13" s="415"/>
      <c r="L13" s="415"/>
      <c r="M13" s="415"/>
      <c r="N13" s="415"/>
      <c r="O13" s="415"/>
      <c r="P13" s="415"/>
      <c r="Q13" s="415"/>
      <c r="R13" s="415"/>
      <c r="S13" s="415"/>
      <c r="T13" s="415"/>
      <c r="U13" s="428"/>
      <c r="V13" s="415"/>
      <c r="W13" s="415"/>
      <c r="X13" s="415"/>
      <c r="Y13" s="415"/>
      <c r="Z13" s="415"/>
      <c r="AA13" s="415"/>
    </row>
    <row r="14" spans="1:31" ht="10.35" customHeight="1">
      <c r="A14" s="415" t="s">
        <v>8</v>
      </c>
      <c r="B14" s="415"/>
      <c r="C14" s="415" t="s">
        <v>5</v>
      </c>
      <c r="D14" s="415"/>
      <c r="E14" s="415"/>
      <c r="F14" s="415"/>
      <c r="G14" s="415"/>
      <c r="H14" s="415"/>
      <c r="I14" s="415"/>
      <c r="J14" s="415"/>
      <c r="K14" s="415"/>
      <c r="L14" s="415"/>
      <c r="M14" s="415"/>
      <c r="N14" s="415"/>
      <c r="O14" s="415"/>
      <c r="P14" s="415"/>
      <c r="Q14" s="415"/>
      <c r="R14" s="415"/>
      <c r="S14" s="415"/>
      <c r="T14" s="415"/>
      <c r="U14" s="428"/>
      <c r="V14" s="415"/>
      <c r="W14" s="415"/>
      <c r="X14" s="415"/>
      <c r="Y14" s="415"/>
      <c r="Z14" s="415"/>
      <c r="AA14" s="415"/>
    </row>
    <row r="15" spans="1:31" ht="10.35" customHeight="1">
      <c r="A15" s="415" t="s">
        <v>9</v>
      </c>
      <c r="B15" s="415"/>
      <c r="C15" s="415" t="s">
        <v>96</v>
      </c>
      <c r="D15" s="415"/>
      <c r="E15" s="415"/>
      <c r="F15" s="415"/>
      <c r="G15" s="415"/>
      <c r="H15" s="415"/>
      <c r="I15" s="415"/>
      <c r="J15" s="415"/>
      <c r="K15" s="415"/>
      <c r="L15" s="415"/>
      <c r="M15" s="415"/>
      <c r="N15" s="415"/>
      <c r="O15" s="415"/>
      <c r="P15" s="415"/>
      <c r="Q15" s="415"/>
      <c r="R15" s="415"/>
      <c r="S15" s="415"/>
      <c r="T15" s="415"/>
      <c r="U15" s="428"/>
      <c r="V15" s="415"/>
      <c r="W15" s="415"/>
      <c r="X15" s="415"/>
      <c r="Y15" s="415"/>
      <c r="Z15" s="415"/>
      <c r="AA15" s="415"/>
    </row>
    <row r="16" spans="1:31" ht="10.35" customHeight="1">
      <c r="A16" s="415"/>
      <c r="B16" s="415"/>
      <c r="C16" s="415"/>
      <c r="D16" s="415"/>
      <c r="E16" s="415"/>
      <c r="F16" s="415"/>
      <c r="G16" s="415"/>
      <c r="H16" s="415"/>
      <c r="I16" s="415"/>
      <c r="J16" s="415"/>
      <c r="K16" s="415"/>
      <c r="L16" s="415"/>
      <c r="M16" s="415"/>
      <c r="N16" s="415"/>
      <c r="O16" s="415"/>
      <c r="P16" s="415"/>
      <c r="Q16" s="415"/>
      <c r="R16" s="415"/>
      <c r="S16" s="415"/>
      <c r="T16" s="415"/>
      <c r="U16" s="428" t="s">
        <v>75</v>
      </c>
      <c r="V16" s="428"/>
      <c r="W16" s="428"/>
      <c r="X16" s="428"/>
      <c r="Y16" s="428"/>
      <c r="Z16" s="428"/>
      <c r="AA16" s="428"/>
    </row>
    <row r="17" spans="1:31" ht="10.9" customHeight="1">
      <c r="A17" s="416" t="s">
        <v>517</v>
      </c>
      <c r="B17" s="416"/>
      <c r="C17" s="416"/>
      <c r="D17" s="416"/>
      <c r="E17" s="416"/>
      <c r="F17" s="416"/>
      <c r="G17" s="41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6"/>
      <c r="T17" s="416"/>
      <c r="U17" s="416"/>
      <c r="V17" s="416"/>
      <c r="W17" s="416"/>
      <c r="X17" s="416"/>
      <c r="Y17" s="416"/>
      <c r="Z17" s="416"/>
      <c r="AA17" s="416"/>
      <c r="AC17" s="482" t="s">
        <v>397</v>
      </c>
      <c r="AD17" s="482"/>
    </row>
    <row r="18" spans="1:31" ht="10.9" customHeight="1">
      <c r="A18" s="417"/>
      <c r="B18" s="417"/>
      <c r="C18" s="417"/>
      <c r="D18" s="417"/>
      <c r="E18" s="417"/>
      <c r="F18" s="417"/>
      <c r="G18" s="417"/>
      <c r="H18" s="417"/>
      <c r="I18" s="417"/>
      <c r="J18" s="417"/>
      <c r="K18" s="417"/>
      <c r="L18" s="417"/>
      <c r="M18" s="417"/>
      <c r="N18" s="417"/>
      <c r="O18" s="417"/>
      <c r="P18" s="417"/>
      <c r="Q18" s="417"/>
      <c r="R18" s="417"/>
      <c r="S18" s="417"/>
      <c r="T18" s="417"/>
      <c r="U18" s="417"/>
      <c r="V18" s="417"/>
      <c r="W18" s="417"/>
      <c r="X18" s="417"/>
      <c r="Y18" s="417"/>
      <c r="Z18" s="417"/>
      <c r="AA18" s="417"/>
      <c r="AC18" s="482"/>
      <c r="AD18" s="482"/>
    </row>
    <row r="19" spans="1:31" ht="10.35" customHeight="1">
      <c r="A19" s="387" t="s">
        <v>10</v>
      </c>
      <c r="B19" s="388"/>
      <c r="C19" s="389"/>
      <c r="D19" s="387" t="s">
        <v>11</v>
      </c>
      <c r="E19" s="388"/>
      <c r="F19" s="388"/>
      <c r="G19" s="388"/>
      <c r="H19" s="388"/>
      <c r="I19" s="388"/>
      <c r="J19" s="389"/>
      <c r="K19" s="393" t="s">
        <v>76</v>
      </c>
      <c r="L19" s="395"/>
      <c r="M19" s="390" t="s">
        <v>12</v>
      </c>
      <c r="N19" s="391"/>
      <c r="O19" s="392"/>
      <c r="P19" s="393" t="s">
        <v>13</v>
      </c>
      <c r="Q19" s="394"/>
      <c r="R19" s="394"/>
      <c r="S19" s="394"/>
      <c r="T19" s="394"/>
      <c r="U19" s="395"/>
      <c r="V19" s="393" t="s">
        <v>14</v>
      </c>
      <c r="W19" s="394"/>
      <c r="X19" s="394"/>
      <c r="Y19" s="395"/>
      <c r="Z19" s="393" t="s">
        <v>15</v>
      </c>
      <c r="AA19" s="395"/>
      <c r="AC19" s="213" t="s">
        <v>14</v>
      </c>
      <c r="AD19" s="214" t="s">
        <v>15</v>
      </c>
    </row>
    <row r="20" spans="1:31" ht="10.35" customHeight="1">
      <c r="A20" s="387"/>
      <c r="B20" s="388"/>
      <c r="C20" s="389"/>
      <c r="D20" s="387" t="s">
        <v>16</v>
      </c>
      <c r="E20" s="388"/>
      <c r="F20" s="388"/>
      <c r="G20" s="388"/>
      <c r="H20" s="388"/>
      <c r="I20" s="388"/>
      <c r="J20" s="388"/>
      <c r="K20" s="388"/>
      <c r="L20" s="388"/>
      <c r="M20" s="388"/>
      <c r="N20" s="388"/>
      <c r="O20" s="388"/>
      <c r="P20" s="388"/>
      <c r="Q20" s="388"/>
      <c r="R20" s="388"/>
      <c r="S20" s="388"/>
      <c r="T20" s="388"/>
      <c r="U20" s="388"/>
      <c r="V20" s="388"/>
      <c r="W20" s="388"/>
      <c r="X20" s="388"/>
      <c r="Y20" s="388"/>
      <c r="Z20" s="388"/>
      <c r="AA20" s="389"/>
    </row>
    <row r="21" spans="1:31" ht="30.75" customHeight="1">
      <c r="A21" s="412">
        <v>40001</v>
      </c>
      <c r="B21" s="413"/>
      <c r="C21" s="414"/>
      <c r="D21" s="396" t="s">
        <v>77</v>
      </c>
      <c r="E21" s="397"/>
      <c r="F21" s="397"/>
      <c r="G21" s="397"/>
      <c r="H21" s="397"/>
      <c r="I21" s="397"/>
      <c r="J21" s="398"/>
      <c r="K21" s="399">
        <f>BD!$E$4</f>
        <v>0.1109</v>
      </c>
      <c r="L21" s="400"/>
      <c r="M21" s="401" t="s">
        <v>17</v>
      </c>
      <c r="N21" s="402"/>
      <c r="O21" s="403"/>
      <c r="P21" s="404">
        <v>85.65</v>
      </c>
      <c r="Q21" s="405"/>
      <c r="R21" s="405"/>
      <c r="S21" s="405"/>
      <c r="T21" s="405"/>
      <c r="U21" s="406"/>
      <c r="V21" s="407">
        <v>0.56999999999999995</v>
      </c>
      <c r="W21" s="408"/>
      <c r="X21" s="408"/>
      <c r="Y21" s="409"/>
      <c r="Z21" s="432">
        <v>48.82</v>
      </c>
      <c r="AA21" s="434"/>
      <c r="AC21" s="211">
        <v>0.16</v>
      </c>
      <c r="AD21" s="212">
        <f>TRUNC(AC21*P21,2)</f>
        <v>13.7</v>
      </c>
      <c r="AE21" s="231"/>
    </row>
    <row r="22" spans="1:31" ht="10.35" customHeight="1">
      <c r="A22" s="412">
        <v>40305</v>
      </c>
      <c r="B22" s="413"/>
      <c r="C22" s="414"/>
      <c r="D22" s="396" t="s">
        <v>78</v>
      </c>
      <c r="E22" s="397"/>
      <c r="F22" s="397"/>
      <c r="G22" s="397"/>
      <c r="H22" s="397"/>
      <c r="I22" s="397"/>
      <c r="J22" s="398"/>
      <c r="K22" s="399">
        <f>BD!$E$4</f>
        <v>0.1109</v>
      </c>
      <c r="L22" s="400"/>
      <c r="M22" s="401" t="s">
        <v>17</v>
      </c>
      <c r="N22" s="402"/>
      <c r="O22" s="403"/>
      <c r="P22" s="404">
        <v>85.65</v>
      </c>
      <c r="Q22" s="405"/>
      <c r="R22" s="405"/>
      <c r="S22" s="405"/>
      <c r="T22" s="405"/>
      <c r="U22" s="406"/>
      <c r="V22" s="407">
        <v>0.42</v>
      </c>
      <c r="W22" s="408"/>
      <c r="X22" s="408"/>
      <c r="Y22" s="409"/>
      <c r="Z22" s="432">
        <v>35.97</v>
      </c>
      <c r="AA22" s="434"/>
      <c r="AC22" s="211">
        <v>0.14000000000000001</v>
      </c>
      <c r="AD22" s="212">
        <f t="shared" ref="AD22:AD41" si="0">TRUNC(AC22*P22,2)</f>
        <v>11.99</v>
      </c>
      <c r="AE22" s="231"/>
    </row>
    <row r="23" spans="1:31" ht="20.45" customHeight="1">
      <c r="A23" s="412">
        <v>44100</v>
      </c>
      <c r="B23" s="413"/>
      <c r="C23" s="414"/>
      <c r="D23" s="396" t="s">
        <v>79</v>
      </c>
      <c r="E23" s="397"/>
      <c r="F23" s="397"/>
      <c r="G23" s="397"/>
      <c r="H23" s="397"/>
      <c r="I23" s="397"/>
      <c r="J23" s="398"/>
      <c r="K23" s="399">
        <f>BD!$E$4</f>
        <v>0.1109</v>
      </c>
      <c r="L23" s="400"/>
      <c r="M23" s="401" t="s">
        <v>18</v>
      </c>
      <c r="N23" s="402"/>
      <c r="O23" s="403"/>
      <c r="P23" s="404">
        <v>51.39</v>
      </c>
      <c r="Q23" s="405"/>
      <c r="R23" s="405"/>
      <c r="S23" s="405"/>
      <c r="T23" s="405"/>
      <c r="U23" s="406"/>
      <c r="V23" s="407">
        <v>8.08</v>
      </c>
      <c r="W23" s="408"/>
      <c r="X23" s="408"/>
      <c r="Y23" s="409"/>
      <c r="Z23" s="483">
        <v>415.23</v>
      </c>
      <c r="AA23" s="485"/>
      <c r="AC23" s="211">
        <v>2.36</v>
      </c>
      <c r="AD23" s="212">
        <f t="shared" si="0"/>
        <v>121.28</v>
      </c>
      <c r="AE23" s="231"/>
    </row>
    <row r="24" spans="1:31" ht="20.45" customHeight="1">
      <c r="A24" s="412">
        <v>44102</v>
      </c>
      <c r="B24" s="413"/>
      <c r="C24" s="414"/>
      <c r="D24" s="396" t="s">
        <v>80</v>
      </c>
      <c r="E24" s="397"/>
      <c r="F24" s="397"/>
      <c r="G24" s="397"/>
      <c r="H24" s="397"/>
      <c r="I24" s="397"/>
      <c r="J24" s="398"/>
      <c r="K24" s="399">
        <f>BD!$E$4</f>
        <v>0.1109</v>
      </c>
      <c r="L24" s="400"/>
      <c r="M24" s="401" t="s">
        <v>19</v>
      </c>
      <c r="N24" s="402"/>
      <c r="O24" s="403"/>
      <c r="P24" s="437">
        <v>1022.62</v>
      </c>
      <c r="Q24" s="438"/>
      <c r="R24" s="438"/>
      <c r="S24" s="438"/>
      <c r="T24" s="438"/>
      <c r="U24" s="439"/>
      <c r="V24" s="407">
        <v>3.22</v>
      </c>
      <c r="W24" s="408"/>
      <c r="X24" s="408"/>
      <c r="Y24" s="409"/>
      <c r="Z24" s="410">
        <v>3292.83</v>
      </c>
      <c r="AA24" s="411"/>
      <c r="AC24" s="211">
        <v>0.87</v>
      </c>
      <c r="AD24" s="212">
        <f t="shared" si="0"/>
        <v>889.67</v>
      </c>
      <c r="AE24" s="231"/>
    </row>
    <row r="25" spans="1:31" ht="20.45" customHeight="1">
      <c r="A25" s="412">
        <v>44151</v>
      </c>
      <c r="B25" s="413"/>
      <c r="C25" s="414"/>
      <c r="D25" s="396" t="s">
        <v>20</v>
      </c>
      <c r="E25" s="397"/>
      <c r="F25" s="397"/>
      <c r="G25" s="397"/>
      <c r="H25" s="397"/>
      <c r="I25" s="397"/>
      <c r="J25" s="398"/>
      <c r="K25" s="399">
        <f>BD!$E$4</f>
        <v>0.1109</v>
      </c>
      <c r="L25" s="400"/>
      <c r="M25" s="401" t="s">
        <v>18</v>
      </c>
      <c r="N25" s="402"/>
      <c r="O25" s="403"/>
      <c r="P25" s="404">
        <v>41.11</v>
      </c>
      <c r="Q25" s="405"/>
      <c r="R25" s="405"/>
      <c r="S25" s="405"/>
      <c r="T25" s="405"/>
      <c r="U25" s="406"/>
      <c r="V25" s="432">
        <v>67.61</v>
      </c>
      <c r="W25" s="433"/>
      <c r="X25" s="433"/>
      <c r="Y25" s="434"/>
      <c r="Z25" s="410">
        <v>2779.44</v>
      </c>
      <c r="AA25" s="411"/>
      <c r="AC25" s="211">
        <v>43.43</v>
      </c>
      <c r="AD25" s="212">
        <f t="shared" si="0"/>
        <v>1785.4</v>
      </c>
      <c r="AE25" s="231"/>
    </row>
    <row r="26" spans="1:31" ht="10.35" customHeight="1">
      <c r="A26" s="412">
        <v>44201</v>
      </c>
      <c r="B26" s="413"/>
      <c r="C26" s="414"/>
      <c r="D26" s="396" t="s">
        <v>21</v>
      </c>
      <c r="E26" s="397"/>
      <c r="F26" s="397"/>
      <c r="G26" s="397"/>
      <c r="H26" s="397"/>
      <c r="I26" s="397"/>
      <c r="J26" s="398"/>
      <c r="K26" s="399">
        <f>BD!$E$4</f>
        <v>0.1109</v>
      </c>
      <c r="L26" s="400"/>
      <c r="M26" s="401" t="s">
        <v>17</v>
      </c>
      <c r="N26" s="402"/>
      <c r="O26" s="403"/>
      <c r="P26" s="437">
        <v>1027.78</v>
      </c>
      <c r="Q26" s="438"/>
      <c r="R26" s="438"/>
      <c r="S26" s="438"/>
      <c r="T26" s="438"/>
      <c r="U26" s="439"/>
      <c r="V26" s="407">
        <v>0.42</v>
      </c>
      <c r="W26" s="408"/>
      <c r="X26" s="408"/>
      <c r="Y26" s="409"/>
      <c r="Z26" s="483">
        <v>431.66</v>
      </c>
      <c r="AA26" s="485"/>
      <c r="AC26" s="211">
        <v>0.13</v>
      </c>
      <c r="AD26" s="212">
        <f t="shared" si="0"/>
        <v>133.61000000000001</v>
      </c>
      <c r="AE26" s="231"/>
    </row>
    <row r="27" spans="1:31" ht="20.45" customHeight="1">
      <c r="A27" s="412">
        <v>40425</v>
      </c>
      <c r="B27" s="413"/>
      <c r="C27" s="414"/>
      <c r="D27" s="396" t="s">
        <v>22</v>
      </c>
      <c r="E27" s="397"/>
      <c r="F27" s="397"/>
      <c r="G27" s="397"/>
      <c r="H27" s="397"/>
      <c r="I27" s="397"/>
      <c r="J27" s="398"/>
      <c r="K27" s="399">
        <f>BD!$E$4</f>
        <v>0.1109</v>
      </c>
      <c r="L27" s="400"/>
      <c r="M27" s="401" t="s">
        <v>18</v>
      </c>
      <c r="N27" s="402"/>
      <c r="O27" s="403"/>
      <c r="P27" s="404">
        <v>82.22</v>
      </c>
      <c r="Q27" s="405"/>
      <c r="R27" s="405"/>
      <c r="S27" s="405"/>
      <c r="T27" s="405"/>
      <c r="U27" s="406"/>
      <c r="V27" s="407">
        <v>9.68</v>
      </c>
      <c r="W27" s="408"/>
      <c r="X27" s="408"/>
      <c r="Y27" s="409"/>
      <c r="Z27" s="483">
        <v>795.88</v>
      </c>
      <c r="AA27" s="485"/>
      <c r="AC27" s="211">
        <v>3.08</v>
      </c>
      <c r="AD27" s="212">
        <f t="shared" si="0"/>
        <v>253.23</v>
      </c>
      <c r="AE27" s="231"/>
    </row>
    <row r="28" spans="1:31" ht="10.35" customHeight="1">
      <c r="A28" s="412">
        <v>40430</v>
      </c>
      <c r="B28" s="413"/>
      <c r="C28" s="414"/>
      <c r="D28" s="396" t="s">
        <v>23</v>
      </c>
      <c r="E28" s="397"/>
      <c r="F28" s="397"/>
      <c r="G28" s="397"/>
      <c r="H28" s="397"/>
      <c r="I28" s="397"/>
      <c r="J28" s="398"/>
      <c r="K28" s="399">
        <f>BD!$E$4</f>
        <v>0.1109</v>
      </c>
      <c r="L28" s="400"/>
      <c r="M28" s="401" t="s">
        <v>19</v>
      </c>
      <c r="N28" s="402"/>
      <c r="O28" s="403"/>
      <c r="P28" s="418">
        <v>287.77999999999997</v>
      </c>
      <c r="Q28" s="419"/>
      <c r="R28" s="419"/>
      <c r="S28" s="419"/>
      <c r="T28" s="419"/>
      <c r="U28" s="420"/>
      <c r="V28" s="407">
        <v>3.29</v>
      </c>
      <c r="W28" s="408"/>
      <c r="X28" s="408"/>
      <c r="Y28" s="409"/>
      <c r="Z28" s="483">
        <v>946.79</v>
      </c>
      <c r="AA28" s="485"/>
      <c r="AC28" s="211">
        <v>0.89</v>
      </c>
      <c r="AD28" s="212">
        <f t="shared" si="0"/>
        <v>256.12</v>
      </c>
      <c r="AE28" s="231"/>
    </row>
    <row r="29" spans="1:31" ht="20.45" customHeight="1">
      <c r="A29" s="412">
        <v>44300</v>
      </c>
      <c r="B29" s="413"/>
      <c r="C29" s="414"/>
      <c r="D29" s="396" t="s">
        <v>24</v>
      </c>
      <c r="E29" s="397"/>
      <c r="F29" s="397"/>
      <c r="G29" s="397"/>
      <c r="H29" s="397"/>
      <c r="I29" s="397"/>
      <c r="J29" s="398"/>
      <c r="K29" s="399">
        <f>BD!$E$4</f>
        <v>0.1109</v>
      </c>
      <c r="L29" s="400"/>
      <c r="M29" s="401" t="s">
        <v>25</v>
      </c>
      <c r="N29" s="402"/>
      <c r="O29" s="403"/>
      <c r="P29" s="424">
        <v>1.7</v>
      </c>
      <c r="Q29" s="425"/>
      <c r="R29" s="425"/>
      <c r="S29" s="425"/>
      <c r="T29" s="425"/>
      <c r="U29" s="426"/>
      <c r="V29" s="407">
        <v>3.16</v>
      </c>
      <c r="W29" s="408"/>
      <c r="X29" s="408"/>
      <c r="Y29" s="409"/>
      <c r="Z29" s="407">
        <v>5.37</v>
      </c>
      <c r="AA29" s="409"/>
      <c r="AC29" s="211">
        <v>0.85</v>
      </c>
      <c r="AD29" s="212">
        <f t="shared" si="0"/>
        <v>1.44</v>
      </c>
      <c r="AE29" s="231"/>
    </row>
    <row r="30" spans="1:31" ht="10.35" customHeight="1">
      <c r="A30" s="412">
        <v>44200</v>
      </c>
      <c r="B30" s="413"/>
      <c r="C30" s="414"/>
      <c r="D30" s="396" t="s">
        <v>26</v>
      </c>
      <c r="E30" s="397"/>
      <c r="F30" s="397"/>
      <c r="G30" s="397"/>
      <c r="H30" s="397"/>
      <c r="I30" s="397"/>
      <c r="J30" s="398"/>
      <c r="K30" s="399">
        <f>BD!$E$4</f>
        <v>0.1109</v>
      </c>
      <c r="L30" s="400"/>
      <c r="M30" s="401" t="s">
        <v>17</v>
      </c>
      <c r="N30" s="402"/>
      <c r="O30" s="403"/>
      <c r="P30" s="418">
        <v>256.94</v>
      </c>
      <c r="Q30" s="419"/>
      <c r="R30" s="419"/>
      <c r="S30" s="419"/>
      <c r="T30" s="419"/>
      <c r="U30" s="420"/>
      <c r="V30" s="407">
        <v>0.51</v>
      </c>
      <c r="W30" s="408"/>
      <c r="X30" s="408"/>
      <c r="Y30" s="409"/>
      <c r="Z30" s="483">
        <v>131.03</v>
      </c>
      <c r="AA30" s="485"/>
      <c r="AC30" s="211">
        <v>0.16</v>
      </c>
      <c r="AD30" s="212">
        <f t="shared" si="0"/>
        <v>41.11</v>
      </c>
      <c r="AE30" s="231"/>
    </row>
    <row r="31" spans="1:31" ht="10.35" customHeight="1">
      <c r="A31" s="412">
        <v>44205</v>
      </c>
      <c r="B31" s="413"/>
      <c r="C31" s="414"/>
      <c r="D31" s="396" t="s">
        <v>81</v>
      </c>
      <c r="E31" s="397"/>
      <c r="F31" s="397"/>
      <c r="G31" s="397"/>
      <c r="H31" s="397"/>
      <c r="I31" s="397"/>
      <c r="J31" s="398"/>
      <c r="K31" s="399">
        <f>BD!$E$4</f>
        <v>0.1109</v>
      </c>
      <c r="L31" s="400"/>
      <c r="M31" s="401" t="s">
        <v>18</v>
      </c>
      <c r="N31" s="402"/>
      <c r="O31" s="403"/>
      <c r="P31" s="404">
        <v>41.11</v>
      </c>
      <c r="Q31" s="405"/>
      <c r="R31" s="405"/>
      <c r="S31" s="405"/>
      <c r="T31" s="405"/>
      <c r="U31" s="406"/>
      <c r="V31" s="483">
        <v>282.10000000000002</v>
      </c>
      <c r="W31" s="484"/>
      <c r="X31" s="484"/>
      <c r="Y31" s="485"/>
      <c r="Z31" s="435">
        <v>11597.13</v>
      </c>
      <c r="AA31" s="436"/>
      <c r="AC31" s="211">
        <v>158.88</v>
      </c>
      <c r="AD31" s="212">
        <f t="shared" si="0"/>
        <v>6531.55</v>
      </c>
      <c r="AE31" s="231"/>
    </row>
    <row r="32" spans="1:31" ht="20.45" customHeight="1">
      <c r="A32" s="412">
        <v>44211</v>
      </c>
      <c r="B32" s="413"/>
      <c r="C32" s="414"/>
      <c r="D32" s="396" t="s">
        <v>82</v>
      </c>
      <c r="E32" s="397"/>
      <c r="F32" s="397"/>
      <c r="G32" s="397"/>
      <c r="H32" s="397"/>
      <c r="I32" s="397"/>
      <c r="J32" s="398"/>
      <c r="K32" s="399">
        <f>BD!$E$4</f>
        <v>0.1109</v>
      </c>
      <c r="L32" s="400"/>
      <c r="M32" s="401" t="s">
        <v>17</v>
      </c>
      <c r="N32" s="402"/>
      <c r="O32" s="403"/>
      <c r="P32" s="421">
        <v>51389.88</v>
      </c>
      <c r="Q32" s="422"/>
      <c r="R32" s="422"/>
      <c r="S32" s="422"/>
      <c r="T32" s="422"/>
      <c r="U32" s="423"/>
      <c r="V32" s="407">
        <v>5.3</v>
      </c>
      <c r="W32" s="408"/>
      <c r="X32" s="408"/>
      <c r="Y32" s="409"/>
      <c r="Z32" s="448">
        <v>272366.36</v>
      </c>
      <c r="AA32" s="450"/>
      <c r="AC32" s="211">
        <v>2.11</v>
      </c>
      <c r="AD32" s="212">
        <f t="shared" si="0"/>
        <v>108432.64</v>
      </c>
      <c r="AE32" s="231"/>
    </row>
    <row r="33" spans="1:33" ht="20.45" customHeight="1">
      <c r="A33" s="412">
        <v>44301</v>
      </c>
      <c r="B33" s="413"/>
      <c r="C33" s="414"/>
      <c r="D33" s="396" t="s">
        <v>83</v>
      </c>
      <c r="E33" s="397"/>
      <c r="F33" s="397"/>
      <c r="G33" s="397"/>
      <c r="H33" s="397"/>
      <c r="I33" s="397"/>
      <c r="J33" s="398"/>
      <c r="K33" s="399">
        <f>BD!$E$4</f>
        <v>0.1109</v>
      </c>
      <c r="L33" s="400"/>
      <c r="M33" s="401" t="s">
        <v>25</v>
      </c>
      <c r="N33" s="402"/>
      <c r="O33" s="403"/>
      <c r="P33" s="418">
        <v>189.11</v>
      </c>
      <c r="Q33" s="419"/>
      <c r="R33" s="419"/>
      <c r="S33" s="419"/>
      <c r="T33" s="419"/>
      <c r="U33" s="420"/>
      <c r="V33" s="407">
        <v>2.5299999999999998</v>
      </c>
      <c r="W33" s="408"/>
      <c r="X33" s="408"/>
      <c r="Y33" s="409"/>
      <c r="Z33" s="483">
        <v>478.44</v>
      </c>
      <c r="AA33" s="485"/>
      <c r="AC33" s="211">
        <v>0.68</v>
      </c>
      <c r="AD33" s="212">
        <f t="shared" si="0"/>
        <v>128.59</v>
      </c>
      <c r="AE33" s="231"/>
    </row>
    <row r="34" spans="1:33" ht="20.45" customHeight="1">
      <c r="A34" s="412">
        <v>44303</v>
      </c>
      <c r="B34" s="413"/>
      <c r="C34" s="414"/>
      <c r="D34" s="396" t="s">
        <v>28</v>
      </c>
      <c r="E34" s="397"/>
      <c r="F34" s="397"/>
      <c r="G34" s="397"/>
      <c r="H34" s="397"/>
      <c r="I34" s="397"/>
      <c r="J34" s="398"/>
      <c r="K34" s="399">
        <f>BD!$E$4</f>
        <v>0.1109</v>
      </c>
      <c r="L34" s="400"/>
      <c r="M34" s="401" t="s">
        <v>29</v>
      </c>
      <c r="N34" s="402"/>
      <c r="O34" s="403"/>
      <c r="P34" s="424">
        <v>3.29</v>
      </c>
      <c r="Q34" s="425"/>
      <c r="R34" s="425"/>
      <c r="S34" s="425"/>
      <c r="T34" s="425"/>
      <c r="U34" s="426"/>
      <c r="V34" s="407">
        <v>2.38</v>
      </c>
      <c r="W34" s="408"/>
      <c r="X34" s="408"/>
      <c r="Y34" s="409"/>
      <c r="Z34" s="407">
        <v>7.83</v>
      </c>
      <c r="AA34" s="409"/>
      <c r="AC34" s="211">
        <v>1.75</v>
      </c>
      <c r="AD34" s="212">
        <f t="shared" si="0"/>
        <v>5.75</v>
      </c>
      <c r="AE34" s="231"/>
    </row>
    <row r="35" spans="1:33" ht="20.45" customHeight="1">
      <c r="A35" s="412">
        <v>40450</v>
      </c>
      <c r="B35" s="413"/>
      <c r="C35" s="414"/>
      <c r="D35" s="396" t="s">
        <v>30</v>
      </c>
      <c r="E35" s="397"/>
      <c r="F35" s="397"/>
      <c r="G35" s="397"/>
      <c r="H35" s="397"/>
      <c r="I35" s="397"/>
      <c r="J35" s="398"/>
      <c r="K35" s="399">
        <f>BD!$E$4</f>
        <v>0.1109</v>
      </c>
      <c r="L35" s="400"/>
      <c r="M35" s="401" t="s">
        <v>25</v>
      </c>
      <c r="N35" s="402"/>
      <c r="O35" s="403"/>
      <c r="P35" s="437">
        <v>4265.91</v>
      </c>
      <c r="Q35" s="438"/>
      <c r="R35" s="438"/>
      <c r="S35" s="438"/>
      <c r="T35" s="438"/>
      <c r="U35" s="439"/>
      <c r="V35" s="407">
        <v>0.79</v>
      </c>
      <c r="W35" s="408"/>
      <c r="X35" s="408"/>
      <c r="Y35" s="409"/>
      <c r="Z35" s="410">
        <v>3370.06</v>
      </c>
      <c r="AA35" s="411"/>
      <c r="AC35" s="211">
        <v>0.56999999999999995</v>
      </c>
      <c r="AD35" s="212">
        <f t="shared" si="0"/>
        <v>2431.56</v>
      </c>
      <c r="AE35" s="231"/>
    </row>
    <row r="36" spans="1:33" ht="10.35" customHeight="1">
      <c r="A36" s="412">
        <v>40455</v>
      </c>
      <c r="B36" s="413"/>
      <c r="C36" s="414"/>
      <c r="D36" s="396" t="s">
        <v>84</v>
      </c>
      <c r="E36" s="397"/>
      <c r="F36" s="397"/>
      <c r="G36" s="397"/>
      <c r="H36" s="397"/>
      <c r="I36" s="397"/>
      <c r="J36" s="398"/>
      <c r="K36" s="399">
        <f>BD!$E$4</f>
        <v>0.1109</v>
      </c>
      <c r="L36" s="400"/>
      <c r="M36" s="401" t="s">
        <v>19</v>
      </c>
      <c r="N36" s="402"/>
      <c r="O36" s="403"/>
      <c r="P36" s="437">
        <v>3461.53</v>
      </c>
      <c r="Q36" s="438"/>
      <c r="R36" s="438"/>
      <c r="S36" s="438"/>
      <c r="T36" s="438"/>
      <c r="U36" s="439"/>
      <c r="V36" s="407">
        <v>1.42</v>
      </c>
      <c r="W36" s="408"/>
      <c r="X36" s="408"/>
      <c r="Y36" s="409"/>
      <c r="Z36" s="410">
        <v>4915.37</v>
      </c>
      <c r="AA36" s="411"/>
      <c r="AC36" s="211">
        <v>0.37</v>
      </c>
      <c r="AD36" s="212">
        <f t="shared" si="0"/>
        <v>1280.76</v>
      </c>
      <c r="AE36" s="231"/>
    </row>
    <row r="37" spans="1:33" ht="10.35" customHeight="1">
      <c r="A37" s="412">
        <v>40510</v>
      </c>
      <c r="B37" s="413"/>
      <c r="C37" s="414"/>
      <c r="D37" s="396" t="s">
        <v>31</v>
      </c>
      <c r="E37" s="397"/>
      <c r="F37" s="397"/>
      <c r="G37" s="397"/>
      <c r="H37" s="397"/>
      <c r="I37" s="397"/>
      <c r="J37" s="398"/>
      <c r="K37" s="399">
        <f>BD!$F$4</f>
        <v>7.5300000000000006E-2</v>
      </c>
      <c r="L37" s="400"/>
      <c r="M37" s="401" t="s">
        <v>32</v>
      </c>
      <c r="N37" s="402"/>
      <c r="O37" s="403"/>
      <c r="P37" s="424">
        <v>0.51</v>
      </c>
      <c r="Q37" s="425"/>
      <c r="R37" s="425"/>
      <c r="S37" s="425"/>
      <c r="T37" s="425"/>
      <c r="U37" s="426"/>
      <c r="V37" s="410">
        <v>3289.9</v>
      </c>
      <c r="W37" s="486"/>
      <c r="X37" s="486"/>
      <c r="Y37" s="411"/>
      <c r="Z37" s="410">
        <v>1677.84</v>
      </c>
      <c r="AA37" s="411"/>
      <c r="AC37" s="211">
        <v>3289.9</v>
      </c>
      <c r="AD37" s="212">
        <f t="shared" si="0"/>
        <v>1677.84</v>
      </c>
      <c r="AE37" s="231"/>
    </row>
    <row r="38" spans="1:33" ht="10.35" customHeight="1">
      <c r="A38" s="412">
        <v>40500</v>
      </c>
      <c r="B38" s="413"/>
      <c r="C38" s="414"/>
      <c r="D38" s="396" t="s">
        <v>85</v>
      </c>
      <c r="E38" s="397"/>
      <c r="F38" s="397"/>
      <c r="G38" s="397"/>
      <c r="H38" s="397"/>
      <c r="I38" s="397"/>
      <c r="J38" s="398"/>
      <c r="K38" s="399">
        <f>BD!$F$4</f>
        <v>7.5300000000000006E-2</v>
      </c>
      <c r="L38" s="400"/>
      <c r="M38" s="401" t="s">
        <v>32</v>
      </c>
      <c r="N38" s="402"/>
      <c r="O38" s="403"/>
      <c r="P38" s="424">
        <v>7.5</v>
      </c>
      <c r="Q38" s="425"/>
      <c r="R38" s="425"/>
      <c r="S38" s="425"/>
      <c r="T38" s="425"/>
      <c r="U38" s="426"/>
      <c r="V38" s="410">
        <v>3472.38</v>
      </c>
      <c r="W38" s="486"/>
      <c r="X38" s="486"/>
      <c r="Y38" s="411"/>
      <c r="Z38" s="435">
        <v>26042.85</v>
      </c>
      <c r="AA38" s="436"/>
      <c r="AC38" s="211">
        <v>3472.38</v>
      </c>
      <c r="AD38" s="212">
        <f t="shared" si="0"/>
        <v>26042.85</v>
      </c>
      <c r="AE38" s="231"/>
    </row>
    <row r="39" spans="1:33" ht="20.45" customHeight="1">
      <c r="A39" s="412">
        <v>40485</v>
      </c>
      <c r="B39" s="413"/>
      <c r="C39" s="414"/>
      <c r="D39" s="396" t="s">
        <v>33</v>
      </c>
      <c r="E39" s="397"/>
      <c r="F39" s="397"/>
      <c r="G39" s="397"/>
      <c r="H39" s="397"/>
      <c r="I39" s="397"/>
      <c r="J39" s="398"/>
      <c r="K39" s="399">
        <f>BD!$F$4</f>
        <v>7.5300000000000006E-2</v>
      </c>
      <c r="L39" s="400"/>
      <c r="M39" s="401" t="s">
        <v>27</v>
      </c>
      <c r="N39" s="402"/>
      <c r="O39" s="403"/>
      <c r="P39" s="424">
        <v>0.33</v>
      </c>
      <c r="Q39" s="425"/>
      <c r="R39" s="425"/>
      <c r="S39" s="425"/>
      <c r="T39" s="425"/>
      <c r="U39" s="426"/>
      <c r="V39" s="410">
        <v>3681.8</v>
      </c>
      <c r="W39" s="486"/>
      <c r="X39" s="486"/>
      <c r="Y39" s="411"/>
      <c r="Z39" s="410">
        <v>1214.99</v>
      </c>
      <c r="AA39" s="411"/>
      <c r="AC39" s="211">
        <v>2765.68</v>
      </c>
      <c r="AD39" s="212">
        <f t="shared" si="0"/>
        <v>912.67</v>
      </c>
      <c r="AE39" s="231"/>
      <c r="AG39" s="296"/>
    </row>
    <row r="40" spans="1:33" ht="20.45" customHeight="1">
      <c r="A40" s="412">
        <v>40530</v>
      </c>
      <c r="B40" s="413"/>
      <c r="C40" s="414"/>
      <c r="D40" s="396" t="s">
        <v>97</v>
      </c>
      <c r="E40" s="397"/>
      <c r="F40" s="397"/>
      <c r="G40" s="397"/>
      <c r="H40" s="397"/>
      <c r="I40" s="397"/>
      <c r="J40" s="398"/>
      <c r="K40" s="399">
        <f>BD!$E$4</f>
        <v>0.1109</v>
      </c>
      <c r="L40" s="400"/>
      <c r="M40" s="401" t="s">
        <v>29</v>
      </c>
      <c r="N40" s="402"/>
      <c r="O40" s="403"/>
      <c r="P40" s="421">
        <v>36946.050000000003</v>
      </c>
      <c r="Q40" s="422"/>
      <c r="R40" s="422"/>
      <c r="S40" s="422"/>
      <c r="T40" s="422"/>
      <c r="U40" s="423"/>
      <c r="V40" s="407">
        <v>1.89</v>
      </c>
      <c r="W40" s="408"/>
      <c r="X40" s="408"/>
      <c r="Y40" s="409"/>
      <c r="Z40" s="435">
        <v>69828.03</v>
      </c>
      <c r="AA40" s="436"/>
      <c r="AC40" s="211">
        <v>0.51</v>
      </c>
      <c r="AD40" s="212">
        <f t="shared" si="0"/>
        <v>18842.48</v>
      </c>
      <c r="AE40" s="231"/>
      <c r="AG40" s="296"/>
    </row>
    <row r="41" spans="1:33" ht="20.45" customHeight="1">
      <c r="A41" s="412">
        <v>40511</v>
      </c>
      <c r="B41" s="413"/>
      <c r="C41" s="414"/>
      <c r="D41" s="396" t="s">
        <v>87</v>
      </c>
      <c r="E41" s="397"/>
      <c r="F41" s="397"/>
      <c r="G41" s="397"/>
      <c r="H41" s="397"/>
      <c r="I41" s="397"/>
      <c r="J41" s="398"/>
      <c r="K41" s="399">
        <f>BD!$F$4</f>
        <v>7.5300000000000006E-2</v>
      </c>
      <c r="L41" s="400"/>
      <c r="M41" s="401" t="s">
        <v>27</v>
      </c>
      <c r="N41" s="402"/>
      <c r="O41" s="403"/>
      <c r="P41" s="404">
        <v>87.36</v>
      </c>
      <c r="Q41" s="405"/>
      <c r="R41" s="405"/>
      <c r="S41" s="405"/>
      <c r="T41" s="405"/>
      <c r="U41" s="406"/>
      <c r="V41" s="410">
        <v>4883.55</v>
      </c>
      <c r="W41" s="486"/>
      <c r="X41" s="486"/>
      <c r="Y41" s="411"/>
      <c r="Z41" s="448">
        <v>426626.92</v>
      </c>
      <c r="AA41" s="450"/>
      <c r="AC41" s="211">
        <v>4068.14</v>
      </c>
      <c r="AD41" s="212">
        <f t="shared" si="0"/>
        <v>355392.71</v>
      </c>
      <c r="AE41" s="231"/>
      <c r="AG41" s="296"/>
    </row>
    <row r="42" spans="1:33" ht="10.9" customHeight="1">
      <c r="A42" s="427"/>
      <c r="B42" s="427"/>
      <c r="C42" s="427"/>
      <c r="D42" s="427"/>
      <c r="E42" s="427"/>
      <c r="F42" s="427"/>
      <c r="G42" s="427"/>
      <c r="H42" s="427"/>
      <c r="I42" s="427"/>
      <c r="J42" s="427"/>
      <c r="K42" s="427"/>
      <c r="L42" s="427"/>
      <c r="M42" s="427"/>
      <c r="N42" s="427"/>
      <c r="O42" s="427"/>
      <c r="P42" s="427"/>
      <c r="Q42" s="427"/>
      <c r="R42" s="427"/>
      <c r="S42" s="427"/>
      <c r="T42" s="427"/>
      <c r="U42" s="427"/>
      <c r="V42" s="427"/>
      <c r="W42" s="427"/>
      <c r="X42" s="427"/>
      <c r="Y42" s="427"/>
      <c r="Z42" s="427"/>
      <c r="AA42" s="427"/>
    </row>
    <row r="43" spans="1:33" ht="10.35" customHeight="1">
      <c r="A43" s="428" t="s">
        <v>34</v>
      </c>
      <c r="B43" s="428"/>
      <c r="C43" s="428"/>
      <c r="D43" s="428"/>
      <c r="E43" s="428"/>
      <c r="F43" s="428"/>
      <c r="G43" s="428"/>
      <c r="H43" s="428"/>
      <c r="I43" s="428"/>
      <c r="J43" s="428"/>
      <c r="K43" s="428"/>
      <c r="L43" s="428"/>
      <c r="M43" s="428"/>
      <c r="N43" s="428"/>
      <c r="O43" s="428"/>
      <c r="P43" s="428"/>
      <c r="Q43" s="428"/>
      <c r="R43" s="428"/>
      <c r="S43" s="428"/>
      <c r="T43" s="428"/>
      <c r="U43" s="428"/>
      <c r="V43" s="428"/>
      <c r="W43" s="428"/>
      <c r="X43" s="428"/>
      <c r="Y43" s="448">
        <v>827008.84</v>
      </c>
      <c r="Z43" s="449"/>
      <c r="AA43" s="450"/>
      <c r="AC43" s="385">
        <v>525186.95000000007</v>
      </c>
      <c r="AD43" s="386"/>
    </row>
    <row r="44" spans="1:33" ht="10.9" customHeight="1">
      <c r="A44" s="427"/>
      <c r="B44" s="427"/>
      <c r="C44" s="427"/>
      <c r="D44" s="427"/>
      <c r="E44" s="427"/>
      <c r="F44" s="427"/>
      <c r="G44" s="427"/>
      <c r="H44" s="427"/>
      <c r="I44" s="427"/>
      <c r="J44" s="427"/>
      <c r="K44" s="427"/>
      <c r="L44" s="427"/>
      <c r="M44" s="427"/>
      <c r="N44" s="427"/>
      <c r="O44" s="427"/>
      <c r="P44" s="427"/>
      <c r="Q44" s="427"/>
      <c r="R44" s="427"/>
      <c r="S44" s="427"/>
      <c r="T44" s="427"/>
      <c r="U44" s="427"/>
      <c r="V44" s="427"/>
      <c r="W44" s="427"/>
      <c r="X44" s="427"/>
      <c r="Y44" s="427"/>
      <c r="Z44" s="427"/>
      <c r="AA44" s="427"/>
    </row>
    <row r="45" spans="1:33" ht="10.9" customHeight="1">
      <c r="A45" s="427"/>
      <c r="B45" s="427"/>
      <c r="C45" s="427"/>
      <c r="D45" s="427"/>
      <c r="E45" s="427"/>
      <c r="F45" s="427"/>
      <c r="G45" s="427"/>
      <c r="H45" s="427"/>
      <c r="I45" s="427"/>
      <c r="J45" s="427"/>
      <c r="K45" s="427"/>
      <c r="L45" s="427"/>
      <c r="M45" s="427"/>
      <c r="N45" s="427"/>
      <c r="O45" s="427"/>
      <c r="P45" s="427"/>
      <c r="Q45" s="427"/>
      <c r="R45" s="427"/>
      <c r="S45" s="427"/>
      <c r="T45" s="427"/>
      <c r="U45" s="427"/>
      <c r="V45" s="427"/>
      <c r="W45" s="427"/>
      <c r="X45" s="427"/>
      <c r="Y45" s="427"/>
      <c r="Z45" s="427"/>
      <c r="AA45" s="427"/>
    </row>
    <row r="46" spans="1:33" ht="10.35" customHeight="1">
      <c r="A46" s="387" t="s">
        <v>10</v>
      </c>
      <c r="B46" s="388"/>
      <c r="C46" s="389"/>
      <c r="D46" s="387" t="s">
        <v>11</v>
      </c>
      <c r="E46" s="388"/>
      <c r="F46" s="388"/>
      <c r="G46" s="388"/>
      <c r="H46" s="388"/>
      <c r="I46" s="388"/>
      <c r="J46" s="389"/>
      <c r="K46" s="393" t="s">
        <v>76</v>
      </c>
      <c r="L46" s="395"/>
      <c r="M46" s="390" t="s">
        <v>12</v>
      </c>
      <c r="N46" s="391"/>
      <c r="O46" s="392"/>
      <c r="P46" s="393" t="s">
        <v>13</v>
      </c>
      <c r="Q46" s="394"/>
      <c r="R46" s="394"/>
      <c r="S46" s="394"/>
      <c r="T46" s="394"/>
      <c r="U46" s="395"/>
      <c r="V46" s="393" t="s">
        <v>14</v>
      </c>
      <c r="W46" s="394"/>
      <c r="X46" s="394"/>
      <c r="Y46" s="395"/>
      <c r="Z46" s="393" t="s">
        <v>15</v>
      </c>
      <c r="AA46" s="395"/>
      <c r="AC46" s="213" t="s">
        <v>14</v>
      </c>
      <c r="AD46" s="214" t="s">
        <v>15</v>
      </c>
    </row>
    <row r="47" spans="1:33" ht="10.35" customHeight="1">
      <c r="A47" s="387"/>
      <c r="B47" s="388"/>
      <c r="C47" s="389"/>
      <c r="D47" s="387" t="s">
        <v>40</v>
      </c>
      <c r="E47" s="388"/>
      <c r="F47" s="388"/>
      <c r="G47" s="388"/>
      <c r="H47" s="388"/>
      <c r="I47" s="388"/>
      <c r="J47" s="388"/>
      <c r="K47" s="388"/>
      <c r="L47" s="388"/>
      <c r="M47" s="388"/>
      <c r="N47" s="388"/>
      <c r="O47" s="388"/>
      <c r="P47" s="388"/>
      <c r="Q47" s="388"/>
      <c r="R47" s="388"/>
      <c r="S47" s="388"/>
      <c r="T47" s="388"/>
      <c r="U47" s="388"/>
      <c r="V47" s="388"/>
      <c r="W47" s="388"/>
      <c r="X47" s="388"/>
      <c r="Y47" s="388"/>
      <c r="Z47" s="388"/>
      <c r="AA47" s="389"/>
    </row>
    <row r="48" spans="1:33" ht="20.45" customHeight="1">
      <c r="A48" s="412">
        <v>42301</v>
      </c>
      <c r="B48" s="413"/>
      <c r="C48" s="414"/>
      <c r="D48" s="396" t="s">
        <v>41</v>
      </c>
      <c r="E48" s="397"/>
      <c r="F48" s="397"/>
      <c r="G48" s="397"/>
      <c r="H48" s="397"/>
      <c r="I48" s="397"/>
      <c r="J48" s="398"/>
      <c r="K48" s="399">
        <f>BD!$E$4</f>
        <v>0.1109</v>
      </c>
      <c r="L48" s="400"/>
      <c r="M48" s="401" t="s">
        <v>42</v>
      </c>
      <c r="N48" s="402"/>
      <c r="O48" s="403"/>
      <c r="P48" s="424">
        <v>1</v>
      </c>
      <c r="Q48" s="425"/>
      <c r="R48" s="425"/>
      <c r="S48" s="425"/>
      <c r="T48" s="425"/>
      <c r="U48" s="426"/>
      <c r="V48" s="435">
        <v>67815.28</v>
      </c>
      <c r="W48" s="447"/>
      <c r="X48" s="447"/>
      <c r="Y48" s="436"/>
      <c r="Z48" s="435">
        <v>67815.28</v>
      </c>
      <c r="AA48" s="436"/>
      <c r="AC48" s="211">
        <v>39927.621199200003</v>
      </c>
      <c r="AD48" s="212">
        <f t="shared" ref="AD48:AD49" si="1">TRUNC(AC48*P48,2)</f>
        <v>39927.620000000003</v>
      </c>
      <c r="AE48" s="231"/>
    </row>
    <row r="49" spans="1:31" ht="20.45" customHeight="1">
      <c r="A49" s="412">
        <v>42000</v>
      </c>
      <c r="B49" s="413"/>
      <c r="C49" s="414"/>
      <c r="D49" s="396" t="s">
        <v>43</v>
      </c>
      <c r="E49" s="397"/>
      <c r="F49" s="397"/>
      <c r="G49" s="397"/>
      <c r="H49" s="397"/>
      <c r="I49" s="397"/>
      <c r="J49" s="398"/>
      <c r="K49" s="399">
        <f>BD!$E$4</f>
        <v>0.1109</v>
      </c>
      <c r="L49" s="400"/>
      <c r="M49" s="401" t="s">
        <v>42</v>
      </c>
      <c r="N49" s="402"/>
      <c r="O49" s="403"/>
      <c r="P49" s="424">
        <v>1</v>
      </c>
      <c r="Q49" s="425"/>
      <c r="R49" s="425"/>
      <c r="S49" s="425"/>
      <c r="T49" s="425"/>
      <c r="U49" s="426"/>
      <c r="V49" s="448">
        <v>120504.82</v>
      </c>
      <c r="W49" s="449"/>
      <c r="X49" s="449"/>
      <c r="Y49" s="450"/>
      <c r="Z49" s="448">
        <v>120504.82</v>
      </c>
      <c r="AA49" s="450"/>
      <c r="AC49" s="211">
        <v>87238.340454299992</v>
      </c>
      <c r="AD49" s="212">
        <f t="shared" si="1"/>
        <v>87238.34</v>
      </c>
      <c r="AE49" s="231"/>
    </row>
    <row r="50" spans="1:31" ht="10.9" customHeight="1">
      <c r="A50" s="427"/>
      <c r="B50" s="427"/>
      <c r="C50" s="427"/>
      <c r="D50" s="427"/>
      <c r="E50" s="427"/>
      <c r="F50" s="427"/>
      <c r="G50" s="427"/>
      <c r="H50" s="427"/>
      <c r="I50" s="427"/>
      <c r="J50" s="427"/>
      <c r="K50" s="427"/>
      <c r="L50" s="427"/>
      <c r="M50" s="427"/>
      <c r="N50" s="427"/>
      <c r="O50" s="427"/>
      <c r="P50" s="427"/>
      <c r="Q50" s="427"/>
      <c r="R50" s="427"/>
      <c r="S50" s="427"/>
      <c r="T50" s="427"/>
      <c r="U50" s="427"/>
      <c r="V50" s="427"/>
      <c r="W50" s="427"/>
      <c r="X50" s="427"/>
      <c r="Y50" s="427"/>
      <c r="Z50" s="427"/>
      <c r="AA50" s="427"/>
    </row>
    <row r="51" spans="1:31" ht="10.35" customHeight="1">
      <c r="A51" s="428" t="s">
        <v>34</v>
      </c>
      <c r="B51" s="428"/>
      <c r="C51" s="428"/>
      <c r="D51" s="428"/>
      <c r="E51" s="428"/>
      <c r="F51" s="428"/>
      <c r="G51" s="428"/>
      <c r="H51" s="428"/>
      <c r="I51" s="428"/>
      <c r="J51" s="428"/>
      <c r="K51" s="428"/>
      <c r="L51" s="428"/>
      <c r="M51" s="428"/>
      <c r="N51" s="428"/>
      <c r="O51" s="428"/>
      <c r="P51" s="428"/>
      <c r="Q51" s="428"/>
      <c r="R51" s="428"/>
      <c r="S51" s="428"/>
      <c r="T51" s="428"/>
      <c r="U51" s="428"/>
      <c r="V51" s="428"/>
      <c r="W51" s="428"/>
      <c r="X51" s="428"/>
      <c r="Y51" s="448">
        <v>188320.1</v>
      </c>
      <c r="Z51" s="449"/>
      <c r="AA51" s="450"/>
      <c r="AC51" s="385">
        <v>127165.95999999999</v>
      </c>
      <c r="AD51" s="386"/>
    </row>
    <row r="52" spans="1:31" ht="10.9" customHeight="1">
      <c r="A52" s="427"/>
      <c r="B52" s="427"/>
      <c r="C52" s="427"/>
      <c r="D52" s="427"/>
      <c r="E52" s="427"/>
      <c r="F52" s="427"/>
      <c r="G52" s="427"/>
      <c r="H52" s="427"/>
      <c r="I52" s="427"/>
      <c r="J52" s="427"/>
      <c r="K52" s="427"/>
      <c r="L52" s="427"/>
      <c r="M52" s="427"/>
      <c r="N52" s="427"/>
      <c r="O52" s="427"/>
      <c r="P52" s="427"/>
      <c r="Q52" s="427"/>
      <c r="R52" s="427"/>
      <c r="S52" s="427"/>
      <c r="T52" s="427"/>
      <c r="U52" s="427"/>
      <c r="V52" s="427"/>
      <c r="W52" s="427"/>
      <c r="X52" s="427"/>
      <c r="Y52" s="427"/>
      <c r="Z52" s="427"/>
      <c r="AA52" s="427"/>
    </row>
    <row r="53" spans="1:31" ht="10.35" customHeight="1">
      <c r="A53" s="428" t="s">
        <v>44</v>
      </c>
      <c r="B53" s="428"/>
      <c r="C53" s="428"/>
      <c r="D53" s="428"/>
      <c r="E53" s="428"/>
      <c r="F53" s="428"/>
      <c r="G53" s="428"/>
      <c r="H53" s="428"/>
      <c r="I53" s="428"/>
      <c r="J53" s="428"/>
      <c r="K53" s="428"/>
      <c r="L53" s="428"/>
      <c r="M53" s="428"/>
      <c r="N53" s="428"/>
      <c r="O53" s="428"/>
      <c r="P53" s="428"/>
      <c r="Q53" s="428"/>
      <c r="R53" s="428"/>
      <c r="S53" s="428"/>
      <c r="T53" s="428"/>
      <c r="U53" s="428"/>
      <c r="V53" s="428"/>
      <c r="W53" s="428"/>
      <c r="X53" s="428"/>
      <c r="Y53" s="444">
        <v>1015328.94</v>
      </c>
      <c r="Z53" s="445"/>
      <c r="AA53" s="446"/>
      <c r="AC53" s="385">
        <v>652352.91</v>
      </c>
      <c r="AD53" s="386"/>
    </row>
    <row r="54" spans="1:31" ht="10.9" customHeight="1">
      <c r="A54" s="427"/>
      <c r="B54" s="427"/>
      <c r="C54" s="427"/>
      <c r="D54" s="427"/>
      <c r="E54" s="427"/>
      <c r="F54" s="427"/>
      <c r="G54" s="427"/>
      <c r="H54" s="427"/>
      <c r="I54" s="427"/>
      <c r="J54" s="427"/>
      <c r="K54" s="427"/>
      <c r="L54" s="427"/>
      <c r="M54" s="427"/>
      <c r="N54" s="427"/>
      <c r="O54" s="427"/>
      <c r="P54" s="427"/>
      <c r="Q54" s="427"/>
      <c r="R54" s="427"/>
      <c r="S54" s="427"/>
      <c r="T54" s="427"/>
      <c r="U54" s="427"/>
      <c r="V54" s="427"/>
      <c r="W54" s="427"/>
      <c r="X54" s="427"/>
      <c r="Y54" s="427"/>
      <c r="Z54" s="427"/>
      <c r="AA54" s="427"/>
    </row>
    <row r="55" spans="1:31" ht="10.9" customHeight="1">
      <c r="A55" s="427"/>
      <c r="B55" s="427"/>
      <c r="C55" s="427"/>
      <c r="D55" s="427"/>
      <c r="E55" s="427"/>
      <c r="F55" s="427"/>
      <c r="G55" s="427"/>
      <c r="H55" s="427"/>
      <c r="I55" s="427"/>
      <c r="J55" s="427"/>
      <c r="K55" s="427"/>
      <c r="L55" s="427"/>
      <c r="M55" s="427"/>
      <c r="N55" s="427"/>
      <c r="O55" s="427"/>
      <c r="P55" s="427"/>
      <c r="Q55" s="427"/>
      <c r="R55" s="427"/>
      <c r="S55" s="427"/>
      <c r="T55" s="427"/>
      <c r="U55" s="427"/>
      <c r="V55" s="427"/>
      <c r="W55" s="427"/>
      <c r="X55" s="427"/>
      <c r="Y55" s="427"/>
      <c r="Z55" s="427"/>
      <c r="AA55" s="427"/>
    </row>
    <row r="56" spans="1:31" ht="10.9" customHeight="1">
      <c r="A56" s="427"/>
      <c r="B56" s="427"/>
      <c r="C56" s="427"/>
      <c r="D56" s="427"/>
      <c r="E56" s="427"/>
      <c r="F56" s="427"/>
      <c r="G56" s="427"/>
      <c r="H56" s="427"/>
      <c r="I56" s="427"/>
      <c r="J56" s="427"/>
      <c r="K56" s="427"/>
      <c r="L56" s="427"/>
      <c r="M56" s="427"/>
      <c r="N56" s="427"/>
      <c r="O56" s="427"/>
      <c r="P56" s="427"/>
      <c r="Q56" s="427"/>
      <c r="R56" s="427"/>
      <c r="S56" s="427"/>
      <c r="T56" s="427"/>
      <c r="U56" s="427"/>
      <c r="V56" s="427"/>
      <c r="W56" s="427"/>
      <c r="X56" s="427"/>
      <c r="Y56" s="427"/>
      <c r="Z56" s="427"/>
      <c r="AA56" s="427"/>
    </row>
    <row r="57" spans="1:31" ht="10.35" customHeight="1">
      <c r="A57" s="387" t="s">
        <v>513</v>
      </c>
      <c r="B57" s="388"/>
      <c r="C57" s="388"/>
      <c r="D57" s="388"/>
      <c r="E57" s="388"/>
      <c r="F57" s="388"/>
      <c r="G57" s="388"/>
      <c r="H57" s="388"/>
      <c r="I57" s="388"/>
      <c r="J57" s="388"/>
      <c r="K57" s="389"/>
      <c r="L57" s="393" t="s">
        <v>88</v>
      </c>
      <c r="M57" s="394"/>
      <c r="N57" s="394"/>
      <c r="O57" s="394"/>
      <c r="P57" s="394"/>
      <c r="Q57" s="394"/>
      <c r="R57" s="395"/>
      <c r="S57" s="393" t="s">
        <v>45</v>
      </c>
      <c r="T57" s="394"/>
      <c r="U57" s="394"/>
      <c r="V57" s="394"/>
      <c r="W57" s="394"/>
      <c r="X57" s="395"/>
      <c r="Y57" s="393" t="s">
        <v>46</v>
      </c>
      <c r="Z57" s="394"/>
      <c r="AA57" s="395"/>
    </row>
    <row r="58" spans="1:31" ht="10.35" customHeight="1">
      <c r="A58" s="451"/>
      <c r="B58" s="452"/>
      <c r="C58" s="452"/>
      <c r="D58" s="452"/>
      <c r="E58" s="452"/>
      <c r="F58" s="452"/>
      <c r="G58" s="452"/>
      <c r="H58" s="452"/>
      <c r="I58" s="452"/>
      <c r="J58" s="452"/>
      <c r="K58" s="453"/>
      <c r="L58" s="454"/>
      <c r="M58" s="455"/>
      <c r="N58" s="455"/>
      <c r="O58" s="455"/>
      <c r="P58" s="455"/>
      <c r="Q58" s="455"/>
      <c r="R58" s="456"/>
      <c r="S58" s="454"/>
      <c r="T58" s="455"/>
      <c r="U58" s="455"/>
      <c r="V58" s="455"/>
      <c r="W58" s="455"/>
      <c r="X58" s="456"/>
      <c r="Y58" s="454"/>
      <c r="Z58" s="455"/>
      <c r="AA58" s="456"/>
    </row>
    <row r="59" spans="1:31" ht="10.35" customHeight="1">
      <c r="A59" s="451" t="s">
        <v>16</v>
      </c>
      <c r="B59" s="452"/>
      <c r="C59" s="452"/>
      <c r="D59" s="452"/>
      <c r="E59" s="452"/>
      <c r="F59" s="452"/>
      <c r="G59" s="452"/>
      <c r="H59" s="452"/>
      <c r="I59" s="452"/>
      <c r="J59" s="452"/>
      <c r="K59" s="453"/>
      <c r="L59" s="462">
        <f>S59/$S$63</f>
        <v>0.80506569672541206</v>
      </c>
      <c r="M59" s="463"/>
      <c r="N59" s="463"/>
      <c r="O59" s="463"/>
      <c r="P59" s="463"/>
      <c r="Q59" s="463"/>
      <c r="R59" s="464"/>
      <c r="S59" s="465">
        <f>AC43</f>
        <v>525186.95000000007</v>
      </c>
      <c r="T59" s="466"/>
      <c r="U59" s="466"/>
      <c r="V59" s="466"/>
      <c r="W59" s="466"/>
      <c r="X59" s="467"/>
      <c r="Y59" s="468">
        <f>TRUNC(S59/$AE$5,2)</f>
        <v>20.43</v>
      </c>
      <c r="Z59" s="469"/>
      <c r="AA59" s="470"/>
    </row>
    <row r="60" spans="1:31" ht="10.35" customHeight="1">
      <c r="A60" s="451"/>
      <c r="B60" s="452"/>
      <c r="C60" s="452"/>
      <c r="D60" s="452"/>
      <c r="E60" s="452"/>
      <c r="F60" s="452"/>
      <c r="G60" s="452"/>
      <c r="H60" s="452"/>
      <c r="I60" s="452"/>
      <c r="J60" s="452"/>
      <c r="K60" s="453"/>
      <c r="L60" s="462"/>
      <c r="M60" s="463"/>
      <c r="N60" s="463"/>
      <c r="O60" s="463"/>
      <c r="P60" s="463"/>
      <c r="Q60" s="463"/>
      <c r="R60" s="464"/>
      <c r="S60" s="465"/>
      <c r="T60" s="466"/>
      <c r="U60" s="466"/>
      <c r="V60" s="466"/>
      <c r="W60" s="466"/>
      <c r="X60" s="467"/>
      <c r="Y60" s="468"/>
      <c r="Z60" s="469"/>
      <c r="AA60" s="470"/>
    </row>
    <row r="61" spans="1:31" ht="10.35" customHeight="1">
      <c r="A61" s="451" t="s">
        <v>40</v>
      </c>
      <c r="B61" s="452"/>
      <c r="C61" s="452"/>
      <c r="D61" s="452"/>
      <c r="E61" s="452"/>
      <c r="F61" s="452"/>
      <c r="G61" s="452"/>
      <c r="H61" s="452"/>
      <c r="I61" s="452"/>
      <c r="J61" s="452"/>
      <c r="K61" s="453"/>
      <c r="L61" s="462">
        <f>S61/$S$63</f>
        <v>0.19493430327458797</v>
      </c>
      <c r="M61" s="463"/>
      <c r="N61" s="463"/>
      <c r="O61" s="463"/>
      <c r="P61" s="463"/>
      <c r="Q61" s="463"/>
      <c r="R61" s="464"/>
      <c r="S61" s="465">
        <f>AC51</f>
        <v>127165.95999999999</v>
      </c>
      <c r="T61" s="466"/>
      <c r="U61" s="466"/>
      <c r="V61" s="466"/>
      <c r="W61" s="466"/>
      <c r="X61" s="467"/>
      <c r="Y61" s="468">
        <f>TRUNC(S61/$AE$5,2)</f>
        <v>4.9400000000000004</v>
      </c>
      <c r="Z61" s="469"/>
      <c r="AA61" s="470"/>
    </row>
    <row r="62" spans="1:31" ht="10.35" customHeight="1">
      <c r="A62" s="451"/>
      <c r="B62" s="452"/>
      <c r="C62" s="452"/>
      <c r="D62" s="452"/>
      <c r="E62" s="452"/>
      <c r="F62" s="452"/>
      <c r="G62" s="452"/>
      <c r="H62" s="452"/>
      <c r="I62" s="452"/>
      <c r="J62" s="452"/>
      <c r="K62" s="453"/>
      <c r="L62" s="462"/>
      <c r="M62" s="463"/>
      <c r="N62" s="463"/>
      <c r="O62" s="463"/>
      <c r="P62" s="463"/>
      <c r="Q62" s="463"/>
      <c r="R62" s="464"/>
      <c r="S62" s="465"/>
      <c r="T62" s="466"/>
      <c r="U62" s="466"/>
      <c r="V62" s="466"/>
      <c r="W62" s="466"/>
      <c r="X62" s="467"/>
      <c r="Y62" s="468"/>
      <c r="Z62" s="469"/>
      <c r="AA62" s="470"/>
    </row>
    <row r="63" spans="1:31" ht="10.35" customHeight="1">
      <c r="A63" s="396" t="s">
        <v>47</v>
      </c>
      <c r="B63" s="397"/>
      <c r="C63" s="397"/>
      <c r="D63" s="397"/>
      <c r="E63" s="397"/>
      <c r="F63" s="397"/>
      <c r="G63" s="397"/>
      <c r="H63" s="397"/>
      <c r="I63" s="397"/>
      <c r="J63" s="397"/>
      <c r="K63" s="398"/>
      <c r="L63" s="399">
        <f>SUM(L59:R62)</f>
        <v>1</v>
      </c>
      <c r="M63" s="443"/>
      <c r="N63" s="443"/>
      <c r="O63" s="443"/>
      <c r="P63" s="443"/>
      <c r="Q63" s="443"/>
      <c r="R63" s="400"/>
      <c r="S63" s="444">
        <f>AC53</f>
        <v>652352.91</v>
      </c>
      <c r="T63" s="445"/>
      <c r="U63" s="445"/>
      <c r="V63" s="445"/>
      <c r="W63" s="445"/>
      <c r="X63" s="446"/>
      <c r="Y63" s="432">
        <f>SUM(Y59:AA62)</f>
        <v>25.37</v>
      </c>
      <c r="Z63" s="433"/>
      <c r="AA63" s="434"/>
    </row>
    <row r="64" spans="1:31" ht="11.45" customHeight="1">
      <c r="A64" s="460" t="s">
        <v>48</v>
      </c>
      <c r="B64" s="460"/>
      <c r="C64" s="460"/>
      <c r="D64" s="460"/>
      <c r="E64" s="460"/>
      <c r="F64" s="460"/>
      <c r="G64" s="460"/>
      <c r="H64" s="460"/>
      <c r="I64" s="460"/>
      <c r="J64" s="460"/>
      <c r="K64" s="461"/>
      <c r="L64" s="461"/>
      <c r="M64" s="461"/>
      <c r="N64" s="461"/>
      <c r="O64" s="461"/>
      <c r="P64" s="461"/>
      <c r="Q64" s="461"/>
      <c r="R64" s="461"/>
      <c r="S64" s="461"/>
      <c r="T64" s="461"/>
      <c r="U64" s="461"/>
      <c r="V64" s="461"/>
      <c r="W64" s="461"/>
      <c r="X64" s="461"/>
      <c r="Y64" s="461"/>
      <c r="Z64" s="461"/>
      <c r="AA64" s="461"/>
    </row>
    <row r="66" spans="1:30">
      <c r="A66" s="363" t="s">
        <v>398</v>
      </c>
      <c r="B66" s="363"/>
      <c r="C66" s="363"/>
      <c r="D66" s="363"/>
      <c r="E66" s="363"/>
      <c r="F66" s="363"/>
      <c r="G66" s="363"/>
      <c r="H66" s="363"/>
      <c r="I66" s="363"/>
      <c r="J66" s="363"/>
      <c r="K66" s="363"/>
      <c r="L66" s="363"/>
      <c r="M66" s="363"/>
      <c r="N66" s="363"/>
      <c r="O66" s="363"/>
      <c r="P66" s="363"/>
      <c r="Q66" s="363"/>
      <c r="R66" s="363"/>
      <c r="S66" s="363"/>
      <c r="T66" s="363"/>
      <c r="U66" s="363"/>
      <c r="V66" s="363"/>
      <c r="W66" s="363"/>
      <c r="X66" s="363"/>
      <c r="Y66" s="363"/>
      <c r="Z66" s="363"/>
      <c r="AA66" s="363"/>
      <c r="AB66" s="363"/>
      <c r="AC66" s="363"/>
      <c r="AD66" s="363"/>
    </row>
    <row r="67" spans="1:30">
      <c r="A67" s="363"/>
      <c r="B67" s="363"/>
      <c r="C67" s="363"/>
      <c r="D67" s="363"/>
      <c r="E67" s="363"/>
      <c r="F67" s="363"/>
      <c r="G67" s="363"/>
      <c r="H67" s="363"/>
      <c r="I67" s="363"/>
      <c r="J67" s="363"/>
      <c r="K67" s="363"/>
      <c r="L67" s="363"/>
      <c r="M67" s="363"/>
      <c r="N67" s="363"/>
      <c r="O67" s="363"/>
      <c r="P67" s="363"/>
      <c r="Q67" s="363"/>
      <c r="R67" s="363"/>
      <c r="S67" s="363"/>
      <c r="T67" s="363"/>
      <c r="U67" s="363"/>
      <c r="V67" s="363"/>
      <c r="W67" s="363"/>
      <c r="X67" s="363"/>
      <c r="Y67" s="363"/>
      <c r="Z67" s="363"/>
      <c r="AA67" s="363"/>
      <c r="AB67" s="363"/>
      <c r="AC67" s="363"/>
      <c r="AD67" s="363"/>
    </row>
    <row r="68" spans="1:30">
      <c r="A68" s="363"/>
      <c r="B68" s="363"/>
      <c r="C68" s="363"/>
      <c r="D68" s="363"/>
      <c r="E68" s="363"/>
      <c r="F68" s="363"/>
      <c r="G68" s="363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3"/>
      <c r="S68" s="363"/>
      <c r="T68" s="363"/>
      <c r="U68" s="363"/>
      <c r="V68" s="363"/>
      <c r="W68" s="363"/>
      <c r="X68" s="363"/>
      <c r="Y68" s="363"/>
      <c r="Z68" s="363"/>
      <c r="AA68" s="363"/>
      <c r="AB68" s="363"/>
      <c r="AC68" s="363"/>
      <c r="AD68" s="363"/>
    </row>
    <row r="69" spans="1:30">
      <c r="A69" s="363"/>
      <c r="B69" s="363"/>
      <c r="C69" s="363"/>
      <c r="D69" s="363"/>
      <c r="E69" s="363"/>
      <c r="F69" s="363"/>
      <c r="G69" s="363"/>
      <c r="H69" s="363"/>
      <c r="I69" s="363"/>
      <c r="J69" s="363"/>
      <c r="K69" s="363"/>
      <c r="L69" s="363"/>
      <c r="M69" s="363"/>
      <c r="N69" s="363"/>
      <c r="O69" s="363"/>
      <c r="P69" s="363"/>
      <c r="Q69" s="363"/>
      <c r="R69" s="363"/>
      <c r="S69" s="363"/>
      <c r="T69" s="363"/>
      <c r="U69" s="363"/>
      <c r="V69" s="363"/>
      <c r="W69" s="363"/>
      <c r="X69" s="363"/>
      <c r="Y69" s="363"/>
      <c r="Z69" s="363"/>
      <c r="AA69" s="363"/>
      <c r="AB69" s="363"/>
      <c r="AC69" s="363"/>
      <c r="AD69" s="363"/>
    </row>
    <row r="70" spans="1:30">
      <c r="A70" s="363"/>
      <c r="B70" s="363"/>
      <c r="C70" s="363"/>
      <c r="D70" s="363"/>
      <c r="E70" s="363"/>
      <c r="F70" s="363"/>
      <c r="G70" s="363"/>
      <c r="H70" s="363"/>
      <c r="I70" s="363"/>
      <c r="J70" s="363"/>
      <c r="K70" s="363"/>
      <c r="L70" s="363"/>
      <c r="M70" s="363"/>
      <c r="N70" s="363"/>
      <c r="O70" s="363"/>
      <c r="P70" s="363"/>
      <c r="Q70" s="363"/>
      <c r="R70" s="363"/>
      <c r="S70" s="363"/>
      <c r="T70" s="363"/>
      <c r="U70" s="363"/>
      <c r="V70" s="363"/>
      <c r="W70" s="363"/>
      <c r="X70" s="363"/>
      <c r="Y70" s="363"/>
      <c r="Z70" s="363"/>
      <c r="AA70" s="363"/>
      <c r="AB70" s="363"/>
      <c r="AC70" s="363"/>
      <c r="AD70" s="363"/>
    </row>
    <row r="71" spans="1:30">
      <c r="A71" s="363"/>
      <c r="B71" s="363"/>
      <c r="C71" s="363"/>
      <c r="D71" s="363"/>
      <c r="E71" s="363"/>
      <c r="F71" s="363"/>
      <c r="G71" s="363"/>
      <c r="H71" s="363"/>
      <c r="I71" s="363"/>
      <c r="J71" s="363"/>
      <c r="K71" s="363"/>
      <c r="L71" s="363"/>
      <c r="M71" s="363"/>
      <c r="N71" s="363"/>
      <c r="O71" s="363"/>
      <c r="P71" s="363"/>
      <c r="Q71" s="363"/>
      <c r="R71" s="363"/>
      <c r="S71" s="363"/>
      <c r="T71" s="363"/>
      <c r="U71" s="363"/>
      <c r="V71" s="363"/>
      <c r="W71" s="363"/>
      <c r="X71" s="363"/>
      <c r="Y71" s="363"/>
      <c r="Z71" s="363"/>
      <c r="AA71" s="363"/>
      <c r="AB71" s="363"/>
      <c r="AC71" s="363"/>
      <c r="AD71" s="363"/>
    </row>
  </sheetData>
  <mergeCells count="247">
    <mergeCell ref="A58:K58"/>
    <mergeCell ref="L58:R58"/>
    <mergeCell ref="S58:X58"/>
    <mergeCell ref="Y58:AA58"/>
    <mergeCell ref="A64:J64"/>
    <mergeCell ref="K64:AA64"/>
    <mergeCell ref="A59:K60"/>
    <mergeCell ref="L59:R60"/>
    <mergeCell ref="S59:X60"/>
    <mergeCell ref="Y59:AA60"/>
    <mergeCell ref="A61:K62"/>
    <mergeCell ref="L61:R62"/>
    <mergeCell ref="S61:X62"/>
    <mergeCell ref="Y61:AA62"/>
    <mergeCell ref="A63:K63"/>
    <mergeCell ref="L63:R63"/>
    <mergeCell ref="S63:X63"/>
    <mergeCell ref="Y63:AA63"/>
    <mergeCell ref="A52:AA52"/>
    <mergeCell ref="A53:X53"/>
    <mergeCell ref="Y53:AA53"/>
    <mergeCell ref="A54:AA54"/>
    <mergeCell ref="A55:AA55"/>
    <mergeCell ref="A56:AA56"/>
    <mergeCell ref="A57:K57"/>
    <mergeCell ref="L57:R57"/>
    <mergeCell ref="S57:X57"/>
    <mergeCell ref="Y57:AA57"/>
    <mergeCell ref="A49:C49"/>
    <mergeCell ref="D49:J49"/>
    <mergeCell ref="K49:L49"/>
    <mergeCell ref="M49:O49"/>
    <mergeCell ref="P49:U49"/>
    <mergeCell ref="V49:Y49"/>
    <mergeCell ref="Z49:AA49"/>
    <mergeCell ref="A50:AA50"/>
    <mergeCell ref="A51:X51"/>
    <mergeCell ref="Y51:AA51"/>
    <mergeCell ref="A47:C47"/>
    <mergeCell ref="D47:AA47"/>
    <mergeCell ref="A48:C48"/>
    <mergeCell ref="D48:J48"/>
    <mergeCell ref="K48:L48"/>
    <mergeCell ref="M48:O48"/>
    <mergeCell ref="P48:U48"/>
    <mergeCell ref="V48:Y48"/>
    <mergeCell ref="Z48:AA48"/>
    <mergeCell ref="A42:AA42"/>
    <mergeCell ref="A43:X43"/>
    <mergeCell ref="Y43:AA43"/>
    <mergeCell ref="A44:AA44"/>
    <mergeCell ref="A45:AA45"/>
    <mergeCell ref="A46:C46"/>
    <mergeCell ref="D46:J46"/>
    <mergeCell ref="K46:L46"/>
    <mergeCell ref="M46:O46"/>
    <mergeCell ref="P46:U46"/>
    <mergeCell ref="V46:Y46"/>
    <mergeCell ref="Z46:AA46"/>
    <mergeCell ref="A40:C40"/>
    <mergeCell ref="D40:J40"/>
    <mergeCell ref="K40:L40"/>
    <mergeCell ref="M40:O40"/>
    <mergeCell ref="P40:U40"/>
    <mergeCell ref="V40:Y40"/>
    <mergeCell ref="Z40:AA40"/>
    <mergeCell ref="V41:Y41"/>
    <mergeCell ref="Z41:AA41"/>
    <mergeCell ref="D36:J36"/>
    <mergeCell ref="K36:L36"/>
    <mergeCell ref="M36:O36"/>
    <mergeCell ref="P36:U36"/>
    <mergeCell ref="V36:Y36"/>
    <mergeCell ref="Z36:AA36"/>
    <mergeCell ref="Z38:AA38"/>
    <mergeCell ref="K39:L39"/>
    <mergeCell ref="M39:O39"/>
    <mergeCell ref="P39:U39"/>
    <mergeCell ref="V39:Y39"/>
    <mergeCell ref="Z39:AA39"/>
    <mergeCell ref="D33:J33"/>
    <mergeCell ref="K33:L33"/>
    <mergeCell ref="M33:O33"/>
    <mergeCell ref="P33:U33"/>
    <mergeCell ref="V33:Y33"/>
    <mergeCell ref="Z33:AA33"/>
    <mergeCell ref="V34:Y34"/>
    <mergeCell ref="Z34:AA34"/>
    <mergeCell ref="D35:J35"/>
    <mergeCell ref="K35:L35"/>
    <mergeCell ref="M35:O35"/>
    <mergeCell ref="P35:U35"/>
    <mergeCell ref="V35:Y35"/>
    <mergeCell ref="Z35:AA35"/>
    <mergeCell ref="D30:J30"/>
    <mergeCell ref="K30:L30"/>
    <mergeCell ref="M30:O30"/>
    <mergeCell ref="P30:U30"/>
    <mergeCell ref="V30:Y30"/>
    <mergeCell ref="Z30:AA30"/>
    <mergeCell ref="V31:Y31"/>
    <mergeCell ref="Z31:AA31"/>
    <mergeCell ref="D32:J32"/>
    <mergeCell ref="K32:L32"/>
    <mergeCell ref="M32:O32"/>
    <mergeCell ref="P32:U32"/>
    <mergeCell ref="V32:Y32"/>
    <mergeCell ref="Z32:AA32"/>
    <mergeCell ref="D31:J31"/>
    <mergeCell ref="K31:L31"/>
    <mergeCell ref="M31:O31"/>
    <mergeCell ref="P31:U31"/>
    <mergeCell ref="V27:Y27"/>
    <mergeCell ref="Z27:AA27"/>
    <mergeCell ref="V28:Y28"/>
    <mergeCell ref="Z28:AA28"/>
    <mergeCell ref="D29:J29"/>
    <mergeCell ref="K29:L29"/>
    <mergeCell ref="M29:O29"/>
    <mergeCell ref="P29:U29"/>
    <mergeCell ref="V29:Y29"/>
    <mergeCell ref="Z29:AA29"/>
    <mergeCell ref="P27:U27"/>
    <mergeCell ref="D24:J24"/>
    <mergeCell ref="K24:L24"/>
    <mergeCell ref="M24:O24"/>
    <mergeCell ref="P24:U24"/>
    <mergeCell ref="V24:Y24"/>
    <mergeCell ref="Z24:AA24"/>
    <mergeCell ref="V25:Y25"/>
    <mergeCell ref="Z25:AA25"/>
    <mergeCell ref="D26:J26"/>
    <mergeCell ref="K26:L26"/>
    <mergeCell ref="M26:O26"/>
    <mergeCell ref="P26:U26"/>
    <mergeCell ref="V26:Y26"/>
    <mergeCell ref="Z26:AA26"/>
    <mergeCell ref="D21:J21"/>
    <mergeCell ref="K21:L21"/>
    <mergeCell ref="M21:O21"/>
    <mergeCell ref="P21:U21"/>
    <mergeCell ref="V21:Y21"/>
    <mergeCell ref="Z21:AA21"/>
    <mergeCell ref="V22:Y22"/>
    <mergeCell ref="Z22:AA22"/>
    <mergeCell ref="D23:J23"/>
    <mergeCell ref="K23:L23"/>
    <mergeCell ref="M23:O23"/>
    <mergeCell ref="P23:U23"/>
    <mergeCell ref="V23:Y23"/>
    <mergeCell ref="Z23:AA23"/>
    <mergeCell ref="A1:AD1"/>
    <mergeCell ref="A2:AD2"/>
    <mergeCell ref="A3:AD3"/>
    <mergeCell ref="A4:AD4"/>
    <mergeCell ref="A5:AD5"/>
    <mergeCell ref="A6:AD6"/>
    <mergeCell ref="V19:Y19"/>
    <mergeCell ref="Z19:AA19"/>
    <mergeCell ref="D20:AA20"/>
    <mergeCell ref="A10:B10"/>
    <mergeCell ref="A11:B11"/>
    <mergeCell ref="C10:AD10"/>
    <mergeCell ref="C11:AD11"/>
    <mergeCell ref="C12:AD12"/>
    <mergeCell ref="C8:AA8"/>
    <mergeCell ref="C9:T9"/>
    <mergeCell ref="U9:AA9"/>
    <mergeCell ref="A9:B9"/>
    <mergeCell ref="A8:B8"/>
    <mergeCell ref="C13:AA13"/>
    <mergeCell ref="C14:AA14"/>
    <mergeCell ref="C15:AA15"/>
    <mergeCell ref="C16:T16"/>
    <mergeCell ref="U16:AA16"/>
    <mergeCell ref="A15:B15"/>
    <mergeCell ref="A16:B16"/>
    <mergeCell ref="A12:B12"/>
    <mergeCell ref="A13:B13"/>
    <mergeCell ref="A14:B14"/>
    <mergeCell ref="V37:Y37"/>
    <mergeCell ref="Z37:AA37"/>
    <mergeCell ref="A38:C38"/>
    <mergeCell ref="D38:J38"/>
    <mergeCell ref="K38:L38"/>
    <mergeCell ref="M38:O38"/>
    <mergeCell ref="P38:U38"/>
    <mergeCell ref="V38:Y38"/>
    <mergeCell ref="A19:C19"/>
    <mergeCell ref="D19:J19"/>
    <mergeCell ref="K19:L19"/>
    <mergeCell ref="A33:C33"/>
    <mergeCell ref="A34:C34"/>
    <mergeCell ref="D34:J34"/>
    <mergeCell ref="K34:L34"/>
    <mergeCell ref="M34:O34"/>
    <mergeCell ref="P34:U34"/>
    <mergeCell ref="A31:C31"/>
    <mergeCell ref="A32:C32"/>
    <mergeCell ref="A29:C29"/>
    <mergeCell ref="D25:J25"/>
    <mergeCell ref="K25:L25"/>
    <mergeCell ref="M25:O25"/>
    <mergeCell ref="P25:U25"/>
    <mergeCell ref="A41:C41"/>
    <mergeCell ref="D41:J41"/>
    <mergeCell ref="K41:L41"/>
    <mergeCell ref="M41:O41"/>
    <mergeCell ref="P41:U41"/>
    <mergeCell ref="A37:C37"/>
    <mergeCell ref="A35:C35"/>
    <mergeCell ref="A36:C36"/>
    <mergeCell ref="D37:J37"/>
    <mergeCell ref="K37:L37"/>
    <mergeCell ref="M37:O37"/>
    <mergeCell ref="P37:U37"/>
    <mergeCell ref="A39:C39"/>
    <mergeCell ref="D39:J39"/>
    <mergeCell ref="A30:C30"/>
    <mergeCell ref="A27:C27"/>
    <mergeCell ref="D27:J27"/>
    <mergeCell ref="K27:L27"/>
    <mergeCell ref="M27:O27"/>
    <mergeCell ref="A17:AA18"/>
    <mergeCell ref="AC17:AD18"/>
    <mergeCell ref="AC43:AD43"/>
    <mergeCell ref="AC51:AD51"/>
    <mergeCell ref="AC53:AD53"/>
    <mergeCell ref="A66:AD71"/>
    <mergeCell ref="A23:C23"/>
    <mergeCell ref="A24:C24"/>
    <mergeCell ref="A21:C21"/>
    <mergeCell ref="A22:C22"/>
    <mergeCell ref="A20:C20"/>
    <mergeCell ref="M19:O19"/>
    <mergeCell ref="P19:U19"/>
    <mergeCell ref="D22:J22"/>
    <mergeCell ref="K22:L22"/>
    <mergeCell ref="M22:O22"/>
    <mergeCell ref="P22:U22"/>
    <mergeCell ref="A28:C28"/>
    <mergeCell ref="D28:J28"/>
    <mergeCell ref="K28:L28"/>
    <mergeCell ref="M28:O28"/>
    <mergeCell ref="P28:U28"/>
    <mergeCell ref="A25:C25"/>
    <mergeCell ref="A26:C26"/>
  </mergeCells>
  <pageMargins left="1.27" right="0.52999997138977051" top="0.52999997138977051" bottom="0.76999998092651367" header="0" footer="0"/>
  <pageSetup paperSize="9" firstPageNumber="0" fitToHeight="0" pageOrder="overThenDown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0DB12-B79E-49F7-B6C2-604A20197DA6}">
  <sheetPr>
    <tabColor rgb="FFFF0000"/>
    <pageSetUpPr fitToPage="1"/>
  </sheetPr>
  <dimension ref="A1:M59"/>
  <sheetViews>
    <sheetView view="pageBreakPreview" topLeftCell="B16" zoomScaleNormal="100" zoomScaleSheetLayoutView="100" workbookViewId="0">
      <selection activeCell="J20" sqref="J20"/>
    </sheetView>
  </sheetViews>
  <sheetFormatPr defaultColWidth="8.7109375" defaultRowHeight="14.25"/>
  <cols>
    <col min="1" max="1" width="54.28515625" style="175" customWidth="1"/>
    <col min="2" max="2" width="11" style="175" customWidth="1"/>
    <col min="3" max="3" width="15.140625" style="175" bestFit="1" customWidth="1"/>
    <col min="4" max="4" width="26.7109375" style="175" bestFit="1" customWidth="1"/>
    <col min="5" max="5" width="9.85546875" style="175" customWidth="1"/>
    <col min="6" max="6" width="16.5703125" style="199" customWidth="1"/>
    <col min="7" max="7" width="15.28515625" style="199" customWidth="1"/>
    <col min="8" max="8" width="11" style="174" bestFit="1" customWidth="1"/>
    <col min="9" max="9" width="13.140625" style="175" bestFit="1" customWidth="1"/>
    <col min="10" max="10" width="14.28515625" style="175" bestFit="1" customWidth="1"/>
    <col min="11" max="11" width="13.140625" style="175" bestFit="1" customWidth="1"/>
    <col min="12" max="16384" width="8.7109375" style="175"/>
  </cols>
  <sheetData>
    <row r="1" spans="1:11" ht="15.75" customHeight="1">
      <c r="A1" s="487" t="s">
        <v>394</v>
      </c>
      <c r="B1" s="488"/>
      <c r="C1" s="488"/>
      <c r="D1" s="488"/>
      <c r="E1" s="488"/>
      <c r="F1" s="488"/>
      <c r="G1" s="489"/>
    </row>
    <row r="2" spans="1:11" ht="15">
      <c r="A2" s="176"/>
      <c r="B2" s="177"/>
      <c r="C2" s="178"/>
      <c r="D2" s="178"/>
      <c r="E2" s="177"/>
      <c r="F2" s="179"/>
      <c r="G2" s="180"/>
    </row>
    <row r="3" spans="1:11" ht="15">
      <c r="A3" s="181"/>
      <c r="B3" s="177"/>
      <c r="C3" s="178"/>
      <c r="D3" s="178"/>
      <c r="E3" s="177"/>
      <c r="F3" s="179"/>
      <c r="G3" s="180"/>
    </row>
    <row r="4" spans="1:11" ht="15" customHeight="1">
      <c r="A4" s="182" t="s">
        <v>340</v>
      </c>
      <c r="B4" s="182"/>
      <c r="C4" s="182"/>
      <c r="D4" s="182"/>
      <c r="E4" s="182"/>
      <c r="F4" s="182"/>
      <c r="G4" s="182"/>
    </row>
    <row r="5" spans="1:11" ht="15">
      <c r="A5" s="182" t="s">
        <v>341</v>
      </c>
      <c r="B5" s="182"/>
      <c r="C5" s="182"/>
      <c r="D5" s="182"/>
      <c r="E5" s="182"/>
      <c r="F5" s="182"/>
      <c r="G5" s="182"/>
    </row>
    <row r="6" spans="1:11" ht="30">
      <c r="A6" s="183" t="s">
        <v>342</v>
      </c>
      <c r="B6" s="183" t="s">
        <v>343</v>
      </c>
      <c r="C6" s="183" t="s">
        <v>344</v>
      </c>
      <c r="D6" s="183" t="s">
        <v>345</v>
      </c>
      <c r="E6" s="183" t="s">
        <v>346</v>
      </c>
      <c r="F6" s="184" t="s">
        <v>347</v>
      </c>
      <c r="G6" s="184" t="s">
        <v>348</v>
      </c>
    </row>
    <row r="7" spans="1:11" ht="15">
      <c r="A7" s="185" t="s">
        <v>349</v>
      </c>
      <c r="B7" s="186"/>
      <c r="C7" s="187"/>
      <c r="D7" s="186"/>
      <c r="E7" s="186"/>
      <c r="F7" s="188"/>
      <c r="G7" s="188"/>
    </row>
    <row r="8" spans="1:11">
      <c r="A8" s="189" t="s">
        <v>350</v>
      </c>
      <c r="B8" s="190" t="s">
        <v>351</v>
      </c>
      <c r="C8" s="191">
        <v>1</v>
      </c>
      <c r="D8" s="190">
        <v>10</v>
      </c>
      <c r="E8" s="190">
        <v>2</v>
      </c>
      <c r="F8" s="192">
        <v>19573.29</v>
      </c>
      <c r="G8" s="192">
        <f>F8*E8*C8*(D8/100)</f>
        <v>3914.6580000000004</v>
      </c>
    </row>
    <row r="9" spans="1:11">
      <c r="A9" s="189" t="s">
        <v>352</v>
      </c>
      <c r="B9" s="190" t="s">
        <v>351</v>
      </c>
      <c r="C9" s="191">
        <v>1</v>
      </c>
      <c r="D9" s="190">
        <v>50</v>
      </c>
      <c r="E9" s="190">
        <v>2</v>
      </c>
      <c r="F9" s="192">
        <v>5499.71</v>
      </c>
      <c r="G9" s="192">
        <f>F9*E9*C9*(D9/100)</f>
        <v>5499.71</v>
      </c>
    </row>
    <row r="10" spans="1:11">
      <c r="A10" s="189" t="s">
        <v>353</v>
      </c>
      <c r="B10" s="190" t="s">
        <v>351</v>
      </c>
      <c r="C10" s="191">
        <v>1</v>
      </c>
      <c r="D10" s="190">
        <v>100</v>
      </c>
      <c r="E10" s="190">
        <v>2</v>
      </c>
      <c r="F10" s="192">
        <v>2325.77</v>
      </c>
      <c r="G10" s="192">
        <f>F10*E10*C10*(D10/100)</f>
        <v>4651.54</v>
      </c>
    </row>
    <row r="11" spans="1:11" ht="15">
      <c r="A11" s="193" t="s">
        <v>354</v>
      </c>
      <c r="B11" s="190"/>
      <c r="C11" s="191"/>
      <c r="D11" s="190"/>
      <c r="E11" s="190"/>
      <c r="F11" s="192"/>
      <c r="G11" s="192"/>
    </row>
    <row r="12" spans="1:11">
      <c r="A12" s="189" t="s">
        <v>355</v>
      </c>
      <c r="B12" s="190" t="s">
        <v>351</v>
      </c>
      <c r="C12" s="191">
        <v>1</v>
      </c>
      <c r="D12" s="190">
        <v>2.5</v>
      </c>
      <c r="E12" s="190">
        <v>2</v>
      </c>
      <c r="F12" s="192">
        <v>5016.1400000000003</v>
      </c>
      <c r="G12" s="192">
        <f>F12*E12*C12*(D12/100)</f>
        <v>250.80700000000002</v>
      </c>
    </row>
    <row r="13" spans="1:11" ht="15">
      <c r="A13" s="194" t="s">
        <v>356</v>
      </c>
      <c r="B13" s="190"/>
      <c r="C13" s="191"/>
      <c r="D13" s="190"/>
      <c r="E13" s="190"/>
      <c r="F13" s="192"/>
      <c r="G13" s="192"/>
    </row>
    <row r="14" spans="1:11">
      <c r="A14" s="189" t="s">
        <v>357</v>
      </c>
      <c r="B14" s="190" t="s">
        <v>351</v>
      </c>
      <c r="C14" s="191">
        <v>1</v>
      </c>
      <c r="D14" s="190">
        <v>2.5</v>
      </c>
      <c r="E14" s="190">
        <v>2</v>
      </c>
      <c r="F14" s="192">
        <v>4233.2</v>
      </c>
      <c r="G14" s="192">
        <f>F14*E14*C14*(D14/100)</f>
        <v>211.66</v>
      </c>
    </row>
    <row r="15" spans="1:11">
      <c r="A15" s="195"/>
      <c r="B15" s="196"/>
      <c r="C15" s="197"/>
      <c r="D15" s="196"/>
      <c r="E15" s="196"/>
      <c r="F15" s="198"/>
      <c r="G15" s="198"/>
    </row>
    <row r="16" spans="1:11" ht="15">
      <c r="A16" s="182" t="s">
        <v>358</v>
      </c>
      <c r="B16" s="182"/>
      <c r="C16" s="182"/>
      <c r="D16" s="182"/>
      <c r="E16" s="182"/>
      <c r="F16" s="182"/>
      <c r="G16" s="182"/>
      <c r="I16" s="174"/>
      <c r="J16" s="199"/>
      <c r="K16" s="200"/>
    </row>
    <row r="17" spans="1:13" ht="15">
      <c r="A17" s="185" t="s">
        <v>359</v>
      </c>
      <c r="B17" s="186"/>
      <c r="C17" s="191"/>
      <c r="D17" s="186"/>
      <c r="E17" s="186"/>
      <c r="F17" s="188"/>
      <c r="G17" s="188"/>
    </row>
    <row r="18" spans="1:13">
      <c r="A18" s="189" t="s">
        <v>360</v>
      </c>
      <c r="B18" s="190" t="s">
        <v>351</v>
      </c>
      <c r="C18" s="191">
        <v>1</v>
      </c>
      <c r="D18" s="190">
        <v>100</v>
      </c>
      <c r="E18" s="190">
        <v>2</v>
      </c>
      <c r="F18" s="192">
        <v>150</v>
      </c>
      <c r="G18" s="192">
        <f>F18*E18*C18*(D18/100)</f>
        <v>300</v>
      </c>
    </row>
    <row r="19" spans="1:13">
      <c r="A19" s="189" t="s">
        <v>361</v>
      </c>
      <c r="B19" s="190" t="s">
        <v>351</v>
      </c>
      <c r="C19" s="191">
        <v>1</v>
      </c>
      <c r="D19" s="190">
        <v>100</v>
      </c>
      <c r="E19" s="190">
        <v>2</v>
      </c>
      <c r="F19" s="192">
        <v>37.5</v>
      </c>
      <c r="G19" s="192">
        <f>F19*E19*C19*(D19/100)</f>
        <v>75</v>
      </c>
    </row>
    <row r="20" spans="1:13" ht="15">
      <c r="A20" s="194" t="s">
        <v>362</v>
      </c>
      <c r="B20" s="190"/>
      <c r="C20" s="191"/>
      <c r="D20" s="190"/>
      <c r="E20" s="190"/>
      <c r="F20" s="192"/>
      <c r="G20" s="192"/>
    </row>
    <row r="21" spans="1:13">
      <c r="A21" s="189" t="s">
        <v>363</v>
      </c>
      <c r="B21" s="190" t="s">
        <v>351</v>
      </c>
      <c r="C21" s="191">
        <v>1</v>
      </c>
      <c r="D21" s="190">
        <v>100</v>
      </c>
      <c r="E21" s="190">
        <v>2</v>
      </c>
      <c r="F21" s="192">
        <v>2446.3125</v>
      </c>
      <c r="G21" s="192">
        <f>F21*E21*C21*(D21/100)</f>
        <v>4892.625</v>
      </c>
    </row>
    <row r="22" spans="1:13" ht="15">
      <c r="A22" s="194" t="s">
        <v>364</v>
      </c>
      <c r="B22" s="190"/>
      <c r="C22" s="191"/>
      <c r="D22" s="190"/>
      <c r="E22" s="190"/>
      <c r="F22" s="192"/>
      <c r="G22" s="192"/>
    </row>
    <row r="23" spans="1:13">
      <c r="A23" s="189" t="s">
        <v>365</v>
      </c>
      <c r="B23" s="190" t="s">
        <v>351</v>
      </c>
      <c r="C23" s="191">
        <v>1</v>
      </c>
      <c r="D23" s="190">
        <v>100</v>
      </c>
      <c r="E23" s="190">
        <v>2</v>
      </c>
      <c r="F23" s="192">
        <v>3901.8525</v>
      </c>
      <c r="G23" s="192">
        <f>F23*E23*C23*(D23/100)</f>
        <v>7803.7049999999999</v>
      </c>
    </row>
    <row r="24" spans="1:13">
      <c r="A24" s="189" t="s">
        <v>366</v>
      </c>
      <c r="B24" s="190" t="s">
        <v>351</v>
      </c>
      <c r="C24" s="191">
        <v>1</v>
      </c>
      <c r="D24" s="190">
        <v>2.5</v>
      </c>
      <c r="E24" s="190">
        <v>2</v>
      </c>
      <c r="F24" s="192">
        <v>27148.44</v>
      </c>
      <c r="G24" s="192">
        <f>F24*E24*C24*(D24/100)</f>
        <v>1357.422</v>
      </c>
    </row>
    <row r="25" spans="1:13">
      <c r="A25" s="189"/>
      <c r="B25" s="190"/>
      <c r="C25" s="191"/>
      <c r="D25" s="190"/>
      <c r="E25" s="190"/>
      <c r="F25" s="192"/>
      <c r="G25" s="192"/>
      <c r="M25" s="175" t="s">
        <v>367</v>
      </c>
    </row>
    <row r="26" spans="1:13" ht="15">
      <c r="A26" s="194" t="s">
        <v>368</v>
      </c>
      <c r="B26" s="190"/>
      <c r="C26" s="191"/>
      <c r="D26" s="190"/>
      <c r="E26" s="190"/>
      <c r="F26" s="192"/>
      <c r="G26" s="192"/>
    </row>
    <row r="27" spans="1:13">
      <c r="A27" s="189" t="s">
        <v>369</v>
      </c>
      <c r="B27" s="190" t="s">
        <v>351</v>
      </c>
      <c r="C27" s="191">
        <v>1</v>
      </c>
      <c r="D27" s="190">
        <v>100</v>
      </c>
      <c r="E27" s="190">
        <v>2</v>
      </c>
      <c r="F27" s="192">
        <v>2942.9775</v>
      </c>
      <c r="G27" s="192">
        <f>F27*E27*C27*(D27/100)</f>
        <v>5885.9549999999999</v>
      </c>
    </row>
    <row r="28" spans="1:13">
      <c r="A28" s="189" t="s">
        <v>370</v>
      </c>
      <c r="B28" s="190" t="s">
        <v>351</v>
      </c>
      <c r="C28" s="191">
        <v>1</v>
      </c>
      <c r="D28" s="190">
        <v>100</v>
      </c>
      <c r="E28" s="190">
        <v>2</v>
      </c>
      <c r="F28" s="192">
        <v>4033.83</v>
      </c>
      <c r="G28" s="192">
        <f>F28*E28*C28*(D28/100)</f>
        <v>8067.66</v>
      </c>
    </row>
    <row r="29" spans="1:13">
      <c r="A29" s="189"/>
      <c r="B29" s="190"/>
      <c r="C29" s="191"/>
      <c r="D29" s="190"/>
      <c r="E29" s="190"/>
      <c r="F29" s="192"/>
      <c r="G29" s="192"/>
    </row>
    <row r="30" spans="1:13" ht="15">
      <c r="A30" s="194" t="s">
        <v>371</v>
      </c>
      <c r="B30" s="190"/>
      <c r="C30" s="191"/>
      <c r="D30" s="190"/>
      <c r="E30" s="190"/>
      <c r="F30" s="192"/>
      <c r="G30" s="192"/>
    </row>
    <row r="31" spans="1:13">
      <c r="A31" s="189" t="s">
        <v>372</v>
      </c>
      <c r="B31" s="190" t="s">
        <v>351</v>
      </c>
      <c r="C31" s="191">
        <v>1</v>
      </c>
      <c r="D31" s="190">
        <v>100</v>
      </c>
      <c r="E31" s="190">
        <v>2</v>
      </c>
      <c r="F31" s="192">
        <v>458.77500000000003</v>
      </c>
      <c r="G31" s="192">
        <f>F31*E31*C31*(D31/100)</f>
        <v>917.55000000000007</v>
      </c>
    </row>
    <row r="32" spans="1:13">
      <c r="A32" s="189" t="s">
        <v>373</v>
      </c>
      <c r="B32" s="190" t="s">
        <v>351</v>
      </c>
      <c r="C32" s="191">
        <v>1</v>
      </c>
      <c r="D32" s="190">
        <v>100</v>
      </c>
      <c r="E32" s="190">
        <v>2</v>
      </c>
      <c r="F32" s="192">
        <v>4422.54</v>
      </c>
      <c r="G32" s="192">
        <f>F32*E32*C32*(D32/100)</f>
        <v>8845.08</v>
      </c>
    </row>
    <row r="33" spans="1:7">
      <c r="A33" s="189"/>
      <c r="B33" s="190"/>
      <c r="C33" s="191"/>
      <c r="D33" s="190"/>
      <c r="E33" s="190"/>
      <c r="F33" s="192"/>
      <c r="G33" s="192"/>
    </row>
    <row r="34" spans="1:7" ht="15">
      <c r="A34" s="194" t="s">
        <v>374</v>
      </c>
      <c r="B34" s="190"/>
      <c r="C34" s="191"/>
      <c r="D34" s="190"/>
      <c r="E34" s="190"/>
      <c r="F34" s="192"/>
      <c r="G34" s="192"/>
    </row>
    <row r="35" spans="1:7">
      <c r="A35" s="189" t="s">
        <v>375</v>
      </c>
      <c r="B35" s="190" t="s">
        <v>376</v>
      </c>
      <c r="C35" s="191">
        <v>1</v>
      </c>
      <c r="D35" s="190"/>
      <c r="E35" s="190"/>
      <c r="F35" s="192">
        <v>281.25</v>
      </c>
      <c r="G35" s="192">
        <f>F35*C35</f>
        <v>281.25</v>
      </c>
    </row>
    <row r="36" spans="1:7">
      <c r="A36" s="189" t="s">
        <v>377</v>
      </c>
      <c r="B36" s="190" t="s">
        <v>376</v>
      </c>
      <c r="C36" s="191">
        <v>1</v>
      </c>
      <c r="D36" s="190"/>
      <c r="E36" s="190"/>
      <c r="F36" s="192">
        <v>2375.0025000000001</v>
      </c>
      <c r="G36" s="192">
        <f>F36*C36</f>
        <v>2375.0025000000001</v>
      </c>
    </row>
    <row r="37" spans="1:7">
      <c r="A37" s="189" t="s">
        <v>378</v>
      </c>
      <c r="B37" s="190" t="s">
        <v>376</v>
      </c>
      <c r="C37" s="191">
        <v>40</v>
      </c>
      <c r="D37" s="190"/>
      <c r="E37" s="190"/>
      <c r="F37" s="192">
        <v>23.122499999999999</v>
      </c>
      <c r="G37" s="192">
        <f>F37*C37</f>
        <v>924.9</v>
      </c>
    </row>
    <row r="38" spans="1:7">
      <c r="A38" s="189" t="s">
        <v>379</v>
      </c>
      <c r="B38" s="190" t="s">
        <v>376</v>
      </c>
      <c r="C38" s="191">
        <v>1</v>
      </c>
      <c r="D38" s="190"/>
      <c r="E38" s="190"/>
      <c r="F38" s="192">
        <v>196.91250000000002</v>
      </c>
      <c r="G38" s="192">
        <f>F38*C38</f>
        <v>196.91250000000002</v>
      </c>
    </row>
    <row r="39" spans="1:7" ht="15">
      <c r="A39" s="194" t="s">
        <v>380</v>
      </c>
      <c r="B39" s="190"/>
      <c r="C39" s="191"/>
      <c r="D39" s="190"/>
      <c r="E39" s="190"/>
      <c r="F39" s="192"/>
      <c r="G39" s="192"/>
    </row>
    <row r="40" spans="1:7">
      <c r="A40" s="201" t="s">
        <v>381</v>
      </c>
      <c r="B40" s="190" t="s">
        <v>376</v>
      </c>
      <c r="C40" s="191">
        <v>3</v>
      </c>
      <c r="D40" s="190"/>
      <c r="E40" s="190"/>
      <c r="F40" s="192">
        <v>559.26</v>
      </c>
      <c r="G40" s="192">
        <f>F40*C40</f>
        <v>1677.78</v>
      </c>
    </row>
    <row r="41" spans="1:7" ht="15">
      <c r="A41" s="202" t="s">
        <v>382</v>
      </c>
      <c r="B41" s="190"/>
      <c r="C41" s="191"/>
      <c r="D41" s="190"/>
      <c r="E41" s="190"/>
      <c r="F41" s="192"/>
      <c r="G41" s="192"/>
    </row>
    <row r="42" spans="1:7">
      <c r="A42" s="203" t="s">
        <v>383</v>
      </c>
      <c r="B42" s="190" t="s">
        <v>384</v>
      </c>
      <c r="C42" s="204">
        <v>7</v>
      </c>
      <c r="D42" s="190"/>
      <c r="E42" s="190"/>
      <c r="F42" s="192">
        <v>315.61500000000001</v>
      </c>
      <c r="G42" s="192">
        <f>F42*C42</f>
        <v>2209.3050000000003</v>
      </c>
    </row>
    <row r="43" spans="1:7">
      <c r="A43" s="201" t="s">
        <v>385</v>
      </c>
      <c r="B43" s="190" t="s">
        <v>384</v>
      </c>
      <c r="C43" s="191">
        <v>15</v>
      </c>
      <c r="D43" s="190"/>
      <c r="E43" s="190"/>
      <c r="F43" s="192">
        <v>315.61500000000001</v>
      </c>
      <c r="G43" s="192">
        <f>F43*C43</f>
        <v>4734.2250000000004</v>
      </c>
    </row>
    <row r="44" spans="1:7">
      <c r="A44" s="201" t="s">
        <v>386</v>
      </c>
      <c r="B44" s="190" t="s">
        <v>376</v>
      </c>
      <c r="C44" s="204">
        <v>50</v>
      </c>
      <c r="D44" s="190"/>
      <c r="E44" s="190"/>
      <c r="F44" s="192">
        <v>77.22</v>
      </c>
      <c r="G44" s="192">
        <f>F44*C44</f>
        <v>3861</v>
      </c>
    </row>
    <row r="45" spans="1:7" ht="15">
      <c r="A45" s="202" t="s">
        <v>387</v>
      </c>
      <c r="B45" s="190"/>
      <c r="C45" s="191"/>
      <c r="D45" s="190"/>
      <c r="E45" s="190"/>
      <c r="F45" s="192"/>
      <c r="G45" s="192"/>
    </row>
    <row r="46" spans="1:7">
      <c r="A46" s="201" t="s">
        <v>388</v>
      </c>
      <c r="B46" s="190" t="s">
        <v>376</v>
      </c>
      <c r="C46" s="191">
        <v>1</v>
      </c>
      <c r="D46" s="190"/>
      <c r="E46" s="190"/>
      <c r="F46" s="192">
        <v>4052.2799999999997</v>
      </c>
      <c r="G46" s="192">
        <f>F46*C46</f>
        <v>4052.2799999999997</v>
      </c>
    </row>
    <row r="47" spans="1:7">
      <c r="A47" s="201" t="s">
        <v>389</v>
      </c>
      <c r="B47" s="190" t="s">
        <v>384</v>
      </c>
      <c r="C47" s="191">
        <v>1200</v>
      </c>
      <c r="D47" s="190"/>
      <c r="E47" s="190"/>
      <c r="F47" s="192">
        <v>0.30000000000000004</v>
      </c>
      <c r="G47" s="192">
        <f>F47*C47</f>
        <v>360.00000000000006</v>
      </c>
    </row>
    <row r="48" spans="1:7">
      <c r="A48" s="201" t="s">
        <v>390</v>
      </c>
      <c r="B48" s="196" t="s">
        <v>376</v>
      </c>
      <c r="C48" s="191">
        <v>1</v>
      </c>
      <c r="D48" s="196"/>
      <c r="E48" s="196"/>
      <c r="F48" s="198">
        <v>5183.3999999999996</v>
      </c>
      <c r="G48" s="198">
        <f>F48*C48</f>
        <v>5183.3999999999996</v>
      </c>
    </row>
    <row r="49" spans="1:11">
      <c r="A49" s="195"/>
      <c r="B49" s="196"/>
      <c r="C49" s="191"/>
      <c r="D49" s="196"/>
      <c r="E49" s="196"/>
      <c r="F49" s="198"/>
      <c r="G49" s="198"/>
      <c r="I49" s="174"/>
      <c r="J49" s="199"/>
      <c r="K49" s="200" t="e">
        <f>J49/$J$51</f>
        <v>#DIV/0!</v>
      </c>
    </row>
    <row r="50" spans="1:11" ht="15">
      <c r="A50" s="205"/>
      <c r="B50" s="206"/>
      <c r="C50" s="206"/>
      <c r="D50" s="206"/>
      <c r="E50" s="206"/>
      <c r="F50" s="207" t="s">
        <v>391</v>
      </c>
      <c r="G50" s="208">
        <f>SUM(G8:G14,G18:G48)</f>
        <v>78529.426999999996</v>
      </c>
    </row>
    <row r="51" spans="1:11" ht="15">
      <c r="A51" s="205"/>
      <c r="B51" s="206"/>
      <c r="C51" s="206"/>
      <c r="D51" s="206"/>
      <c r="E51" s="206"/>
      <c r="F51" s="207" t="s">
        <v>507</v>
      </c>
      <c r="G51" s="208">
        <f>G50*$H$51</f>
        <v>8708.9134543</v>
      </c>
      <c r="H51" s="209">
        <f>BD!$E$4</f>
        <v>0.1109</v>
      </c>
      <c r="J51" s="199"/>
    </row>
    <row r="52" spans="1:11" ht="15">
      <c r="A52" s="205"/>
      <c r="B52" s="206"/>
      <c r="C52" s="206"/>
      <c r="D52" s="206"/>
      <c r="E52" s="206"/>
      <c r="F52" s="210" t="s">
        <v>392</v>
      </c>
      <c r="G52" s="208">
        <f>G50+G51</f>
        <v>87238.340454299992</v>
      </c>
    </row>
    <row r="53" spans="1:11" ht="87" customHeight="1">
      <c r="A53" s="363" t="s">
        <v>398</v>
      </c>
      <c r="B53" s="363"/>
      <c r="C53" s="363"/>
      <c r="D53" s="363"/>
      <c r="E53" s="363"/>
      <c r="F53" s="363"/>
      <c r="G53" s="363"/>
      <c r="H53" s="490"/>
      <c r="I53" s="490"/>
      <c r="J53" s="174"/>
    </row>
    <row r="54" spans="1:11">
      <c r="A54" s="363"/>
      <c r="B54" s="363"/>
      <c r="C54" s="363"/>
      <c r="D54" s="363"/>
      <c r="E54" s="363"/>
      <c r="F54" s="363"/>
      <c r="G54" s="363"/>
    </row>
    <row r="55" spans="1:11">
      <c r="A55" s="363"/>
      <c r="B55" s="363"/>
      <c r="C55" s="363"/>
      <c r="D55" s="363"/>
      <c r="E55" s="363"/>
      <c r="F55" s="363"/>
      <c r="G55" s="363"/>
    </row>
    <row r="56" spans="1:11">
      <c r="A56" s="363"/>
      <c r="B56" s="363"/>
      <c r="C56" s="363"/>
      <c r="D56" s="363"/>
      <c r="E56" s="363"/>
      <c r="F56" s="363"/>
      <c r="G56" s="363"/>
    </row>
    <row r="57" spans="1:11">
      <c r="A57" s="363"/>
      <c r="B57" s="363"/>
      <c r="C57" s="363"/>
      <c r="D57" s="363"/>
      <c r="E57" s="363"/>
      <c r="F57" s="363"/>
      <c r="G57" s="363"/>
    </row>
    <row r="58" spans="1:11">
      <c r="A58" s="363"/>
      <c r="B58" s="363"/>
      <c r="C58" s="363"/>
      <c r="D58" s="363"/>
      <c r="E58" s="363"/>
      <c r="F58" s="363"/>
      <c r="G58" s="363"/>
    </row>
    <row r="59" spans="1:11">
      <c r="A59" s="363"/>
      <c r="B59" s="363"/>
      <c r="C59" s="363"/>
      <c r="D59" s="363"/>
      <c r="E59" s="363"/>
      <c r="F59" s="363"/>
      <c r="G59" s="363"/>
    </row>
  </sheetData>
  <mergeCells count="3">
    <mergeCell ref="A1:G1"/>
    <mergeCell ref="H53:I53"/>
    <mergeCell ref="A53:G59"/>
  </mergeCells>
  <printOptions horizontalCentered="1"/>
  <pageMargins left="0.51181102362204722" right="0.51181102362204722" top="1.38" bottom="0.78740157480314965" header="0.31496062992125984" footer="0.31496062992125984"/>
  <pageSetup paperSize="9" scale="62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0532B-5E20-41B0-8A53-2E742C8239A3}">
  <sheetPr>
    <tabColor rgb="FFFF0000"/>
    <pageSetUpPr fitToPage="1"/>
  </sheetPr>
  <dimension ref="A1:O59"/>
  <sheetViews>
    <sheetView view="pageBreakPreview" topLeftCell="A22" zoomScaleNormal="100" zoomScaleSheetLayoutView="100" workbookViewId="0">
      <selection activeCell="E20" sqref="E20"/>
    </sheetView>
  </sheetViews>
  <sheetFormatPr defaultColWidth="8.7109375" defaultRowHeight="14.25"/>
  <cols>
    <col min="1" max="1" width="4.5703125" style="175" bestFit="1" customWidth="1"/>
    <col min="2" max="2" width="27.5703125" style="175" customWidth="1"/>
    <col min="3" max="3" width="8" style="175" bestFit="1" customWidth="1"/>
    <col min="4" max="4" width="6.42578125" style="175" customWidth="1"/>
    <col min="5" max="5" width="12.5703125" style="175" customWidth="1"/>
    <col min="6" max="6" width="9.5703125" style="199" bestFit="1" customWidth="1"/>
    <col min="7" max="7" width="8" style="199" bestFit="1" customWidth="1"/>
    <col min="8" max="8" width="8.140625" style="199" bestFit="1" customWidth="1"/>
    <col min="9" max="9" width="9.140625" style="199" bestFit="1" customWidth="1"/>
    <col min="10" max="10" width="8" style="174" bestFit="1" customWidth="1"/>
    <col min="11" max="11" width="5" style="175" bestFit="1" customWidth="1"/>
    <col min="12" max="12" width="13.140625" style="175" bestFit="1" customWidth="1"/>
    <col min="13" max="13" width="6.85546875" style="175" bestFit="1" customWidth="1"/>
    <col min="14" max="14" width="8.7109375" style="175"/>
    <col min="15" max="15" width="1" style="175" bestFit="1" customWidth="1"/>
    <col min="16" max="16384" width="8.7109375" style="175"/>
  </cols>
  <sheetData>
    <row r="1" spans="1:13">
      <c r="A1" s="494" t="s">
        <v>492</v>
      </c>
      <c r="B1" s="494"/>
      <c r="C1" s="494"/>
      <c r="D1" s="494"/>
      <c r="E1" s="494"/>
      <c r="F1" s="494"/>
      <c r="G1" s="494"/>
      <c r="H1" s="494"/>
      <c r="I1" s="494"/>
    </row>
    <row r="2" spans="1:13" ht="18" customHeight="1">
      <c r="A2" s="495" t="s">
        <v>400</v>
      </c>
      <c r="B2" s="496"/>
      <c r="C2" s="284" t="s">
        <v>401</v>
      </c>
      <c r="D2" s="283" t="s">
        <v>463</v>
      </c>
      <c r="E2" s="282" t="s">
        <v>464</v>
      </c>
      <c r="F2" s="235" t="s">
        <v>402</v>
      </c>
      <c r="G2" s="235" t="s">
        <v>403</v>
      </c>
      <c r="H2" s="236" t="s">
        <v>404</v>
      </c>
      <c r="I2" s="237" t="s">
        <v>405</v>
      </c>
    </row>
    <row r="3" spans="1:13">
      <c r="A3" s="491" t="s">
        <v>406</v>
      </c>
      <c r="B3" s="492"/>
      <c r="C3" s="497"/>
      <c r="D3" s="497"/>
      <c r="E3" s="497"/>
      <c r="F3" s="492"/>
      <c r="G3" s="492"/>
      <c r="H3" s="492"/>
      <c r="I3" s="493"/>
    </row>
    <row r="4" spans="1:13" ht="18">
      <c r="A4" s="238">
        <v>30050</v>
      </c>
      <c r="B4" s="239" t="s">
        <v>465</v>
      </c>
      <c r="C4" s="240">
        <v>30050</v>
      </c>
      <c r="D4" s="241">
        <v>1</v>
      </c>
      <c r="E4" s="281">
        <v>177.42609999999999</v>
      </c>
      <c r="F4" s="242">
        <v>386</v>
      </c>
      <c r="G4" s="243">
        <f>TRUNC(D4*E4/60,2)</f>
        <v>2.95</v>
      </c>
      <c r="H4" s="244"/>
      <c r="I4" s="244"/>
    </row>
    <row r="5" spans="1:13">
      <c r="A5" s="238">
        <v>30037</v>
      </c>
      <c r="B5" s="239" t="s">
        <v>135</v>
      </c>
      <c r="C5" s="240">
        <v>30037</v>
      </c>
      <c r="D5" s="241">
        <v>1</v>
      </c>
      <c r="E5" s="281">
        <v>109.36829999999999</v>
      </c>
      <c r="F5" s="242">
        <v>386</v>
      </c>
      <c r="G5" s="243">
        <f t="shared" ref="G5:G16" si="0">TRUNC(D5*E5/60,2)</f>
        <v>1.82</v>
      </c>
      <c r="H5" s="242">
        <v>1</v>
      </c>
      <c r="I5" s="245">
        <f>TRUNC(F5*G5*H5,2)</f>
        <v>702.52</v>
      </c>
    </row>
    <row r="6" spans="1:13" ht="15">
      <c r="A6" s="238">
        <v>30036</v>
      </c>
      <c r="B6" s="239" t="s">
        <v>466</v>
      </c>
      <c r="C6" s="240">
        <v>30036</v>
      </c>
      <c r="D6" s="241">
        <v>1</v>
      </c>
      <c r="E6" s="281">
        <v>64.909099999999995</v>
      </c>
      <c r="F6" s="242">
        <v>386</v>
      </c>
      <c r="G6" s="243">
        <f t="shared" si="0"/>
        <v>1.08</v>
      </c>
      <c r="H6" s="242"/>
      <c r="I6" s="244"/>
    </row>
    <row r="7" spans="1:13" ht="18">
      <c r="A7" s="238">
        <v>30035</v>
      </c>
      <c r="B7" s="239" t="s">
        <v>141</v>
      </c>
      <c r="C7" s="240">
        <v>30035</v>
      </c>
      <c r="D7" s="241">
        <v>1</v>
      </c>
      <c r="E7" s="281">
        <v>247.74</v>
      </c>
      <c r="F7" s="246">
        <v>386</v>
      </c>
      <c r="G7" s="243">
        <f t="shared" si="0"/>
        <v>4.12</v>
      </c>
      <c r="H7" s="242">
        <v>1</v>
      </c>
      <c r="I7" s="245">
        <f>TRUNC(F7*G7*H7,2)</f>
        <v>1590.32</v>
      </c>
    </row>
    <row r="8" spans="1:13" ht="18">
      <c r="A8" s="238">
        <v>30125</v>
      </c>
      <c r="B8" s="239" t="s">
        <v>467</v>
      </c>
      <c r="C8" s="240">
        <v>30125</v>
      </c>
      <c r="D8" s="241">
        <v>1</v>
      </c>
      <c r="E8" s="281">
        <v>103.5519</v>
      </c>
      <c r="F8" s="242">
        <v>386</v>
      </c>
      <c r="G8" s="243">
        <f t="shared" si="0"/>
        <v>1.72</v>
      </c>
      <c r="H8" s="242"/>
      <c r="I8" s="244"/>
    </row>
    <row r="9" spans="1:13" ht="15">
      <c r="A9" s="238">
        <v>30120</v>
      </c>
      <c r="B9" s="239" t="s">
        <v>468</v>
      </c>
      <c r="C9" s="240">
        <v>30120</v>
      </c>
      <c r="D9" s="241">
        <v>1</v>
      </c>
      <c r="E9" s="281">
        <v>158.767</v>
      </c>
      <c r="F9" s="242">
        <v>386</v>
      </c>
      <c r="G9" s="243">
        <f t="shared" si="0"/>
        <v>2.64</v>
      </c>
      <c r="H9" s="242"/>
      <c r="I9" s="244"/>
    </row>
    <row r="10" spans="1:13" ht="15">
      <c r="A10" s="238">
        <v>31062</v>
      </c>
      <c r="B10" s="239" t="s">
        <v>469</v>
      </c>
      <c r="C10" s="240">
        <v>31062</v>
      </c>
      <c r="D10" s="241">
        <v>1</v>
      </c>
      <c r="E10" s="281">
        <v>90.679600000000008</v>
      </c>
      <c r="F10" s="242">
        <v>386</v>
      </c>
      <c r="G10" s="243">
        <f t="shared" si="0"/>
        <v>1.51</v>
      </c>
      <c r="H10" s="242"/>
      <c r="I10" s="244"/>
    </row>
    <row r="11" spans="1:13" ht="15">
      <c r="A11" s="238">
        <v>30053</v>
      </c>
      <c r="B11" s="239" t="s">
        <v>470</v>
      </c>
      <c r="C11" s="240">
        <v>30053</v>
      </c>
      <c r="D11" s="241">
        <v>1</v>
      </c>
      <c r="E11" s="281">
        <v>107.90309999999999</v>
      </c>
      <c r="F11" s="242">
        <v>386</v>
      </c>
      <c r="G11" s="243">
        <f t="shared" si="0"/>
        <v>1.79</v>
      </c>
      <c r="H11" s="242"/>
      <c r="I11" s="244"/>
    </row>
    <row r="12" spans="1:13" ht="18">
      <c r="A12" s="238">
        <v>30049</v>
      </c>
      <c r="B12" s="239" t="s">
        <v>149</v>
      </c>
      <c r="C12" s="240">
        <v>30049</v>
      </c>
      <c r="D12" s="241">
        <v>1</v>
      </c>
      <c r="E12" s="281">
        <v>307.60000000000002</v>
      </c>
      <c r="F12" s="242">
        <v>386</v>
      </c>
      <c r="G12" s="243">
        <f t="shared" si="0"/>
        <v>5.12</v>
      </c>
      <c r="H12" s="242"/>
      <c r="I12" s="245"/>
    </row>
    <row r="13" spans="1:13">
      <c r="A13" s="238">
        <v>30040</v>
      </c>
      <c r="B13" s="239" t="s">
        <v>148</v>
      </c>
      <c r="C13" s="240">
        <v>30040</v>
      </c>
      <c r="D13" s="241">
        <v>1</v>
      </c>
      <c r="E13" s="281">
        <v>109.5681</v>
      </c>
      <c r="F13" s="242">
        <v>386</v>
      </c>
      <c r="G13" s="243">
        <f t="shared" si="0"/>
        <v>1.82</v>
      </c>
      <c r="H13" s="242">
        <v>1</v>
      </c>
      <c r="I13" s="245">
        <f t="shared" ref="I13" si="1">TRUNC(F13*G13*H13,2)</f>
        <v>702.52</v>
      </c>
    </row>
    <row r="14" spans="1:13" ht="15">
      <c r="A14" s="238">
        <v>30039</v>
      </c>
      <c r="B14" s="239" t="s">
        <v>471</v>
      </c>
      <c r="C14" s="240">
        <v>30039</v>
      </c>
      <c r="D14" s="241">
        <v>1</v>
      </c>
      <c r="E14" s="281">
        <v>83.327700000000007</v>
      </c>
      <c r="F14" s="247">
        <v>386</v>
      </c>
      <c r="G14" s="243">
        <f t="shared" si="0"/>
        <v>1.38</v>
      </c>
      <c r="H14" s="242"/>
      <c r="I14" s="244"/>
    </row>
    <row r="15" spans="1:13" ht="18">
      <c r="A15" s="238">
        <v>30021</v>
      </c>
      <c r="B15" s="239" t="s">
        <v>136</v>
      </c>
      <c r="C15" s="240">
        <v>30021</v>
      </c>
      <c r="D15" s="241">
        <v>1</v>
      </c>
      <c r="E15" s="281">
        <v>87.312599999999989</v>
      </c>
      <c r="F15" s="242">
        <v>386</v>
      </c>
      <c r="G15" s="243">
        <f t="shared" si="0"/>
        <v>1.45</v>
      </c>
      <c r="H15" s="242">
        <v>1</v>
      </c>
      <c r="I15" s="245">
        <f t="shared" ref="I15:I16" si="2">TRUNC(F15*G15*H15,2)</f>
        <v>559.70000000000005</v>
      </c>
      <c r="K15" s="174"/>
      <c r="L15" s="199"/>
      <c r="M15" s="200"/>
    </row>
    <row r="16" spans="1:13" ht="18">
      <c r="A16" s="238">
        <v>30030</v>
      </c>
      <c r="B16" s="239" t="s">
        <v>154</v>
      </c>
      <c r="C16" s="240">
        <v>30030</v>
      </c>
      <c r="D16" s="241">
        <v>1</v>
      </c>
      <c r="E16" s="281">
        <v>227.2577</v>
      </c>
      <c r="F16" s="248">
        <v>386</v>
      </c>
      <c r="G16" s="243">
        <f t="shared" si="0"/>
        <v>3.78</v>
      </c>
      <c r="H16" s="242">
        <v>1</v>
      </c>
      <c r="I16" s="245">
        <f t="shared" si="2"/>
        <v>1459.08</v>
      </c>
    </row>
    <row r="17" spans="1:15">
      <c r="A17" s="491" t="s">
        <v>420</v>
      </c>
      <c r="B17" s="492"/>
      <c r="C17" s="492"/>
      <c r="D17" s="492"/>
      <c r="E17" s="492"/>
      <c r="F17" s="492"/>
      <c r="G17" s="492"/>
      <c r="H17" s="492"/>
      <c r="I17" s="493"/>
    </row>
    <row r="18" spans="1:15" ht="18">
      <c r="A18" s="238">
        <v>30010</v>
      </c>
      <c r="B18" s="239" t="s">
        <v>472</v>
      </c>
      <c r="C18" s="240">
        <v>30105</v>
      </c>
      <c r="D18" s="241">
        <v>0.5</v>
      </c>
      <c r="E18" s="281">
        <v>285.79500000000002</v>
      </c>
      <c r="F18" s="249">
        <v>386</v>
      </c>
      <c r="G18" s="243">
        <f t="shared" ref="G18:G43" si="3">TRUNC(D18*E18/60,2)</f>
        <v>2.38</v>
      </c>
      <c r="H18" s="242">
        <v>1</v>
      </c>
      <c r="I18" s="245">
        <f>TRUNC(F18*G18*H18,2)</f>
        <v>918.68</v>
      </c>
    </row>
    <row r="19" spans="1:15" ht="18">
      <c r="A19" s="238">
        <v>30007</v>
      </c>
      <c r="B19" s="239" t="s">
        <v>473</v>
      </c>
      <c r="C19" s="240">
        <v>30105</v>
      </c>
      <c r="D19" s="241">
        <v>0.5</v>
      </c>
      <c r="E19" s="281">
        <v>285.79500000000002</v>
      </c>
      <c r="F19" s="250">
        <v>386</v>
      </c>
      <c r="G19" s="243">
        <f t="shared" si="3"/>
        <v>2.38</v>
      </c>
      <c r="H19" s="242"/>
      <c r="I19" s="244"/>
    </row>
    <row r="20" spans="1:15" ht="18">
      <c r="A20" s="238">
        <v>30011</v>
      </c>
      <c r="B20" s="239" t="s">
        <v>474</v>
      </c>
      <c r="C20" s="240">
        <v>30105</v>
      </c>
      <c r="D20" s="241">
        <v>1</v>
      </c>
      <c r="E20" s="281">
        <v>285.79500000000002</v>
      </c>
      <c r="F20" s="242">
        <v>386</v>
      </c>
      <c r="G20" s="243">
        <f t="shared" si="3"/>
        <v>4.76</v>
      </c>
      <c r="H20" s="242"/>
      <c r="I20" s="244"/>
    </row>
    <row r="21" spans="1:15" ht="18">
      <c r="A21" s="238">
        <v>30057</v>
      </c>
      <c r="B21" s="239" t="s">
        <v>475</v>
      </c>
      <c r="C21" s="240">
        <v>30105</v>
      </c>
      <c r="D21" s="241">
        <v>1</v>
      </c>
      <c r="E21" s="281">
        <v>285.79500000000002</v>
      </c>
      <c r="F21" s="251">
        <v>386</v>
      </c>
      <c r="G21" s="243">
        <f t="shared" si="3"/>
        <v>4.76</v>
      </c>
      <c r="H21" s="242"/>
      <c r="I21" s="244"/>
    </row>
    <row r="22" spans="1:15" ht="18">
      <c r="A22" s="238">
        <v>30019</v>
      </c>
      <c r="B22" s="239" t="s">
        <v>476</v>
      </c>
      <c r="C22" s="252">
        <v>30105</v>
      </c>
      <c r="D22" s="241">
        <v>1</v>
      </c>
      <c r="E22" s="281">
        <v>285.79500000000002</v>
      </c>
      <c r="F22" s="242">
        <v>386</v>
      </c>
      <c r="G22" s="243">
        <f t="shared" si="3"/>
        <v>4.76</v>
      </c>
      <c r="H22" s="242"/>
      <c r="I22" s="244"/>
    </row>
    <row r="23" spans="1:15" ht="18">
      <c r="A23" s="238">
        <v>30158</v>
      </c>
      <c r="B23" s="239" t="s">
        <v>477</v>
      </c>
      <c r="C23" s="240">
        <v>30105</v>
      </c>
      <c r="D23" s="241">
        <v>0.33</v>
      </c>
      <c r="E23" s="281">
        <v>285.79500000000002</v>
      </c>
      <c r="F23" s="253">
        <v>386</v>
      </c>
      <c r="G23" s="243">
        <f t="shared" si="3"/>
        <v>1.57</v>
      </c>
      <c r="H23" s="242"/>
      <c r="I23" s="244"/>
    </row>
    <row r="24" spans="1:15" ht="18">
      <c r="A24" s="238">
        <v>30058</v>
      </c>
      <c r="B24" s="239" t="s">
        <v>478</v>
      </c>
      <c r="C24" s="240">
        <v>30105</v>
      </c>
      <c r="D24" s="241">
        <v>0.33</v>
      </c>
      <c r="E24" s="281">
        <v>285.79500000000002</v>
      </c>
      <c r="F24" s="242">
        <v>386</v>
      </c>
      <c r="G24" s="243">
        <f t="shared" si="3"/>
        <v>1.57</v>
      </c>
      <c r="H24" s="242"/>
      <c r="I24" s="244"/>
      <c r="O24" s="175" t="s">
        <v>367</v>
      </c>
    </row>
    <row r="25" spans="1:15" ht="18">
      <c r="A25" s="238">
        <v>30046</v>
      </c>
      <c r="B25" s="239" t="s">
        <v>143</v>
      </c>
      <c r="C25" s="240">
        <v>30105</v>
      </c>
      <c r="D25" s="241">
        <v>1</v>
      </c>
      <c r="E25" s="281">
        <v>285.79500000000002</v>
      </c>
      <c r="F25" s="254">
        <v>386</v>
      </c>
      <c r="G25" s="243">
        <f t="shared" si="3"/>
        <v>4.76</v>
      </c>
      <c r="H25" s="242">
        <v>1</v>
      </c>
      <c r="I25" s="245">
        <f>TRUNC(F25*G25*H25,2)</f>
        <v>1837.36</v>
      </c>
    </row>
    <row r="26" spans="1:15" ht="18">
      <c r="A26" s="238">
        <v>30029</v>
      </c>
      <c r="B26" s="239" t="s">
        <v>479</v>
      </c>
      <c r="C26" s="240">
        <v>30105</v>
      </c>
      <c r="D26" s="241">
        <v>0.5</v>
      </c>
      <c r="E26" s="281">
        <v>285.79500000000002</v>
      </c>
      <c r="F26" s="255">
        <v>386</v>
      </c>
      <c r="G26" s="243">
        <f t="shared" si="3"/>
        <v>2.38</v>
      </c>
      <c r="H26" s="242"/>
      <c r="I26" s="244"/>
    </row>
    <row r="27" spans="1:15" ht="27">
      <c r="A27" s="238">
        <v>30101</v>
      </c>
      <c r="B27" s="239" t="s">
        <v>480</v>
      </c>
      <c r="C27" s="240">
        <v>30105</v>
      </c>
      <c r="D27" s="241">
        <v>1</v>
      </c>
      <c r="E27" s="281">
        <v>285.79500000000002</v>
      </c>
      <c r="F27" s="242">
        <v>386</v>
      </c>
      <c r="G27" s="243">
        <f t="shared" si="3"/>
        <v>4.76</v>
      </c>
      <c r="H27" s="242"/>
      <c r="I27" s="244"/>
    </row>
    <row r="28" spans="1:15" ht="18">
      <c r="A28" s="238">
        <v>30008</v>
      </c>
      <c r="B28" s="239" t="s">
        <v>481</v>
      </c>
      <c r="C28" s="240">
        <v>30105</v>
      </c>
      <c r="D28" s="241">
        <v>0.5</v>
      </c>
      <c r="E28" s="281">
        <v>285.79500000000002</v>
      </c>
      <c r="F28" s="256">
        <v>386</v>
      </c>
      <c r="G28" s="243">
        <f t="shared" si="3"/>
        <v>2.38</v>
      </c>
      <c r="H28" s="242"/>
      <c r="I28" s="244"/>
    </row>
    <row r="29" spans="1:15" ht="18">
      <c r="A29" s="238">
        <v>30015</v>
      </c>
      <c r="B29" s="239" t="s">
        <v>482</v>
      </c>
      <c r="C29" s="240">
        <v>30105</v>
      </c>
      <c r="D29" s="241">
        <v>0.5</v>
      </c>
      <c r="E29" s="281">
        <v>285.79500000000002</v>
      </c>
      <c r="F29" s="242">
        <v>386</v>
      </c>
      <c r="G29" s="243">
        <f t="shared" si="3"/>
        <v>2.38</v>
      </c>
      <c r="H29" s="242">
        <v>1</v>
      </c>
      <c r="I29" s="245">
        <f t="shared" ref="I29:I30" si="4">TRUNC(F29*G29*H29,2)</f>
        <v>918.68</v>
      </c>
    </row>
    <row r="30" spans="1:15" ht="18">
      <c r="A30" s="238">
        <v>30012</v>
      </c>
      <c r="B30" s="239" t="s">
        <v>139</v>
      </c>
      <c r="C30" s="240">
        <v>30105</v>
      </c>
      <c r="D30" s="241">
        <v>0.5</v>
      </c>
      <c r="E30" s="281">
        <v>285.79500000000002</v>
      </c>
      <c r="F30" s="257">
        <v>386</v>
      </c>
      <c r="G30" s="243">
        <f t="shared" si="3"/>
        <v>2.38</v>
      </c>
      <c r="H30" s="242">
        <v>1</v>
      </c>
      <c r="I30" s="245">
        <f t="shared" si="4"/>
        <v>918.68</v>
      </c>
    </row>
    <row r="31" spans="1:15" ht="27">
      <c r="A31" s="238">
        <v>30014</v>
      </c>
      <c r="B31" s="239" t="s">
        <v>483</v>
      </c>
      <c r="C31" s="240">
        <v>30105</v>
      </c>
      <c r="D31" s="241">
        <v>0.5</v>
      </c>
      <c r="E31" s="281">
        <v>285.79500000000002</v>
      </c>
      <c r="F31" s="242">
        <v>386</v>
      </c>
      <c r="G31" s="243">
        <f t="shared" si="3"/>
        <v>2.38</v>
      </c>
      <c r="H31" s="242"/>
      <c r="I31" s="244"/>
    </row>
    <row r="32" spans="1:15" ht="27">
      <c r="A32" s="238">
        <v>30009</v>
      </c>
      <c r="B32" s="239" t="s">
        <v>484</v>
      </c>
      <c r="C32" s="240">
        <v>30105</v>
      </c>
      <c r="D32" s="241">
        <v>0.5</v>
      </c>
      <c r="E32" s="281">
        <v>285.79500000000002</v>
      </c>
      <c r="F32" s="242">
        <v>386</v>
      </c>
      <c r="G32" s="243">
        <f t="shared" si="3"/>
        <v>2.38</v>
      </c>
      <c r="H32" s="242">
        <v>1</v>
      </c>
      <c r="I32" s="245">
        <f>TRUNC(F32*G32*H32,2)</f>
        <v>918.68</v>
      </c>
    </row>
    <row r="33" spans="1:13" ht="18">
      <c r="A33" s="238">
        <v>30020</v>
      </c>
      <c r="B33" s="239" t="s">
        <v>142</v>
      </c>
      <c r="C33" s="240">
        <v>30105</v>
      </c>
      <c r="D33" s="241">
        <v>1</v>
      </c>
      <c r="E33" s="281">
        <v>285.79500000000002</v>
      </c>
      <c r="F33" s="258">
        <v>386</v>
      </c>
      <c r="G33" s="243">
        <f t="shared" si="3"/>
        <v>4.76</v>
      </c>
      <c r="H33" s="242">
        <v>1</v>
      </c>
      <c r="I33" s="245">
        <f t="shared" ref="I33:I34" si="5">TRUNC(F33*G33*H33,2)</f>
        <v>1837.36</v>
      </c>
    </row>
    <row r="34" spans="1:13" ht="18">
      <c r="A34" s="238">
        <v>30005</v>
      </c>
      <c r="B34" s="239" t="s">
        <v>140</v>
      </c>
      <c r="C34" s="252">
        <v>30105</v>
      </c>
      <c r="D34" s="241">
        <v>0.5</v>
      </c>
      <c r="E34" s="281">
        <v>285.79500000000002</v>
      </c>
      <c r="F34" s="242">
        <v>386</v>
      </c>
      <c r="G34" s="243">
        <f t="shared" si="3"/>
        <v>2.38</v>
      </c>
      <c r="H34" s="242">
        <v>1</v>
      </c>
      <c r="I34" s="245">
        <f t="shared" si="5"/>
        <v>918.68</v>
      </c>
    </row>
    <row r="35" spans="1:13" ht="15">
      <c r="A35" s="238">
        <v>30006</v>
      </c>
      <c r="B35" s="239" t="s">
        <v>485</v>
      </c>
      <c r="C35" s="240">
        <v>30105</v>
      </c>
      <c r="D35" s="241">
        <v>0.5</v>
      </c>
      <c r="E35" s="281">
        <v>285.79500000000002</v>
      </c>
      <c r="F35" s="259">
        <v>386</v>
      </c>
      <c r="G35" s="243">
        <f t="shared" si="3"/>
        <v>2.38</v>
      </c>
      <c r="H35" s="242"/>
      <c r="I35" s="244"/>
    </row>
    <row r="36" spans="1:13" ht="18">
      <c r="A36" s="238">
        <v>30001</v>
      </c>
      <c r="B36" s="239" t="s">
        <v>486</v>
      </c>
      <c r="C36" s="252">
        <v>30105</v>
      </c>
      <c r="D36" s="241">
        <v>1</v>
      </c>
      <c r="E36" s="281">
        <v>285.79500000000002</v>
      </c>
      <c r="F36" s="242">
        <v>386</v>
      </c>
      <c r="G36" s="243">
        <f t="shared" si="3"/>
        <v>4.76</v>
      </c>
      <c r="H36" s="242">
        <v>1</v>
      </c>
      <c r="I36" s="245">
        <f>TRUNC(F36*G36*H36,2)</f>
        <v>1837.36</v>
      </c>
    </row>
    <row r="37" spans="1:13" ht="27">
      <c r="A37" s="238">
        <v>30002</v>
      </c>
      <c r="B37" s="239" t="s">
        <v>487</v>
      </c>
      <c r="C37" s="240">
        <v>30105</v>
      </c>
      <c r="D37" s="241">
        <v>1</v>
      </c>
      <c r="E37" s="281">
        <v>285.79500000000002</v>
      </c>
      <c r="F37" s="260">
        <v>386</v>
      </c>
      <c r="G37" s="243">
        <f t="shared" si="3"/>
        <v>4.76</v>
      </c>
      <c r="H37" s="242"/>
      <c r="I37" s="244"/>
    </row>
    <row r="38" spans="1:13" ht="18">
      <c r="A38" s="238">
        <v>30059</v>
      </c>
      <c r="B38" s="239" t="s">
        <v>488</v>
      </c>
      <c r="C38" s="240">
        <v>30105</v>
      </c>
      <c r="D38" s="241">
        <v>0.5</v>
      </c>
      <c r="E38" s="281">
        <v>285.79500000000002</v>
      </c>
      <c r="F38" s="261">
        <v>386</v>
      </c>
      <c r="G38" s="243">
        <f t="shared" si="3"/>
        <v>2.38</v>
      </c>
      <c r="H38" s="242"/>
      <c r="I38" s="244"/>
    </row>
    <row r="39" spans="1:13" ht="18">
      <c r="A39" s="238">
        <v>30000</v>
      </c>
      <c r="B39" s="239" t="s">
        <v>150</v>
      </c>
      <c r="C39" s="240">
        <v>30105</v>
      </c>
      <c r="D39" s="241">
        <v>0.5</v>
      </c>
      <c r="E39" s="281">
        <v>285.79500000000002</v>
      </c>
      <c r="F39" s="242">
        <v>386</v>
      </c>
      <c r="G39" s="243">
        <f t="shared" si="3"/>
        <v>2.38</v>
      </c>
      <c r="H39" s="242"/>
      <c r="I39" s="244"/>
    </row>
    <row r="40" spans="1:13" ht="15">
      <c r="A40" s="238">
        <v>30025</v>
      </c>
      <c r="B40" s="239" t="s">
        <v>489</v>
      </c>
      <c r="C40" s="240">
        <v>30105</v>
      </c>
      <c r="D40" s="241">
        <v>3</v>
      </c>
      <c r="E40" s="281">
        <v>285.79500000000002</v>
      </c>
      <c r="F40" s="262">
        <v>386</v>
      </c>
      <c r="G40" s="243">
        <f t="shared" si="3"/>
        <v>14.28</v>
      </c>
      <c r="H40" s="242"/>
      <c r="I40" s="244"/>
    </row>
    <row r="41" spans="1:13" ht="15">
      <c r="A41" s="238">
        <v>30016</v>
      </c>
      <c r="B41" s="239" t="s">
        <v>490</v>
      </c>
      <c r="C41" s="240">
        <v>30105</v>
      </c>
      <c r="D41" s="241">
        <v>2</v>
      </c>
      <c r="E41" s="281">
        <v>285.79500000000002</v>
      </c>
      <c r="F41" s="242">
        <v>386</v>
      </c>
      <c r="G41" s="243">
        <f t="shared" si="3"/>
        <v>9.52</v>
      </c>
      <c r="H41" s="242"/>
      <c r="I41" s="244"/>
    </row>
    <row r="42" spans="1:13">
      <c r="A42" s="238">
        <v>30024</v>
      </c>
      <c r="B42" s="239" t="s">
        <v>491</v>
      </c>
      <c r="C42" s="240">
        <v>30105</v>
      </c>
      <c r="D42" s="241">
        <v>1</v>
      </c>
      <c r="E42" s="281">
        <v>285.79500000000002</v>
      </c>
      <c r="F42" s="242">
        <v>386</v>
      </c>
      <c r="G42" s="243">
        <f t="shared" si="3"/>
        <v>4.76</v>
      </c>
      <c r="H42" s="242">
        <v>1</v>
      </c>
      <c r="I42" s="245">
        <f t="shared" ref="I42:I43" si="6">TRUNC(F42*G42*H42,2)</f>
        <v>1837.36</v>
      </c>
    </row>
    <row r="43" spans="1:13" ht="18">
      <c r="A43" s="238">
        <v>30023</v>
      </c>
      <c r="B43" s="239" t="s">
        <v>137</v>
      </c>
      <c r="C43" s="240">
        <v>30105</v>
      </c>
      <c r="D43" s="241">
        <v>0.5</v>
      </c>
      <c r="E43" s="281">
        <v>285.79500000000002</v>
      </c>
      <c r="F43" s="242">
        <v>386</v>
      </c>
      <c r="G43" s="243">
        <f t="shared" si="3"/>
        <v>2.38</v>
      </c>
      <c r="H43" s="242">
        <v>1</v>
      </c>
      <c r="I43" s="245">
        <f t="shared" si="6"/>
        <v>918.68</v>
      </c>
    </row>
    <row r="44" spans="1:13">
      <c r="A44" s="504" t="s">
        <v>447</v>
      </c>
      <c r="B44" s="505"/>
      <c r="C44" s="505"/>
      <c r="D44" s="505"/>
      <c r="E44" s="505"/>
      <c r="F44" s="505"/>
      <c r="G44" s="505"/>
      <c r="H44" s="506"/>
      <c r="I44" s="245">
        <f>SUM(I5:I16)+SUM(I18:I43)</f>
        <v>17875.66</v>
      </c>
    </row>
    <row r="45" spans="1:13" ht="15">
      <c r="A45" s="264"/>
      <c r="B45" s="265" t="s">
        <v>448</v>
      </c>
      <c r="C45" s="266"/>
      <c r="D45" s="266"/>
      <c r="E45" s="266"/>
      <c r="F45" s="265" t="s">
        <v>449</v>
      </c>
      <c r="G45" s="267" t="s">
        <v>450</v>
      </c>
      <c r="H45" s="268" t="s">
        <v>451</v>
      </c>
      <c r="I45" s="269" t="s">
        <v>452</v>
      </c>
    </row>
    <row r="46" spans="1:13" ht="15">
      <c r="A46" s="270"/>
      <c r="B46" s="271"/>
      <c r="C46" s="271"/>
      <c r="D46" s="271"/>
      <c r="E46" s="271"/>
      <c r="F46" s="272" t="s">
        <v>453</v>
      </c>
      <c r="G46" s="272" t="s">
        <v>454</v>
      </c>
      <c r="H46" s="273" t="s">
        <v>455</v>
      </c>
      <c r="I46" s="274" t="s">
        <v>456</v>
      </c>
    </row>
    <row r="47" spans="1:13" ht="15">
      <c r="A47" s="263" t="s">
        <v>457</v>
      </c>
      <c r="B47" s="275" t="s">
        <v>458</v>
      </c>
      <c r="C47" s="163"/>
      <c r="D47" s="163"/>
      <c r="E47" s="163"/>
      <c r="F47" s="276">
        <v>0.3</v>
      </c>
      <c r="G47" s="277">
        <v>105.76</v>
      </c>
      <c r="H47" s="278">
        <v>3</v>
      </c>
      <c r="I47" s="279">
        <f>H47*G47*F47</f>
        <v>95.184000000000012</v>
      </c>
    </row>
    <row r="48" spans="1:13">
      <c r="A48" s="504" t="s">
        <v>459</v>
      </c>
      <c r="B48" s="505"/>
      <c r="C48" s="505"/>
      <c r="D48" s="505"/>
      <c r="E48" s="505"/>
      <c r="F48" s="505"/>
      <c r="G48" s="505"/>
      <c r="H48" s="506"/>
      <c r="I48" s="279">
        <f>I47</f>
        <v>95.184000000000012</v>
      </c>
      <c r="K48" s="174"/>
      <c r="L48" s="199"/>
      <c r="M48" s="200"/>
    </row>
    <row r="49" spans="1:12">
      <c r="A49" s="501" t="s">
        <v>460</v>
      </c>
      <c r="B49" s="502"/>
      <c r="C49" s="502"/>
      <c r="D49" s="502"/>
      <c r="E49" s="502"/>
      <c r="F49" s="502"/>
      <c r="G49" s="502"/>
      <c r="H49" s="503"/>
      <c r="I49" s="280">
        <f>I48+I44</f>
        <v>17970.844000000001</v>
      </c>
    </row>
    <row r="50" spans="1:12">
      <c r="A50" s="498" t="s">
        <v>508</v>
      </c>
      <c r="B50" s="499"/>
      <c r="C50" s="499"/>
      <c r="D50" s="499"/>
      <c r="E50" s="499"/>
      <c r="F50" s="499"/>
      <c r="G50" s="499"/>
      <c r="H50" s="500"/>
      <c r="I50" s="280">
        <f>J50*I49</f>
        <v>1992.9665996000001</v>
      </c>
      <c r="J50" s="209">
        <f>BD!$E$4</f>
        <v>0.1109</v>
      </c>
      <c r="L50" s="199"/>
    </row>
    <row r="51" spans="1:12">
      <c r="A51" s="501" t="s">
        <v>461</v>
      </c>
      <c r="B51" s="502"/>
      <c r="C51" s="502"/>
      <c r="D51" s="502"/>
      <c r="E51" s="502"/>
      <c r="F51" s="502"/>
      <c r="G51" s="502"/>
      <c r="H51" s="503"/>
      <c r="I51" s="280">
        <f>I50+I49</f>
        <v>19963.810599600001</v>
      </c>
    </row>
    <row r="52" spans="1:12">
      <c r="A52" s="501" t="s">
        <v>462</v>
      </c>
      <c r="B52" s="502"/>
      <c r="C52" s="502"/>
      <c r="D52" s="502"/>
      <c r="E52" s="502"/>
      <c r="F52" s="502"/>
      <c r="G52" s="502"/>
      <c r="H52" s="503"/>
      <c r="I52" s="280">
        <f>I51*2</f>
        <v>39927.621199200003</v>
      </c>
      <c r="J52" s="490"/>
      <c r="K52" s="490"/>
      <c r="L52" s="174"/>
    </row>
    <row r="53" spans="1:12">
      <c r="A53" s="363" t="s">
        <v>398</v>
      </c>
      <c r="B53" s="363"/>
      <c r="C53" s="363"/>
      <c r="D53" s="363"/>
      <c r="E53" s="363"/>
      <c r="F53" s="363"/>
      <c r="G53" s="363"/>
      <c r="H53" s="363"/>
      <c r="I53" s="363"/>
    </row>
    <row r="54" spans="1:12">
      <c r="A54" s="363"/>
      <c r="B54" s="363"/>
      <c r="C54" s="363"/>
      <c r="D54" s="363"/>
      <c r="E54" s="363"/>
      <c r="F54" s="363"/>
      <c r="G54" s="363"/>
      <c r="H54" s="363"/>
      <c r="I54" s="363"/>
    </row>
    <row r="55" spans="1:12">
      <c r="A55" s="363"/>
      <c r="B55" s="363"/>
      <c r="C55" s="363"/>
      <c r="D55" s="363"/>
      <c r="E55" s="363"/>
      <c r="F55" s="363"/>
      <c r="G55" s="363"/>
      <c r="H55" s="363"/>
      <c r="I55" s="363"/>
    </row>
    <row r="56" spans="1:12">
      <c r="A56" s="363"/>
      <c r="B56" s="363"/>
      <c r="C56" s="363"/>
      <c r="D56" s="363"/>
      <c r="E56" s="363"/>
      <c r="F56" s="363"/>
      <c r="G56" s="363"/>
      <c r="H56" s="363"/>
      <c r="I56" s="363"/>
    </row>
    <row r="57" spans="1:12">
      <c r="A57" s="363"/>
      <c r="B57" s="363"/>
      <c r="C57" s="363"/>
      <c r="D57" s="363"/>
      <c r="E57" s="363"/>
      <c r="F57" s="363"/>
      <c r="G57" s="363"/>
      <c r="H57" s="363"/>
      <c r="I57" s="363"/>
    </row>
    <row r="58" spans="1:12">
      <c r="A58" s="363"/>
      <c r="B58" s="363"/>
      <c r="C58" s="363"/>
      <c r="D58" s="363"/>
      <c r="E58" s="363"/>
      <c r="F58" s="363"/>
      <c r="G58" s="363"/>
      <c r="H58" s="363"/>
      <c r="I58" s="363"/>
    </row>
    <row r="59" spans="1:12">
      <c r="A59" s="363"/>
      <c r="B59" s="363"/>
      <c r="C59" s="363"/>
      <c r="D59" s="363"/>
      <c r="E59" s="363"/>
      <c r="F59" s="363"/>
      <c r="G59" s="363"/>
      <c r="H59" s="363"/>
      <c r="I59" s="363"/>
    </row>
  </sheetData>
  <mergeCells count="12">
    <mergeCell ref="J52:K52"/>
    <mergeCell ref="A48:H48"/>
    <mergeCell ref="A1:I1"/>
    <mergeCell ref="A2:B2"/>
    <mergeCell ref="A3:I3"/>
    <mergeCell ref="A17:I17"/>
    <mergeCell ref="A44:H44"/>
    <mergeCell ref="A53:I59"/>
    <mergeCell ref="A49:H49"/>
    <mergeCell ref="A50:H50"/>
    <mergeCell ref="A51:H51"/>
    <mergeCell ref="A52:H52"/>
  </mergeCells>
  <printOptions horizontalCentered="1"/>
  <pageMargins left="0.51181102362204722" right="0.51181102362204722" top="0.78740157480314965" bottom="0.78740157480314965" header="0.31496062992125984" footer="0.31496062992125984"/>
  <pageSetup paperSize="9" fitToHeight="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34305-2160-44EC-9EE5-A7D48D3F99BE}">
  <sheetPr>
    <pageSetUpPr fitToPage="1"/>
  </sheetPr>
  <dimension ref="A1:L529"/>
  <sheetViews>
    <sheetView showOutlineSymbols="0" showWhiteSpace="0" view="pageBreakPreview" zoomScale="70" zoomScaleNormal="70" zoomScaleSheetLayoutView="70" workbookViewId="0">
      <pane ySplit="4" topLeftCell="A20" activePane="bottomLeft" state="frozen"/>
      <selection activeCell="C43" sqref="C43"/>
      <selection pane="bottomLeft" activeCell="J35" sqref="J35"/>
    </sheetView>
  </sheetViews>
  <sheetFormatPr defaultRowHeight="14.25"/>
  <cols>
    <col min="1" max="1" width="15.42578125" style="114" bestFit="1" customWidth="1"/>
    <col min="2" max="2" width="10" style="114" customWidth="1"/>
    <col min="3" max="3" width="21" style="143" bestFit="1" customWidth="1"/>
    <col min="4" max="4" width="38" style="143" customWidth="1"/>
    <col min="5" max="5" width="14.42578125" style="114" bestFit="1" customWidth="1"/>
    <col min="6" max="6" width="10.28515625" style="114" customWidth="1"/>
    <col min="7" max="7" width="13.140625" style="114" bestFit="1" customWidth="1"/>
    <col min="8" max="8" width="11" style="114" customWidth="1"/>
    <col min="9" max="9" width="18.140625" style="114" customWidth="1"/>
    <col min="10" max="10" width="24" style="114" customWidth="1"/>
    <col min="11" max="16384" width="9.140625" style="114"/>
  </cols>
  <sheetData>
    <row r="1" spans="1:12" ht="30.75" customHeight="1">
      <c r="A1" s="524" t="s">
        <v>178</v>
      </c>
      <c r="B1" s="524"/>
      <c r="C1" s="524"/>
      <c r="D1" s="524"/>
      <c r="E1" s="524"/>
      <c r="F1" s="524"/>
      <c r="G1" s="524"/>
      <c r="H1" s="524"/>
      <c r="I1" s="524"/>
      <c r="J1" s="524"/>
      <c r="K1" s="113"/>
      <c r="L1" s="113"/>
    </row>
    <row r="2" spans="1:12" ht="27.7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</row>
    <row r="3" spans="1:12" ht="27.75" customHeight="1">
      <c r="A3" s="524" t="s">
        <v>179</v>
      </c>
      <c r="B3" s="525"/>
      <c r="C3" s="525"/>
      <c r="D3" s="525"/>
      <c r="E3" s="525"/>
      <c r="F3" s="525"/>
      <c r="G3" s="525"/>
      <c r="H3" s="525"/>
      <c r="I3" s="525"/>
      <c r="J3" s="525"/>
    </row>
    <row r="4" spans="1:12" ht="15" customHeight="1">
      <c r="A4" s="115" t="s">
        <v>180</v>
      </c>
      <c r="B4" s="116" t="s">
        <v>128</v>
      </c>
      <c r="C4" s="115" t="s">
        <v>129</v>
      </c>
      <c r="D4" s="115" t="s">
        <v>2</v>
      </c>
      <c r="E4" s="521" t="s">
        <v>130</v>
      </c>
      <c r="F4" s="521"/>
      <c r="G4" s="117" t="s">
        <v>131</v>
      </c>
      <c r="H4" s="116" t="s">
        <v>181</v>
      </c>
      <c r="I4" s="116"/>
      <c r="J4" s="116" t="s">
        <v>15</v>
      </c>
    </row>
    <row r="5" spans="1:12" ht="15" customHeight="1">
      <c r="A5" s="118" t="s">
        <v>183</v>
      </c>
      <c r="B5" s="119">
        <v>40001</v>
      </c>
      <c r="C5" s="118" t="s">
        <v>134</v>
      </c>
      <c r="D5" s="118" t="s">
        <v>77</v>
      </c>
      <c r="E5" s="520">
        <v>4000</v>
      </c>
      <c r="F5" s="520"/>
      <c r="G5" s="120" t="s">
        <v>184</v>
      </c>
      <c r="H5" s="121">
        <v>1</v>
      </c>
      <c r="I5" s="122">
        <v>0.16</v>
      </c>
      <c r="J5" s="122">
        <v>0.16</v>
      </c>
    </row>
    <row r="6" spans="1:12" ht="15">
      <c r="A6" s="521" t="s">
        <v>185</v>
      </c>
      <c r="B6" s="515" t="s">
        <v>128</v>
      </c>
      <c r="C6" s="521" t="s">
        <v>129</v>
      </c>
      <c r="D6" s="521" t="s">
        <v>186</v>
      </c>
      <c r="E6" s="515" t="s">
        <v>13</v>
      </c>
      <c r="F6" s="522" t="s">
        <v>187</v>
      </c>
      <c r="G6" s="515"/>
      <c r="H6" s="522" t="s">
        <v>188</v>
      </c>
      <c r="I6" s="515"/>
      <c r="J6" s="515" t="s">
        <v>189</v>
      </c>
    </row>
    <row r="7" spans="1:12" ht="15" customHeight="1">
      <c r="A7" s="515"/>
      <c r="B7" s="515"/>
      <c r="C7" s="515"/>
      <c r="D7" s="515"/>
      <c r="E7" s="515"/>
      <c r="F7" s="116" t="s">
        <v>132</v>
      </c>
      <c r="G7" s="116" t="s">
        <v>133</v>
      </c>
      <c r="H7" s="116" t="s">
        <v>132</v>
      </c>
      <c r="I7" s="116" t="s">
        <v>133</v>
      </c>
      <c r="J7" s="515"/>
    </row>
    <row r="8" spans="1:12" ht="15" customHeight="1">
      <c r="A8" s="123" t="s">
        <v>190</v>
      </c>
      <c r="B8" s="124">
        <v>30001</v>
      </c>
      <c r="C8" s="123" t="s">
        <v>134</v>
      </c>
      <c r="D8" s="123" t="s">
        <v>146</v>
      </c>
      <c r="E8" s="125">
        <v>1</v>
      </c>
      <c r="F8" s="126">
        <v>1</v>
      </c>
      <c r="G8" s="126">
        <v>0</v>
      </c>
      <c r="H8" s="127">
        <v>257.44229999999999</v>
      </c>
      <c r="I8" s="127">
        <v>82.262100000000004</v>
      </c>
      <c r="J8" s="127">
        <v>257.44</v>
      </c>
    </row>
    <row r="9" spans="1:12" ht="15" customHeight="1">
      <c r="A9" s="516"/>
      <c r="B9" s="516"/>
      <c r="C9" s="516"/>
      <c r="D9" s="516"/>
      <c r="E9" s="516"/>
      <c r="F9" s="516" t="s">
        <v>191</v>
      </c>
      <c r="G9" s="516"/>
      <c r="H9" s="516"/>
      <c r="I9" s="516"/>
      <c r="J9" s="128">
        <v>257.44</v>
      </c>
    </row>
    <row r="10" spans="1:12" ht="15" customHeight="1">
      <c r="A10" s="115" t="s">
        <v>192</v>
      </c>
      <c r="B10" s="116" t="s">
        <v>128</v>
      </c>
      <c r="C10" s="115" t="s">
        <v>129</v>
      </c>
      <c r="D10" s="115" t="s">
        <v>159</v>
      </c>
      <c r="E10" s="116" t="s">
        <v>13</v>
      </c>
      <c r="F10" s="515" t="s">
        <v>193</v>
      </c>
      <c r="G10" s="515"/>
      <c r="H10" s="515"/>
      <c r="I10" s="515"/>
      <c r="J10" s="116" t="s">
        <v>189</v>
      </c>
    </row>
    <row r="11" spans="1:12" ht="15" customHeight="1">
      <c r="A11" s="123" t="s">
        <v>190</v>
      </c>
      <c r="B11" s="124">
        <v>20002</v>
      </c>
      <c r="C11" s="123" t="s">
        <v>134</v>
      </c>
      <c r="D11" s="123" t="s">
        <v>160</v>
      </c>
      <c r="E11" s="125">
        <v>0.4</v>
      </c>
      <c r="F11" s="123"/>
      <c r="G11" s="123"/>
      <c r="H11" s="123"/>
      <c r="I11" s="127">
        <v>24.06</v>
      </c>
      <c r="J11" s="127">
        <v>9.6199999999999992</v>
      </c>
    </row>
    <row r="12" spans="1:12" ht="15" customHeight="1">
      <c r="A12" s="123" t="s">
        <v>190</v>
      </c>
      <c r="B12" s="124">
        <v>20031</v>
      </c>
      <c r="C12" s="123" t="s">
        <v>134</v>
      </c>
      <c r="D12" s="123" t="s">
        <v>158</v>
      </c>
      <c r="E12" s="125">
        <v>2</v>
      </c>
      <c r="F12" s="123"/>
      <c r="G12" s="123"/>
      <c r="H12" s="123"/>
      <c r="I12" s="127">
        <v>13.57</v>
      </c>
      <c r="J12" s="127">
        <v>27.14</v>
      </c>
    </row>
    <row r="13" spans="1:12" ht="15" customHeight="1">
      <c r="A13" s="516"/>
      <c r="B13" s="516"/>
      <c r="C13" s="516"/>
      <c r="D13" s="516"/>
      <c r="E13" s="516"/>
      <c r="F13" s="516" t="s">
        <v>194</v>
      </c>
      <c r="G13" s="516"/>
      <c r="H13" s="516"/>
      <c r="I13" s="516"/>
      <c r="J13" s="128">
        <v>36.76</v>
      </c>
    </row>
    <row r="14" spans="1:12" ht="15" customHeight="1">
      <c r="A14" s="516"/>
      <c r="B14" s="516"/>
      <c r="C14" s="516"/>
      <c r="D14" s="516"/>
      <c r="E14" s="516"/>
      <c r="F14" s="516" t="s">
        <v>195</v>
      </c>
      <c r="G14" s="516"/>
      <c r="H14" s="516"/>
      <c r="I14" s="516"/>
      <c r="J14" s="128">
        <v>0</v>
      </c>
    </row>
    <row r="15" spans="1:12" ht="15" customHeight="1">
      <c r="A15" s="115" t="s">
        <v>192</v>
      </c>
      <c r="B15" s="116" t="s">
        <v>128</v>
      </c>
      <c r="C15" s="115" t="s">
        <v>129</v>
      </c>
      <c r="D15" s="115" t="s">
        <v>196</v>
      </c>
      <c r="E15" s="116"/>
      <c r="F15" s="116"/>
      <c r="G15" s="116"/>
      <c r="H15" s="116"/>
      <c r="I15" s="116" t="s">
        <v>189</v>
      </c>
      <c r="J15" s="116" t="s">
        <v>197</v>
      </c>
    </row>
    <row r="16" spans="1:12" ht="15" customHeight="1">
      <c r="A16" s="123" t="s">
        <v>190</v>
      </c>
      <c r="B16" s="124">
        <v>12</v>
      </c>
      <c r="C16" s="123" t="s">
        <v>134</v>
      </c>
      <c r="D16" s="123" t="s">
        <v>198</v>
      </c>
      <c r="E16" s="123"/>
      <c r="F16" s="123"/>
      <c r="G16" s="123"/>
      <c r="H16" s="123"/>
      <c r="I16" s="131">
        <v>9.6000000000000002E-2</v>
      </c>
      <c r="J16" s="124">
        <v>3.52</v>
      </c>
    </row>
    <row r="17" spans="1:10" ht="15" customHeight="1">
      <c r="A17" s="123" t="s">
        <v>190</v>
      </c>
      <c r="B17" s="124">
        <v>11</v>
      </c>
      <c r="C17" s="123" t="s">
        <v>134</v>
      </c>
      <c r="D17" s="123" t="s">
        <v>199</v>
      </c>
      <c r="E17" s="123"/>
      <c r="F17" s="123"/>
      <c r="G17" s="123"/>
      <c r="H17" s="123"/>
      <c r="I17" s="131">
        <v>1.12E-2</v>
      </c>
      <c r="J17" s="124">
        <v>0.41</v>
      </c>
    </row>
    <row r="18" spans="1:10" ht="15" customHeight="1">
      <c r="A18" s="123" t="s">
        <v>190</v>
      </c>
      <c r="B18" s="124">
        <v>14</v>
      </c>
      <c r="C18" s="123" t="s">
        <v>134</v>
      </c>
      <c r="D18" s="123" t="s">
        <v>200</v>
      </c>
      <c r="E18" s="123"/>
      <c r="F18" s="123"/>
      <c r="G18" s="123"/>
      <c r="H18" s="123"/>
      <c r="I18" s="131">
        <v>0.05</v>
      </c>
      <c r="J18" s="124">
        <v>1.83</v>
      </c>
    </row>
    <row r="19" spans="1:10" ht="15" customHeight="1">
      <c r="A19" s="123" t="s">
        <v>190</v>
      </c>
      <c r="B19" s="124">
        <v>13</v>
      </c>
      <c r="C19" s="123" t="s">
        <v>134</v>
      </c>
      <c r="D19" s="123" t="s">
        <v>201</v>
      </c>
      <c r="E19" s="123"/>
      <c r="F19" s="123"/>
      <c r="G19" s="123"/>
      <c r="H19" s="123"/>
      <c r="I19" s="131">
        <v>4.7899999999999998E-2</v>
      </c>
      <c r="J19" s="124">
        <v>1.76</v>
      </c>
    </row>
    <row r="20" spans="1:10" ht="15" customHeight="1">
      <c r="A20" s="516"/>
      <c r="B20" s="516"/>
      <c r="C20" s="516"/>
      <c r="D20" s="516"/>
      <c r="E20" s="516"/>
      <c r="F20" s="516" t="s">
        <v>202</v>
      </c>
      <c r="G20" s="516"/>
      <c r="H20" s="516"/>
      <c r="I20" s="516"/>
      <c r="J20" s="132">
        <v>7.52</v>
      </c>
    </row>
    <row r="21" spans="1:10" ht="14.25" customHeight="1">
      <c r="A21" s="516"/>
      <c r="B21" s="516"/>
      <c r="C21" s="516"/>
      <c r="D21" s="516"/>
      <c r="E21" s="516"/>
      <c r="F21" s="516" t="s">
        <v>203</v>
      </c>
      <c r="G21" s="516"/>
      <c r="H21" s="516"/>
      <c r="I21" s="516"/>
      <c r="J21" s="128">
        <v>301.72000000000003</v>
      </c>
    </row>
    <row r="22" spans="1:10" ht="14.25" customHeight="1">
      <c r="A22" s="516"/>
      <c r="B22" s="516"/>
      <c r="C22" s="516"/>
      <c r="D22" s="516"/>
      <c r="E22" s="516"/>
      <c r="F22" s="516" t="s">
        <v>204</v>
      </c>
      <c r="G22" s="516"/>
      <c r="H22" s="516"/>
      <c r="I22" s="516"/>
      <c r="J22" s="128">
        <v>0</v>
      </c>
    </row>
    <row r="23" spans="1:10" ht="17.25" customHeight="1">
      <c r="A23" s="516"/>
      <c r="B23" s="516"/>
      <c r="C23" s="516"/>
      <c r="D23" s="516"/>
      <c r="E23" s="516"/>
      <c r="F23" s="516" t="s">
        <v>205</v>
      </c>
      <c r="G23" s="516"/>
      <c r="H23" s="516"/>
      <c r="I23" s="516"/>
      <c r="J23" s="128">
        <v>0</v>
      </c>
    </row>
    <row r="24" spans="1:10" ht="15" customHeight="1">
      <c r="A24" s="516"/>
      <c r="B24" s="516"/>
      <c r="C24" s="516"/>
      <c r="D24" s="516"/>
      <c r="E24" s="516"/>
      <c r="F24" s="516" t="s">
        <v>206</v>
      </c>
      <c r="G24" s="516"/>
      <c r="H24" s="516"/>
      <c r="I24" s="516"/>
      <c r="J24" s="128">
        <v>1916.1375</v>
      </c>
    </row>
    <row r="25" spans="1:10" ht="15" customHeight="1">
      <c r="A25" s="516"/>
      <c r="B25" s="516"/>
      <c r="C25" s="516"/>
      <c r="D25" s="516"/>
      <c r="E25" s="516"/>
      <c r="F25" s="516" t="s">
        <v>207</v>
      </c>
      <c r="G25" s="516"/>
      <c r="H25" s="516"/>
      <c r="I25" s="516"/>
      <c r="J25" s="128">
        <v>0.15</v>
      </c>
    </row>
    <row r="26" spans="1:10" ht="15" customHeight="1">
      <c r="A26" s="133"/>
      <c r="B26" s="133"/>
      <c r="C26" s="133"/>
      <c r="D26" s="133"/>
      <c r="E26" s="133" t="s">
        <v>208</v>
      </c>
      <c r="F26" s="134">
        <v>2.3983143172136654E-2</v>
      </c>
      <c r="G26" s="133" t="s">
        <v>209</v>
      </c>
      <c r="H26" s="134">
        <v>0</v>
      </c>
      <c r="I26" s="133" t="s">
        <v>210</v>
      </c>
      <c r="J26" s="134">
        <v>2.3983143172136654E-2</v>
      </c>
    </row>
    <row r="27" spans="1:10" s="129" customFormat="1" ht="15" thickBot="1">
      <c r="A27" s="135"/>
      <c r="B27" s="135"/>
      <c r="C27" s="135"/>
      <c r="D27" s="135"/>
      <c r="E27" s="135" t="s">
        <v>211</v>
      </c>
      <c r="F27" s="136">
        <v>0.01</v>
      </c>
      <c r="G27" s="135"/>
      <c r="H27" s="519" t="s">
        <v>212</v>
      </c>
      <c r="I27" s="519"/>
      <c r="J27" s="136">
        <v>0.16</v>
      </c>
    </row>
    <row r="28" spans="1:10" ht="15.75" customHeight="1" thickTop="1">
      <c r="A28" s="137"/>
      <c r="B28" s="137"/>
      <c r="C28" s="137"/>
      <c r="D28" s="137"/>
      <c r="E28" s="137"/>
      <c r="F28" s="137"/>
      <c r="G28" s="137"/>
      <c r="H28" s="137"/>
      <c r="I28" s="137"/>
      <c r="J28" s="137"/>
    </row>
    <row r="29" spans="1:10" ht="15">
      <c r="A29" s="115" t="s">
        <v>213</v>
      </c>
      <c r="B29" s="116" t="s">
        <v>128</v>
      </c>
      <c r="C29" s="115" t="s">
        <v>129</v>
      </c>
      <c r="D29" s="115" t="s">
        <v>2</v>
      </c>
      <c r="E29" s="521" t="s">
        <v>130</v>
      </c>
      <c r="F29" s="521"/>
      <c r="G29" s="117" t="s">
        <v>131</v>
      </c>
      <c r="H29" s="116" t="s">
        <v>181</v>
      </c>
      <c r="I29" s="116" t="s">
        <v>182</v>
      </c>
      <c r="J29" s="116" t="s">
        <v>15</v>
      </c>
    </row>
    <row r="30" spans="1:10" ht="15" customHeight="1">
      <c r="A30" s="118" t="s">
        <v>183</v>
      </c>
      <c r="B30" s="119">
        <v>40305</v>
      </c>
      <c r="C30" s="118" t="s">
        <v>134</v>
      </c>
      <c r="D30" s="118" t="s">
        <v>78</v>
      </c>
      <c r="E30" s="520">
        <v>4030</v>
      </c>
      <c r="F30" s="520"/>
      <c r="G30" s="120" t="s">
        <v>184</v>
      </c>
      <c r="H30" s="121">
        <v>1</v>
      </c>
      <c r="I30" s="122">
        <v>0.14000000000000001</v>
      </c>
      <c r="J30" s="122">
        <v>0.14000000000000001</v>
      </c>
    </row>
    <row r="31" spans="1:10" ht="15" customHeight="1">
      <c r="A31" s="521" t="s">
        <v>185</v>
      </c>
      <c r="B31" s="515" t="s">
        <v>128</v>
      </c>
      <c r="C31" s="521" t="s">
        <v>129</v>
      </c>
      <c r="D31" s="521" t="s">
        <v>186</v>
      </c>
      <c r="E31" s="515" t="s">
        <v>13</v>
      </c>
      <c r="F31" s="522" t="s">
        <v>187</v>
      </c>
      <c r="G31" s="515"/>
      <c r="H31" s="522" t="s">
        <v>188</v>
      </c>
      <c r="I31" s="515"/>
      <c r="J31" s="515" t="s">
        <v>189</v>
      </c>
    </row>
    <row r="32" spans="1:10" ht="15" customHeight="1">
      <c r="A32" s="515"/>
      <c r="B32" s="515"/>
      <c r="C32" s="515"/>
      <c r="D32" s="515"/>
      <c r="E32" s="515"/>
      <c r="F32" s="116" t="s">
        <v>132</v>
      </c>
      <c r="G32" s="116" t="s">
        <v>133</v>
      </c>
      <c r="H32" s="116" t="s">
        <v>132</v>
      </c>
      <c r="I32" s="116" t="s">
        <v>133</v>
      </c>
      <c r="J32" s="515"/>
    </row>
    <row r="33" spans="1:10" ht="15" customHeight="1">
      <c r="A33" s="123" t="s">
        <v>190</v>
      </c>
      <c r="B33" s="124">
        <v>30000</v>
      </c>
      <c r="C33" s="123" t="s">
        <v>134</v>
      </c>
      <c r="D33" s="123" t="s">
        <v>150</v>
      </c>
      <c r="E33" s="125">
        <v>1</v>
      </c>
      <c r="F33" s="126">
        <v>1</v>
      </c>
      <c r="G33" s="126">
        <v>0</v>
      </c>
      <c r="H33" s="127">
        <v>97.846499999999992</v>
      </c>
      <c r="I33" s="127">
        <v>34.025199999999998</v>
      </c>
      <c r="J33" s="127">
        <v>97.84</v>
      </c>
    </row>
    <row r="34" spans="1:10" ht="15" customHeight="1">
      <c r="A34" s="516"/>
      <c r="B34" s="516"/>
      <c r="C34" s="516"/>
      <c r="D34" s="516"/>
      <c r="E34" s="516"/>
      <c r="F34" s="516" t="s">
        <v>191</v>
      </c>
      <c r="G34" s="516"/>
      <c r="H34" s="516"/>
      <c r="I34" s="516"/>
      <c r="J34" s="128">
        <v>97.84</v>
      </c>
    </row>
    <row r="35" spans="1:10" ht="15" customHeight="1">
      <c r="A35" s="115" t="s">
        <v>192</v>
      </c>
      <c r="B35" s="116" t="s">
        <v>128</v>
      </c>
      <c r="C35" s="115" t="s">
        <v>129</v>
      </c>
      <c r="D35" s="115" t="s">
        <v>159</v>
      </c>
      <c r="E35" s="116" t="s">
        <v>13</v>
      </c>
      <c r="F35" s="515" t="s">
        <v>193</v>
      </c>
      <c r="G35" s="515"/>
      <c r="H35" s="515"/>
      <c r="I35" s="515"/>
      <c r="J35" s="116" t="s">
        <v>189</v>
      </c>
    </row>
    <row r="36" spans="1:10" ht="15" customHeight="1">
      <c r="A36" s="123" t="s">
        <v>190</v>
      </c>
      <c r="B36" s="124">
        <v>20003</v>
      </c>
      <c r="C36" s="123" t="s">
        <v>134</v>
      </c>
      <c r="D36" s="123" t="s">
        <v>161</v>
      </c>
      <c r="E36" s="125">
        <v>2</v>
      </c>
      <c r="F36" s="123"/>
      <c r="G36" s="123"/>
      <c r="H36" s="123"/>
      <c r="I36" s="127">
        <v>14.86</v>
      </c>
      <c r="J36" s="127">
        <v>29.72</v>
      </c>
    </row>
    <row r="37" spans="1:10" ht="14.25" customHeight="1">
      <c r="A37" s="123" t="s">
        <v>190</v>
      </c>
      <c r="B37" s="124">
        <v>20002</v>
      </c>
      <c r="C37" s="123" t="s">
        <v>134</v>
      </c>
      <c r="D37" s="123" t="s">
        <v>160</v>
      </c>
      <c r="E37" s="125">
        <v>0.5</v>
      </c>
      <c r="F37" s="123"/>
      <c r="G37" s="123"/>
      <c r="H37" s="123"/>
      <c r="I37" s="127">
        <v>24.06</v>
      </c>
      <c r="J37" s="127">
        <v>12.03</v>
      </c>
    </row>
    <row r="38" spans="1:10" ht="14.25" customHeight="1">
      <c r="A38" s="516"/>
      <c r="B38" s="516"/>
      <c r="C38" s="516"/>
      <c r="D38" s="516"/>
      <c r="E38" s="516"/>
      <c r="F38" s="516" t="s">
        <v>194</v>
      </c>
      <c r="G38" s="516"/>
      <c r="H38" s="516"/>
      <c r="I38" s="516"/>
      <c r="J38" s="128">
        <v>41.75</v>
      </c>
    </row>
    <row r="39" spans="1:10" ht="14.25" customHeight="1">
      <c r="A39" s="516"/>
      <c r="B39" s="516"/>
      <c r="C39" s="516"/>
      <c r="D39" s="516"/>
      <c r="E39" s="516"/>
      <c r="F39" s="516" t="s">
        <v>195</v>
      </c>
      <c r="G39" s="516"/>
      <c r="H39" s="516"/>
      <c r="I39" s="516"/>
      <c r="J39" s="128">
        <v>0</v>
      </c>
    </row>
    <row r="40" spans="1:10" ht="14.25" customHeight="1">
      <c r="A40" s="115" t="s">
        <v>192</v>
      </c>
      <c r="B40" s="116" t="s">
        <v>128</v>
      </c>
      <c r="C40" s="115" t="s">
        <v>129</v>
      </c>
      <c r="D40" s="115" t="s">
        <v>196</v>
      </c>
      <c r="E40" s="116"/>
      <c r="F40" s="116"/>
      <c r="G40" s="116"/>
      <c r="H40" s="116"/>
      <c r="I40" s="116" t="s">
        <v>189</v>
      </c>
      <c r="J40" s="116" t="s">
        <v>197</v>
      </c>
    </row>
    <row r="41" spans="1:10" ht="15" customHeight="1">
      <c r="A41" s="123" t="s">
        <v>190</v>
      </c>
      <c r="B41" s="124">
        <v>12</v>
      </c>
      <c r="C41" s="123" t="s">
        <v>134</v>
      </c>
      <c r="D41" s="123" t="s">
        <v>198</v>
      </c>
      <c r="E41" s="123"/>
      <c r="F41" s="123"/>
      <c r="G41" s="123"/>
      <c r="H41" s="123"/>
      <c r="I41" s="131">
        <v>9.6000000000000002E-2</v>
      </c>
      <c r="J41" s="124">
        <v>4</v>
      </c>
    </row>
    <row r="42" spans="1:10" ht="14.25" customHeight="1">
      <c r="A42" s="123" t="s">
        <v>190</v>
      </c>
      <c r="B42" s="124">
        <v>11</v>
      </c>
      <c r="C42" s="123" t="s">
        <v>134</v>
      </c>
      <c r="D42" s="123" t="s">
        <v>199</v>
      </c>
      <c r="E42" s="123"/>
      <c r="F42" s="123"/>
      <c r="G42" s="123"/>
      <c r="H42" s="123"/>
      <c r="I42" s="131">
        <v>1.12E-2</v>
      </c>
      <c r="J42" s="124">
        <v>0.46</v>
      </c>
    </row>
    <row r="43" spans="1:10" ht="14.25" customHeight="1">
      <c r="A43" s="123" t="s">
        <v>190</v>
      </c>
      <c r="B43" s="124">
        <v>13</v>
      </c>
      <c r="C43" s="123" t="s">
        <v>134</v>
      </c>
      <c r="D43" s="123" t="s">
        <v>201</v>
      </c>
      <c r="E43" s="123"/>
      <c r="F43" s="123"/>
      <c r="G43" s="123"/>
      <c r="H43" s="123"/>
      <c r="I43" s="131">
        <v>4.7899999999999998E-2</v>
      </c>
      <c r="J43" s="124">
        <v>1.99</v>
      </c>
    </row>
    <row r="44" spans="1:10" ht="14.25" customHeight="1">
      <c r="A44" s="516"/>
      <c r="B44" s="516"/>
      <c r="C44" s="516"/>
      <c r="D44" s="516"/>
      <c r="E44" s="516"/>
      <c r="F44" s="516" t="s">
        <v>202</v>
      </c>
      <c r="G44" s="516"/>
      <c r="H44" s="516"/>
      <c r="I44" s="516"/>
      <c r="J44" s="132">
        <v>6.45</v>
      </c>
    </row>
    <row r="45" spans="1:10" ht="14.25" customHeight="1">
      <c r="A45" s="516"/>
      <c r="B45" s="516"/>
      <c r="C45" s="516"/>
      <c r="D45" s="516"/>
      <c r="E45" s="516"/>
      <c r="F45" s="516" t="s">
        <v>203</v>
      </c>
      <c r="G45" s="516"/>
      <c r="H45" s="516"/>
      <c r="I45" s="516"/>
      <c r="J45" s="128">
        <v>146.04000000000002</v>
      </c>
    </row>
    <row r="46" spans="1:10" ht="14.25" customHeight="1">
      <c r="A46" s="516"/>
      <c r="B46" s="516"/>
      <c r="C46" s="516"/>
      <c r="D46" s="516"/>
      <c r="E46" s="516"/>
      <c r="F46" s="516" t="s">
        <v>204</v>
      </c>
      <c r="G46" s="516"/>
      <c r="H46" s="516"/>
      <c r="I46" s="516"/>
      <c r="J46" s="128">
        <v>0</v>
      </c>
    </row>
    <row r="47" spans="1:10" ht="15" customHeight="1">
      <c r="A47" s="516"/>
      <c r="B47" s="516"/>
      <c r="C47" s="516"/>
      <c r="D47" s="516"/>
      <c r="E47" s="516"/>
      <c r="F47" s="516" t="s">
        <v>205</v>
      </c>
      <c r="G47" s="516"/>
      <c r="H47" s="516"/>
      <c r="I47" s="516"/>
      <c r="J47" s="128">
        <v>0</v>
      </c>
    </row>
    <row r="48" spans="1:10" ht="14.25" customHeight="1">
      <c r="A48" s="516"/>
      <c r="B48" s="516"/>
      <c r="C48" s="516"/>
      <c r="D48" s="516"/>
      <c r="E48" s="516"/>
      <c r="F48" s="516" t="s">
        <v>206</v>
      </c>
      <c r="G48" s="516"/>
      <c r="H48" s="516"/>
      <c r="I48" s="516"/>
      <c r="J48" s="128">
        <v>1087.5</v>
      </c>
    </row>
    <row r="49" spans="1:10" ht="14.25" customHeight="1">
      <c r="A49" s="516"/>
      <c r="B49" s="516"/>
      <c r="C49" s="516"/>
      <c r="D49" s="516"/>
      <c r="E49" s="516"/>
      <c r="F49" s="516" t="s">
        <v>207</v>
      </c>
      <c r="G49" s="516"/>
      <c r="H49" s="516"/>
      <c r="I49" s="516"/>
      <c r="J49" s="128">
        <v>0.13</v>
      </c>
    </row>
    <row r="50" spans="1:10" ht="15" customHeight="1">
      <c r="A50" s="133"/>
      <c r="B50" s="133"/>
      <c r="C50" s="133"/>
      <c r="D50" s="133"/>
      <c r="E50" s="133" t="s">
        <v>208</v>
      </c>
      <c r="F50" s="134">
        <v>4.7988505747126438E-2</v>
      </c>
      <c r="G50" s="133" t="s">
        <v>209</v>
      </c>
      <c r="H50" s="134">
        <v>0</v>
      </c>
      <c r="I50" s="133" t="s">
        <v>210</v>
      </c>
      <c r="J50" s="134">
        <v>4.7988505747126438E-2</v>
      </c>
    </row>
    <row r="51" spans="1:10" ht="15" customHeight="1" thickBot="1">
      <c r="A51" s="135"/>
      <c r="B51" s="135"/>
      <c r="C51" s="135"/>
      <c r="D51" s="135"/>
      <c r="E51" s="135" t="s">
        <v>211</v>
      </c>
      <c r="F51" s="136">
        <v>0.01</v>
      </c>
      <c r="G51" s="135"/>
      <c r="H51" s="519" t="s">
        <v>212</v>
      </c>
      <c r="I51" s="519"/>
      <c r="J51" s="136">
        <v>0.14000000000000001</v>
      </c>
    </row>
    <row r="52" spans="1:10" ht="15" customHeight="1" thickTop="1">
      <c r="A52" s="137"/>
      <c r="B52" s="137"/>
      <c r="C52" s="137"/>
      <c r="D52" s="137"/>
      <c r="E52" s="137"/>
      <c r="F52" s="137"/>
      <c r="G52" s="137"/>
      <c r="H52" s="137"/>
      <c r="I52" s="137"/>
      <c r="J52" s="137"/>
    </row>
    <row r="53" spans="1:10" ht="15">
      <c r="A53" s="115" t="s">
        <v>214</v>
      </c>
      <c r="B53" s="116" t="s">
        <v>128</v>
      </c>
      <c r="C53" s="115" t="s">
        <v>129</v>
      </c>
      <c r="D53" s="115" t="s">
        <v>2</v>
      </c>
      <c r="E53" s="521" t="s">
        <v>130</v>
      </c>
      <c r="F53" s="521"/>
      <c r="G53" s="117" t="s">
        <v>131</v>
      </c>
      <c r="H53" s="116" t="s">
        <v>181</v>
      </c>
      <c r="I53" s="116" t="s">
        <v>182</v>
      </c>
      <c r="J53" s="116" t="s">
        <v>15</v>
      </c>
    </row>
    <row r="54" spans="1:10" ht="15" customHeight="1">
      <c r="A54" s="118" t="s">
        <v>183</v>
      </c>
      <c r="B54" s="119">
        <v>44100</v>
      </c>
      <c r="C54" s="118" t="s">
        <v>134</v>
      </c>
      <c r="D54" s="118" t="s">
        <v>79</v>
      </c>
      <c r="E54" s="520">
        <v>4410</v>
      </c>
      <c r="F54" s="520"/>
      <c r="G54" s="120" t="s">
        <v>176</v>
      </c>
      <c r="H54" s="121">
        <v>1</v>
      </c>
      <c r="I54" s="122">
        <v>2.36</v>
      </c>
      <c r="J54" s="122">
        <v>2.36</v>
      </c>
    </row>
    <row r="55" spans="1:10" ht="15">
      <c r="A55" s="521" t="s">
        <v>185</v>
      </c>
      <c r="B55" s="515" t="s">
        <v>128</v>
      </c>
      <c r="C55" s="521" t="s">
        <v>129</v>
      </c>
      <c r="D55" s="521" t="s">
        <v>186</v>
      </c>
      <c r="E55" s="515" t="s">
        <v>13</v>
      </c>
      <c r="F55" s="522" t="s">
        <v>187</v>
      </c>
      <c r="G55" s="515"/>
      <c r="H55" s="522" t="s">
        <v>188</v>
      </c>
      <c r="I55" s="515"/>
      <c r="J55" s="515" t="s">
        <v>189</v>
      </c>
    </row>
    <row r="56" spans="1:10" ht="15" customHeight="1">
      <c r="A56" s="515"/>
      <c r="B56" s="515"/>
      <c r="C56" s="515"/>
      <c r="D56" s="515"/>
      <c r="E56" s="515"/>
      <c r="F56" s="116" t="s">
        <v>132</v>
      </c>
      <c r="G56" s="116" t="s">
        <v>133</v>
      </c>
      <c r="H56" s="116" t="s">
        <v>132</v>
      </c>
      <c r="I56" s="116" t="s">
        <v>133</v>
      </c>
      <c r="J56" s="515"/>
    </row>
    <row r="57" spans="1:10" ht="25.5">
      <c r="A57" s="123" t="s">
        <v>190</v>
      </c>
      <c r="B57" s="124">
        <v>30007</v>
      </c>
      <c r="C57" s="123" t="s">
        <v>134</v>
      </c>
      <c r="D57" s="123" t="s">
        <v>144</v>
      </c>
      <c r="E57" s="125">
        <v>1</v>
      </c>
      <c r="F57" s="126">
        <v>0.77</v>
      </c>
      <c r="G57" s="126">
        <v>0.23</v>
      </c>
      <c r="H57" s="127">
        <v>154.1901</v>
      </c>
      <c r="I57" s="127">
        <v>65.49369999999999</v>
      </c>
      <c r="J57" s="127">
        <v>133.78</v>
      </c>
    </row>
    <row r="58" spans="1:10" ht="14.25" customHeight="1">
      <c r="A58" s="123" t="s">
        <v>190</v>
      </c>
      <c r="B58" s="124">
        <v>30001</v>
      </c>
      <c r="C58" s="123" t="s">
        <v>134</v>
      </c>
      <c r="D58" s="123" t="s">
        <v>146</v>
      </c>
      <c r="E58" s="125">
        <v>1</v>
      </c>
      <c r="F58" s="126">
        <v>1</v>
      </c>
      <c r="G58" s="126">
        <v>0</v>
      </c>
      <c r="H58" s="127">
        <v>257.44229999999999</v>
      </c>
      <c r="I58" s="127">
        <v>82.262100000000004</v>
      </c>
      <c r="J58" s="127">
        <v>257.44</v>
      </c>
    </row>
    <row r="59" spans="1:10" ht="15" customHeight="1">
      <c r="A59" s="516"/>
      <c r="B59" s="516"/>
      <c r="C59" s="516"/>
      <c r="D59" s="516"/>
      <c r="E59" s="516"/>
      <c r="F59" s="516" t="s">
        <v>191</v>
      </c>
      <c r="G59" s="516"/>
      <c r="H59" s="516"/>
      <c r="I59" s="516"/>
      <c r="J59" s="128">
        <v>391.22</v>
      </c>
    </row>
    <row r="60" spans="1:10" ht="14.25" customHeight="1">
      <c r="A60" s="115" t="s">
        <v>192</v>
      </c>
      <c r="B60" s="116" t="s">
        <v>128</v>
      </c>
      <c r="C60" s="115" t="s">
        <v>129</v>
      </c>
      <c r="D60" s="115" t="s">
        <v>159</v>
      </c>
      <c r="E60" s="116" t="s">
        <v>13</v>
      </c>
      <c r="F60" s="515" t="s">
        <v>193</v>
      </c>
      <c r="G60" s="515"/>
      <c r="H60" s="515"/>
      <c r="I60" s="515"/>
      <c r="J60" s="116" t="s">
        <v>189</v>
      </c>
    </row>
    <row r="61" spans="1:10" ht="15" customHeight="1">
      <c r="A61" s="123" t="s">
        <v>190</v>
      </c>
      <c r="B61" s="124">
        <v>20003</v>
      </c>
      <c r="C61" s="123" t="s">
        <v>134</v>
      </c>
      <c r="D61" s="123" t="s">
        <v>161</v>
      </c>
      <c r="E61" s="125">
        <v>2</v>
      </c>
      <c r="F61" s="123"/>
      <c r="G61" s="123"/>
      <c r="H61" s="123"/>
      <c r="I61" s="127">
        <v>14.86</v>
      </c>
      <c r="J61" s="127">
        <v>29.72</v>
      </c>
    </row>
    <row r="62" spans="1:10" ht="15" customHeight="1">
      <c r="A62" s="123" t="s">
        <v>190</v>
      </c>
      <c r="B62" s="124">
        <v>20002</v>
      </c>
      <c r="C62" s="123" t="s">
        <v>134</v>
      </c>
      <c r="D62" s="123" t="s">
        <v>160</v>
      </c>
      <c r="E62" s="125">
        <v>0.5</v>
      </c>
      <c r="F62" s="123"/>
      <c r="G62" s="123"/>
      <c r="H62" s="123"/>
      <c r="I62" s="127">
        <v>24.06</v>
      </c>
      <c r="J62" s="127">
        <v>12.03</v>
      </c>
    </row>
    <row r="63" spans="1:10" ht="14.25" customHeight="1">
      <c r="A63" s="516"/>
      <c r="B63" s="516"/>
      <c r="C63" s="516"/>
      <c r="D63" s="516"/>
      <c r="E63" s="516"/>
      <c r="F63" s="516" t="s">
        <v>194</v>
      </c>
      <c r="G63" s="516"/>
      <c r="H63" s="516"/>
      <c r="I63" s="516"/>
      <c r="J63" s="128">
        <v>41.75</v>
      </c>
    </row>
    <row r="64" spans="1:10" ht="14.25" customHeight="1">
      <c r="A64" s="516"/>
      <c r="B64" s="516"/>
      <c r="C64" s="516"/>
      <c r="D64" s="516"/>
      <c r="E64" s="516"/>
      <c r="F64" s="516" t="s">
        <v>195</v>
      </c>
      <c r="G64" s="516"/>
      <c r="H64" s="516"/>
      <c r="I64" s="516"/>
      <c r="J64" s="128">
        <v>0</v>
      </c>
    </row>
    <row r="65" spans="1:10" ht="15" customHeight="1">
      <c r="A65" s="115" t="s">
        <v>192</v>
      </c>
      <c r="B65" s="116" t="s">
        <v>128</v>
      </c>
      <c r="C65" s="115" t="s">
        <v>129</v>
      </c>
      <c r="D65" s="115" t="s">
        <v>196</v>
      </c>
      <c r="E65" s="116"/>
      <c r="F65" s="116"/>
      <c r="G65" s="116"/>
      <c r="H65" s="116"/>
      <c r="I65" s="116" t="s">
        <v>189</v>
      </c>
      <c r="J65" s="116" t="s">
        <v>197</v>
      </c>
    </row>
    <row r="66" spans="1:10" ht="14.25" customHeight="1">
      <c r="A66" s="123" t="s">
        <v>190</v>
      </c>
      <c r="B66" s="124">
        <v>12</v>
      </c>
      <c r="C66" s="123" t="s">
        <v>134</v>
      </c>
      <c r="D66" s="123" t="s">
        <v>198</v>
      </c>
      <c r="E66" s="123"/>
      <c r="F66" s="123"/>
      <c r="G66" s="123"/>
      <c r="H66" s="123"/>
      <c r="I66" s="131">
        <v>9.6000000000000002E-2</v>
      </c>
      <c r="J66" s="124">
        <v>4</v>
      </c>
    </row>
    <row r="67" spans="1:10" ht="14.25" customHeight="1">
      <c r="A67" s="123" t="s">
        <v>190</v>
      </c>
      <c r="B67" s="124">
        <v>11</v>
      </c>
      <c r="C67" s="123" t="s">
        <v>134</v>
      </c>
      <c r="D67" s="123" t="s">
        <v>199</v>
      </c>
      <c r="E67" s="123"/>
      <c r="F67" s="123"/>
      <c r="G67" s="123"/>
      <c r="H67" s="123"/>
      <c r="I67" s="131">
        <v>1.12E-2</v>
      </c>
      <c r="J67" s="124">
        <v>0.46</v>
      </c>
    </row>
    <row r="68" spans="1:10" ht="14.25" customHeight="1">
      <c r="A68" s="123" t="s">
        <v>190</v>
      </c>
      <c r="B68" s="124">
        <v>13</v>
      </c>
      <c r="C68" s="123" t="s">
        <v>134</v>
      </c>
      <c r="D68" s="123" t="s">
        <v>201</v>
      </c>
      <c r="E68" s="123"/>
      <c r="F68" s="123"/>
      <c r="G68" s="123"/>
      <c r="H68" s="123"/>
      <c r="I68" s="131">
        <v>4.7899999999999998E-2</v>
      </c>
      <c r="J68" s="124">
        <v>1.99</v>
      </c>
    </row>
    <row r="69" spans="1:10" ht="14.25" customHeight="1">
      <c r="A69" s="516"/>
      <c r="B69" s="516"/>
      <c r="C69" s="516"/>
      <c r="D69" s="516"/>
      <c r="E69" s="516"/>
      <c r="F69" s="516" t="s">
        <v>202</v>
      </c>
      <c r="G69" s="516"/>
      <c r="H69" s="516"/>
      <c r="I69" s="516"/>
      <c r="J69" s="132">
        <v>6.45</v>
      </c>
    </row>
    <row r="70" spans="1:10" ht="14.25" customHeight="1">
      <c r="A70" s="516"/>
      <c r="B70" s="516"/>
      <c r="C70" s="516"/>
      <c r="D70" s="516"/>
      <c r="E70" s="516"/>
      <c r="F70" s="516" t="s">
        <v>203</v>
      </c>
      <c r="G70" s="516"/>
      <c r="H70" s="516"/>
      <c r="I70" s="516"/>
      <c r="J70" s="128">
        <v>439.42</v>
      </c>
    </row>
    <row r="71" spans="1:10" ht="14.25" customHeight="1">
      <c r="A71" s="516"/>
      <c r="B71" s="516"/>
      <c r="C71" s="516"/>
      <c r="D71" s="516"/>
      <c r="E71" s="516"/>
      <c r="F71" s="516" t="s">
        <v>204</v>
      </c>
      <c r="G71" s="516"/>
      <c r="H71" s="516"/>
      <c r="I71" s="516"/>
      <c r="J71" s="128">
        <v>0</v>
      </c>
    </row>
    <row r="72" spans="1:10" ht="14.25" customHeight="1">
      <c r="A72" s="516"/>
      <c r="B72" s="516"/>
      <c r="C72" s="516"/>
      <c r="D72" s="516"/>
      <c r="E72" s="516"/>
      <c r="F72" s="516" t="s">
        <v>205</v>
      </c>
      <c r="G72" s="516"/>
      <c r="H72" s="516"/>
      <c r="I72" s="516"/>
      <c r="J72" s="128">
        <v>0</v>
      </c>
    </row>
    <row r="73" spans="1:10" ht="14.25" customHeight="1">
      <c r="A73" s="516"/>
      <c r="B73" s="516"/>
      <c r="C73" s="516"/>
      <c r="D73" s="516"/>
      <c r="E73" s="516"/>
      <c r="F73" s="516" t="s">
        <v>206</v>
      </c>
      <c r="G73" s="516"/>
      <c r="H73" s="516"/>
      <c r="I73" s="516"/>
      <c r="J73" s="128">
        <v>206.25</v>
      </c>
    </row>
    <row r="74" spans="1:10" ht="14.25" customHeight="1">
      <c r="A74" s="516"/>
      <c r="B74" s="516"/>
      <c r="C74" s="516"/>
      <c r="D74" s="516"/>
      <c r="E74" s="516"/>
      <c r="F74" s="516" t="s">
        <v>207</v>
      </c>
      <c r="G74" s="516"/>
      <c r="H74" s="516"/>
      <c r="I74" s="516"/>
      <c r="J74" s="128">
        <v>2.13</v>
      </c>
    </row>
    <row r="75" spans="1:10" ht="14.25" customHeight="1">
      <c r="A75" s="133"/>
      <c r="B75" s="133"/>
      <c r="C75" s="133"/>
      <c r="D75" s="133"/>
      <c r="E75" s="133" t="s">
        <v>208</v>
      </c>
      <c r="F75" s="134">
        <v>0.25303030303030305</v>
      </c>
      <c r="G75" s="133" t="s">
        <v>209</v>
      </c>
      <c r="H75" s="134">
        <v>0</v>
      </c>
      <c r="I75" s="133" t="s">
        <v>210</v>
      </c>
      <c r="J75" s="134">
        <v>0.25303030303030305</v>
      </c>
    </row>
    <row r="76" spans="1:10" ht="15" customHeight="1" thickBot="1">
      <c r="A76" s="135"/>
      <c r="B76" s="135"/>
      <c r="C76" s="135"/>
      <c r="D76" s="135"/>
      <c r="E76" s="135" t="s">
        <v>211</v>
      </c>
      <c r="F76" s="136">
        <v>0.23</v>
      </c>
      <c r="G76" s="135"/>
      <c r="H76" s="519" t="s">
        <v>212</v>
      </c>
      <c r="I76" s="519"/>
      <c r="J76" s="136">
        <v>2.36</v>
      </c>
    </row>
    <row r="77" spans="1:10" ht="15" customHeight="1" thickTop="1">
      <c r="A77" s="137"/>
      <c r="B77" s="137"/>
      <c r="C77" s="137"/>
      <c r="D77" s="137"/>
      <c r="E77" s="137"/>
      <c r="F77" s="137"/>
      <c r="G77" s="137"/>
      <c r="H77" s="137"/>
      <c r="I77" s="137"/>
      <c r="J77" s="137"/>
    </row>
    <row r="78" spans="1:10" ht="15">
      <c r="A78" s="115" t="s">
        <v>215</v>
      </c>
      <c r="B78" s="116" t="s">
        <v>128</v>
      </c>
      <c r="C78" s="115" t="s">
        <v>129</v>
      </c>
      <c r="D78" s="115" t="s">
        <v>2</v>
      </c>
      <c r="E78" s="521" t="s">
        <v>130</v>
      </c>
      <c r="F78" s="521"/>
      <c r="G78" s="117" t="s">
        <v>131</v>
      </c>
      <c r="H78" s="116" t="s">
        <v>181</v>
      </c>
      <c r="I78" s="116" t="s">
        <v>182</v>
      </c>
      <c r="J78" s="116" t="s">
        <v>15</v>
      </c>
    </row>
    <row r="79" spans="1:10" ht="15" customHeight="1">
      <c r="A79" s="118" t="s">
        <v>183</v>
      </c>
      <c r="B79" s="119">
        <v>44102</v>
      </c>
      <c r="C79" s="118" t="s">
        <v>134</v>
      </c>
      <c r="D79" s="118" t="s">
        <v>80</v>
      </c>
      <c r="E79" s="520">
        <v>4410</v>
      </c>
      <c r="F79" s="520"/>
      <c r="G79" s="120" t="s">
        <v>216</v>
      </c>
      <c r="H79" s="121">
        <v>1</v>
      </c>
      <c r="I79" s="122">
        <v>0.87</v>
      </c>
      <c r="J79" s="122">
        <v>0.87</v>
      </c>
    </row>
    <row r="80" spans="1:10" ht="15">
      <c r="A80" s="521" t="s">
        <v>185</v>
      </c>
      <c r="B80" s="515" t="s">
        <v>128</v>
      </c>
      <c r="C80" s="521" t="s">
        <v>129</v>
      </c>
      <c r="D80" s="521" t="s">
        <v>186</v>
      </c>
      <c r="E80" s="515" t="s">
        <v>13</v>
      </c>
      <c r="F80" s="522" t="s">
        <v>187</v>
      </c>
      <c r="G80" s="515"/>
      <c r="H80" s="522" t="s">
        <v>188</v>
      </c>
      <c r="I80" s="515"/>
      <c r="J80" s="515" t="s">
        <v>189</v>
      </c>
    </row>
    <row r="81" spans="1:10" ht="15" customHeight="1">
      <c r="A81" s="515"/>
      <c r="B81" s="515"/>
      <c r="C81" s="515"/>
      <c r="D81" s="515"/>
      <c r="E81" s="515"/>
      <c r="F81" s="116" t="s">
        <v>132</v>
      </c>
      <c r="G81" s="116" t="s">
        <v>133</v>
      </c>
      <c r="H81" s="116" t="s">
        <v>132</v>
      </c>
      <c r="I81" s="116" t="s">
        <v>133</v>
      </c>
      <c r="J81" s="515"/>
    </row>
    <row r="82" spans="1:10" ht="14.25" customHeight="1">
      <c r="A82" s="123" t="s">
        <v>190</v>
      </c>
      <c r="B82" s="124">
        <v>30037</v>
      </c>
      <c r="C82" s="123" t="s">
        <v>134</v>
      </c>
      <c r="D82" s="123" t="s">
        <v>135</v>
      </c>
      <c r="E82" s="125">
        <v>1</v>
      </c>
      <c r="F82" s="126">
        <v>1</v>
      </c>
      <c r="G82" s="126">
        <v>0</v>
      </c>
      <c r="H82" s="127">
        <v>109.36829999999999</v>
      </c>
      <c r="I82" s="127">
        <v>23.779899999999998</v>
      </c>
      <c r="J82" s="127">
        <v>109.36</v>
      </c>
    </row>
    <row r="83" spans="1:10" ht="14.25" customHeight="1">
      <c r="A83" s="516"/>
      <c r="B83" s="516"/>
      <c r="C83" s="516"/>
      <c r="D83" s="516"/>
      <c r="E83" s="516"/>
      <c r="F83" s="516" t="s">
        <v>191</v>
      </c>
      <c r="G83" s="516"/>
      <c r="H83" s="516"/>
      <c r="I83" s="516"/>
      <c r="J83" s="128">
        <v>109.36</v>
      </c>
    </row>
    <row r="84" spans="1:10" ht="15" customHeight="1">
      <c r="A84" s="516"/>
      <c r="B84" s="516"/>
      <c r="C84" s="516"/>
      <c r="D84" s="516"/>
      <c r="E84" s="516"/>
      <c r="F84" s="516" t="s">
        <v>203</v>
      </c>
      <c r="G84" s="516"/>
      <c r="H84" s="516"/>
      <c r="I84" s="516"/>
      <c r="J84" s="128">
        <v>109.36</v>
      </c>
    </row>
    <row r="85" spans="1:10" ht="14.25" customHeight="1">
      <c r="A85" s="516"/>
      <c r="B85" s="516"/>
      <c r="C85" s="516"/>
      <c r="D85" s="516"/>
      <c r="E85" s="516"/>
      <c r="F85" s="516" t="s">
        <v>204</v>
      </c>
      <c r="G85" s="516"/>
      <c r="H85" s="516"/>
      <c r="I85" s="516"/>
      <c r="J85" s="128">
        <v>0</v>
      </c>
    </row>
    <row r="86" spans="1:10" ht="15" customHeight="1">
      <c r="A86" s="516"/>
      <c r="B86" s="516"/>
      <c r="C86" s="516"/>
      <c r="D86" s="516"/>
      <c r="E86" s="516"/>
      <c r="F86" s="516" t="s">
        <v>205</v>
      </c>
      <c r="G86" s="516"/>
      <c r="H86" s="516"/>
      <c r="I86" s="516"/>
      <c r="J86" s="128">
        <v>0</v>
      </c>
    </row>
    <row r="87" spans="1:10" ht="14.25" customHeight="1">
      <c r="A87" s="516"/>
      <c r="B87" s="516"/>
      <c r="C87" s="516"/>
      <c r="D87" s="516"/>
      <c r="E87" s="516"/>
      <c r="F87" s="516" t="s">
        <v>206</v>
      </c>
      <c r="G87" s="516"/>
      <c r="H87" s="516"/>
      <c r="I87" s="516"/>
      <c r="J87" s="128">
        <v>138.35000000000002</v>
      </c>
    </row>
    <row r="88" spans="1:10" ht="14.25" customHeight="1">
      <c r="A88" s="516"/>
      <c r="B88" s="516"/>
      <c r="C88" s="516"/>
      <c r="D88" s="516"/>
      <c r="E88" s="516"/>
      <c r="F88" s="516" t="s">
        <v>207</v>
      </c>
      <c r="G88" s="516"/>
      <c r="H88" s="516"/>
      <c r="I88" s="516"/>
      <c r="J88" s="128">
        <v>0.79</v>
      </c>
    </row>
    <row r="89" spans="1:10" ht="15" customHeight="1">
      <c r="A89" s="133"/>
      <c r="B89" s="133"/>
      <c r="C89" s="133"/>
      <c r="D89" s="133"/>
      <c r="E89" s="133" t="s">
        <v>208</v>
      </c>
      <c r="F89" s="134">
        <v>0</v>
      </c>
      <c r="G89" s="133" t="s">
        <v>209</v>
      </c>
      <c r="H89" s="134">
        <v>0</v>
      </c>
      <c r="I89" s="133" t="s">
        <v>210</v>
      </c>
      <c r="J89" s="134">
        <v>0</v>
      </c>
    </row>
    <row r="90" spans="1:10" ht="15" customHeight="1" thickBot="1">
      <c r="A90" s="135"/>
      <c r="B90" s="135"/>
      <c r="C90" s="135"/>
      <c r="D90" s="135"/>
      <c r="E90" s="135" t="s">
        <v>211</v>
      </c>
      <c r="F90" s="136">
        <v>0.08</v>
      </c>
      <c r="G90" s="135"/>
      <c r="H90" s="519" t="s">
        <v>212</v>
      </c>
      <c r="I90" s="519"/>
      <c r="J90" s="136">
        <v>0.87</v>
      </c>
    </row>
    <row r="91" spans="1:10" ht="15" customHeight="1" thickTop="1">
      <c r="A91" s="137"/>
      <c r="B91" s="137"/>
      <c r="C91" s="137"/>
      <c r="D91" s="137"/>
      <c r="E91" s="137"/>
      <c r="F91" s="137"/>
      <c r="G91" s="137"/>
      <c r="H91" s="137"/>
      <c r="I91" s="137"/>
      <c r="J91" s="137"/>
    </row>
    <row r="92" spans="1:10" ht="15">
      <c r="A92" s="115" t="s">
        <v>217</v>
      </c>
      <c r="B92" s="116" t="s">
        <v>128</v>
      </c>
      <c r="C92" s="115" t="s">
        <v>129</v>
      </c>
      <c r="D92" s="115" t="s">
        <v>2</v>
      </c>
      <c r="E92" s="521" t="s">
        <v>130</v>
      </c>
      <c r="F92" s="521"/>
      <c r="G92" s="117" t="s">
        <v>131</v>
      </c>
      <c r="H92" s="116" t="s">
        <v>181</v>
      </c>
      <c r="I92" s="116" t="s">
        <v>182</v>
      </c>
      <c r="J92" s="116" t="s">
        <v>15</v>
      </c>
    </row>
    <row r="93" spans="1:10" ht="15" customHeight="1">
      <c r="A93" s="118" t="s">
        <v>183</v>
      </c>
      <c r="B93" s="119">
        <v>44151</v>
      </c>
      <c r="C93" s="118" t="s">
        <v>134</v>
      </c>
      <c r="D93" s="118" t="s">
        <v>20</v>
      </c>
      <c r="E93" s="520">
        <v>4415</v>
      </c>
      <c r="F93" s="520"/>
      <c r="G93" s="120" t="s">
        <v>176</v>
      </c>
      <c r="H93" s="121">
        <v>1</v>
      </c>
      <c r="I93" s="122">
        <v>43.43</v>
      </c>
      <c r="J93" s="122">
        <v>43.43</v>
      </c>
    </row>
    <row r="94" spans="1:10" ht="15">
      <c r="A94" s="521" t="s">
        <v>185</v>
      </c>
      <c r="B94" s="515" t="s">
        <v>128</v>
      </c>
      <c r="C94" s="521" t="s">
        <v>129</v>
      </c>
      <c r="D94" s="521" t="s">
        <v>186</v>
      </c>
      <c r="E94" s="515" t="s">
        <v>13</v>
      </c>
      <c r="F94" s="522" t="s">
        <v>187</v>
      </c>
      <c r="G94" s="515"/>
      <c r="H94" s="522" t="s">
        <v>188</v>
      </c>
      <c r="I94" s="515"/>
      <c r="J94" s="515" t="s">
        <v>189</v>
      </c>
    </row>
    <row r="95" spans="1:10" ht="15" customHeight="1">
      <c r="A95" s="515"/>
      <c r="B95" s="515"/>
      <c r="C95" s="515"/>
      <c r="D95" s="515"/>
      <c r="E95" s="515"/>
      <c r="F95" s="116" t="s">
        <v>132</v>
      </c>
      <c r="G95" s="116" t="s">
        <v>133</v>
      </c>
      <c r="H95" s="116" t="s">
        <v>132</v>
      </c>
      <c r="I95" s="116" t="s">
        <v>133</v>
      </c>
      <c r="J95" s="515"/>
    </row>
    <row r="96" spans="1:10" ht="15" customHeight="1">
      <c r="A96" s="123" t="s">
        <v>190</v>
      </c>
      <c r="B96" s="124">
        <v>30035</v>
      </c>
      <c r="C96" s="123" t="s">
        <v>134</v>
      </c>
      <c r="D96" s="123" t="s">
        <v>141</v>
      </c>
      <c r="E96" s="125">
        <v>0.33329999999999999</v>
      </c>
      <c r="F96" s="126">
        <v>1</v>
      </c>
      <c r="G96" s="126">
        <v>0</v>
      </c>
      <c r="H96" s="127">
        <v>247.74</v>
      </c>
      <c r="I96" s="127">
        <v>52.04</v>
      </c>
      <c r="J96" s="127">
        <v>82.57</v>
      </c>
    </row>
    <row r="97" spans="1:10" ht="14.25" customHeight="1">
      <c r="A97" s="123" t="s">
        <v>190</v>
      </c>
      <c r="B97" s="124">
        <v>30040</v>
      </c>
      <c r="C97" s="123" t="s">
        <v>134</v>
      </c>
      <c r="D97" s="123" t="s">
        <v>148</v>
      </c>
      <c r="E97" s="125">
        <v>1</v>
      </c>
      <c r="F97" s="126">
        <v>0.6</v>
      </c>
      <c r="G97" s="126">
        <v>0.4</v>
      </c>
      <c r="H97" s="127">
        <v>109.5681</v>
      </c>
      <c r="I97" s="127">
        <v>20.161300000000001</v>
      </c>
      <c r="J97" s="127">
        <v>73.8</v>
      </c>
    </row>
    <row r="98" spans="1:10" ht="25.5">
      <c r="A98" s="123" t="s">
        <v>190</v>
      </c>
      <c r="B98" s="124">
        <v>30013</v>
      </c>
      <c r="C98" s="123" t="s">
        <v>134</v>
      </c>
      <c r="D98" s="123" t="s">
        <v>153</v>
      </c>
      <c r="E98" s="125">
        <v>1</v>
      </c>
      <c r="F98" s="126">
        <v>0.56000000000000005</v>
      </c>
      <c r="G98" s="126">
        <v>0.44</v>
      </c>
      <c r="H98" s="127">
        <v>1.4763000000000002</v>
      </c>
      <c r="I98" s="127">
        <v>0.95089999999999997</v>
      </c>
      <c r="J98" s="127">
        <v>1.24</v>
      </c>
    </row>
    <row r="99" spans="1:10" ht="25.5">
      <c r="A99" s="123" t="s">
        <v>190</v>
      </c>
      <c r="B99" s="124">
        <v>30046</v>
      </c>
      <c r="C99" s="123" t="s">
        <v>134</v>
      </c>
      <c r="D99" s="123" t="s">
        <v>143</v>
      </c>
      <c r="E99" s="125">
        <v>1</v>
      </c>
      <c r="F99" s="126">
        <v>0.92</v>
      </c>
      <c r="G99" s="126">
        <v>0.08</v>
      </c>
      <c r="H99" s="127">
        <v>98.416300000000007</v>
      </c>
      <c r="I99" s="127">
        <v>37.210899999999995</v>
      </c>
      <c r="J99" s="127">
        <v>93.51</v>
      </c>
    </row>
    <row r="100" spans="1:10" ht="25.5">
      <c r="A100" s="123" t="s">
        <v>190</v>
      </c>
      <c r="B100" s="124">
        <v>30015</v>
      </c>
      <c r="C100" s="123" t="s">
        <v>134</v>
      </c>
      <c r="D100" s="123" t="s">
        <v>138</v>
      </c>
      <c r="E100" s="125">
        <v>1</v>
      </c>
      <c r="F100" s="126">
        <v>0.14000000000000001</v>
      </c>
      <c r="G100" s="126">
        <v>0.86</v>
      </c>
      <c r="H100" s="127">
        <v>87.393999999999991</v>
      </c>
      <c r="I100" s="127">
        <v>38.287599999999998</v>
      </c>
      <c r="J100" s="127">
        <v>45.16</v>
      </c>
    </row>
    <row r="101" spans="1:10" ht="38.25">
      <c r="A101" s="123" t="s">
        <v>190</v>
      </c>
      <c r="B101" s="124">
        <v>30009</v>
      </c>
      <c r="C101" s="123" t="s">
        <v>134</v>
      </c>
      <c r="D101" s="123" t="s">
        <v>147</v>
      </c>
      <c r="E101" s="125">
        <v>1</v>
      </c>
      <c r="F101" s="126">
        <v>1</v>
      </c>
      <c r="G101" s="126">
        <v>0</v>
      </c>
      <c r="H101" s="127">
        <v>76.171899999999994</v>
      </c>
      <c r="I101" s="127">
        <v>30.510199999999998</v>
      </c>
      <c r="J101" s="127">
        <v>76.17</v>
      </c>
    </row>
    <row r="102" spans="1:10" ht="14.25" customHeight="1">
      <c r="A102" s="123" t="s">
        <v>190</v>
      </c>
      <c r="B102" s="124">
        <v>30005</v>
      </c>
      <c r="C102" s="123" t="s">
        <v>134</v>
      </c>
      <c r="D102" s="123" t="s">
        <v>140</v>
      </c>
      <c r="E102" s="125">
        <v>1</v>
      </c>
      <c r="F102" s="126">
        <v>0.56000000000000005</v>
      </c>
      <c r="G102" s="126">
        <v>0.44</v>
      </c>
      <c r="H102" s="127">
        <v>50.386600000000001</v>
      </c>
      <c r="I102" s="127">
        <v>14.8925</v>
      </c>
      <c r="J102" s="127">
        <v>34.76</v>
      </c>
    </row>
    <row r="103" spans="1:10" ht="15" customHeight="1">
      <c r="A103" s="516"/>
      <c r="B103" s="516"/>
      <c r="C103" s="516"/>
      <c r="D103" s="516"/>
      <c r="E103" s="516"/>
      <c r="F103" s="516" t="s">
        <v>191</v>
      </c>
      <c r="G103" s="516"/>
      <c r="H103" s="516"/>
      <c r="I103" s="516"/>
      <c r="J103" s="128">
        <v>407.21</v>
      </c>
    </row>
    <row r="104" spans="1:10" ht="14.25" customHeight="1">
      <c r="A104" s="115" t="s">
        <v>192</v>
      </c>
      <c r="B104" s="116" t="s">
        <v>128</v>
      </c>
      <c r="C104" s="115" t="s">
        <v>129</v>
      </c>
      <c r="D104" s="115" t="s">
        <v>159</v>
      </c>
      <c r="E104" s="116" t="s">
        <v>13</v>
      </c>
      <c r="F104" s="515" t="s">
        <v>193</v>
      </c>
      <c r="G104" s="515"/>
      <c r="H104" s="515"/>
      <c r="I104" s="515"/>
      <c r="J104" s="116" t="s">
        <v>189</v>
      </c>
    </row>
    <row r="105" spans="1:10" ht="15" customHeight="1">
      <c r="A105" s="123" t="s">
        <v>190</v>
      </c>
      <c r="B105" s="124">
        <v>20003</v>
      </c>
      <c r="C105" s="123" t="s">
        <v>134</v>
      </c>
      <c r="D105" s="123" t="s">
        <v>161</v>
      </c>
      <c r="E105" s="125">
        <v>12</v>
      </c>
      <c r="F105" s="123"/>
      <c r="G105" s="123"/>
      <c r="H105" s="123"/>
      <c r="I105" s="127">
        <v>14.86</v>
      </c>
      <c r="J105" s="127">
        <v>178.32</v>
      </c>
    </row>
    <row r="106" spans="1:10" ht="14.25" customHeight="1">
      <c r="A106" s="123" t="s">
        <v>190</v>
      </c>
      <c r="B106" s="124">
        <v>20002</v>
      </c>
      <c r="C106" s="123" t="s">
        <v>134</v>
      </c>
      <c r="D106" s="123" t="s">
        <v>160</v>
      </c>
      <c r="E106" s="125">
        <v>1</v>
      </c>
      <c r="F106" s="123"/>
      <c r="G106" s="123"/>
      <c r="H106" s="123"/>
      <c r="I106" s="127">
        <v>24.06</v>
      </c>
      <c r="J106" s="127">
        <v>24.06</v>
      </c>
    </row>
    <row r="107" spans="1:10" ht="14.25" customHeight="1">
      <c r="A107" s="123" t="s">
        <v>190</v>
      </c>
      <c r="B107" s="124">
        <v>20013</v>
      </c>
      <c r="C107" s="123" t="s">
        <v>134</v>
      </c>
      <c r="D107" s="123" t="s">
        <v>163</v>
      </c>
      <c r="E107" s="125">
        <v>1</v>
      </c>
      <c r="F107" s="123"/>
      <c r="G107" s="123"/>
      <c r="H107" s="123"/>
      <c r="I107" s="127">
        <v>19.559999999999999</v>
      </c>
      <c r="J107" s="127">
        <v>19.559999999999999</v>
      </c>
    </row>
    <row r="108" spans="1:10" ht="14.25" customHeight="1">
      <c r="A108" s="516"/>
      <c r="B108" s="516"/>
      <c r="C108" s="516"/>
      <c r="D108" s="516"/>
      <c r="E108" s="516"/>
      <c r="F108" s="516" t="s">
        <v>194</v>
      </c>
      <c r="G108" s="516"/>
      <c r="H108" s="516"/>
      <c r="I108" s="516"/>
      <c r="J108" s="128">
        <v>221.94</v>
      </c>
    </row>
    <row r="109" spans="1:10" ht="15" customHeight="1">
      <c r="A109" s="516"/>
      <c r="B109" s="516"/>
      <c r="C109" s="516"/>
      <c r="D109" s="516"/>
      <c r="E109" s="516"/>
      <c r="F109" s="516" t="s">
        <v>195</v>
      </c>
      <c r="G109" s="516"/>
      <c r="H109" s="516"/>
      <c r="I109" s="516"/>
      <c r="J109" s="128">
        <v>0</v>
      </c>
    </row>
    <row r="110" spans="1:10" ht="14.25" customHeight="1">
      <c r="A110" s="115" t="s">
        <v>192</v>
      </c>
      <c r="B110" s="116" t="s">
        <v>128</v>
      </c>
      <c r="C110" s="115" t="s">
        <v>129</v>
      </c>
      <c r="D110" s="115" t="s">
        <v>196</v>
      </c>
      <c r="E110" s="116"/>
      <c r="F110" s="116"/>
      <c r="G110" s="116"/>
      <c r="H110" s="116"/>
      <c r="I110" s="116" t="s">
        <v>189</v>
      </c>
      <c r="J110" s="116" t="s">
        <v>197</v>
      </c>
    </row>
    <row r="111" spans="1:10" ht="14.25" customHeight="1">
      <c r="A111" s="123" t="s">
        <v>190</v>
      </c>
      <c r="B111" s="124">
        <v>12</v>
      </c>
      <c r="C111" s="123" t="s">
        <v>134</v>
      </c>
      <c r="D111" s="123" t="s">
        <v>198</v>
      </c>
      <c r="E111" s="123"/>
      <c r="F111" s="123"/>
      <c r="G111" s="123"/>
      <c r="H111" s="123"/>
      <c r="I111" s="131">
        <v>9.6000000000000002E-2</v>
      </c>
      <c r="J111" s="124">
        <v>21.3</v>
      </c>
    </row>
    <row r="112" spans="1:10" ht="14.25" customHeight="1">
      <c r="A112" s="123" t="s">
        <v>190</v>
      </c>
      <c r="B112" s="124">
        <v>11</v>
      </c>
      <c r="C112" s="123" t="s">
        <v>134</v>
      </c>
      <c r="D112" s="123" t="s">
        <v>199</v>
      </c>
      <c r="E112" s="123"/>
      <c r="F112" s="123"/>
      <c r="G112" s="123"/>
      <c r="H112" s="123"/>
      <c r="I112" s="131">
        <v>1.12E-2</v>
      </c>
      <c r="J112" s="124">
        <v>2.48</v>
      </c>
    </row>
    <row r="113" spans="1:10" ht="15" customHeight="1">
      <c r="A113" s="123" t="s">
        <v>190</v>
      </c>
      <c r="B113" s="124">
        <v>13</v>
      </c>
      <c r="C113" s="123" t="s">
        <v>134</v>
      </c>
      <c r="D113" s="123" t="s">
        <v>201</v>
      </c>
      <c r="E113" s="123"/>
      <c r="F113" s="123"/>
      <c r="G113" s="123"/>
      <c r="H113" s="123"/>
      <c r="I113" s="131">
        <v>4.7899999999999998E-2</v>
      </c>
      <c r="J113" s="124">
        <v>10.63</v>
      </c>
    </row>
    <row r="114" spans="1:10" ht="14.25" customHeight="1">
      <c r="A114" s="516"/>
      <c r="B114" s="516"/>
      <c r="C114" s="516"/>
      <c r="D114" s="516"/>
      <c r="E114" s="516"/>
      <c r="F114" s="516" t="s">
        <v>202</v>
      </c>
      <c r="G114" s="516"/>
      <c r="H114" s="516"/>
      <c r="I114" s="516"/>
      <c r="J114" s="132">
        <v>34.410000000000004</v>
      </c>
    </row>
    <row r="115" spans="1:10" ht="15" customHeight="1">
      <c r="A115" s="516"/>
      <c r="B115" s="516"/>
      <c r="C115" s="516"/>
      <c r="D115" s="516"/>
      <c r="E115" s="516"/>
      <c r="F115" s="516" t="s">
        <v>203</v>
      </c>
      <c r="G115" s="516"/>
      <c r="H115" s="516"/>
      <c r="I115" s="516"/>
      <c r="J115" s="128">
        <v>663.56</v>
      </c>
    </row>
    <row r="116" spans="1:10" ht="14.25" customHeight="1">
      <c r="A116" s="516"/>
      <c r="B116" s="516"/>
      <c r="C116" s="516"/>
      <c r="D116" s="516"/>
      <c r="E116" s="516"/>
      <c r="F116" s="516" t="s">
        <v>204</v>
      </c>
      <c r="G116" s="516"/>
      <c r="H116" s="516"/>
      <c r="I116" s="516"/>
      <c r="J116" s="128">
        <v>0</v>
      </c>
    </row>
    <row r="117" spans="1:10" ht="14.25" customHeight="1">
      <c r="A117" s="516"/>
      <c r="B117" s="516"/>
      <c r="C117" s="516"/>
      <c r="D117" s="516"/>
      <c r="E117" s="516"/>
      <c r="F117" s="516" t="s">
        <v>205</v>
      </c>
      <c r="G117" s="516"/>
      <c r="H117" s="516"/>
      <c r="I117" s="516"/>
      <c r="J117" s="128">
        <v>0</v>
      </c>
    </row>
    <row r="118" spans="1:10" ht="14.25" customHeight="1">
      <c r="A118" s="516"/>
      <c r="B118" s="516"/>
      <c r="C118" s="516"/>
      <c r="D118" s="516"/>
      <c r="E118" s="516"/>
      <c r="F118" s="516" t="s">
        <v>206</v>
      </c>
      <c r="G118" s="516"/>
      <c r="H118" s="516"/>
      <c r="I118" s="516"/>
      <c r="J118" s="128">
        <v>50.625</v>
      </c>
    </row>
    <row r="119" spans="1:10" ht="14.25" customHeight="1">
      <c r="A119" s="516"/>
      <c r="B119" s="516"/>
      <c r="C119" s="516"/>
      <c r="D119" s="516"/>
      <c r="E119" s="516"/>
      <c r="F119" s="516" t="s">
        <v>207</v>
      </c>
      <c r="G119" s="516"/>
      <c r="H119" s="516"/>
      <c r="I119" s="516"/>
      <c r="J119" s="128">
        <v>13.1</v>
      </c>
    </row>
    <row r="120" spans="1:10" ht="14.25" customHeight="1">
      <c r="A120" s="115" t="s">
        <v>218</v>
      </c>
      <c r="B120" s="116" t="s">
        <v>129</v>
      </c>
      <c r="C120" s="115" t="s">
        <v>128</v>
      </c>
      <c r="D120" s="115" t="s">
        <v>164</v>
      </c>
      <c r="E120" s="116" t="s">
        <v>13</v>
      </c>
      <c r="F120" s="116" t="s">
        <v>219</v>
      </c>
      <c r="G120" s="515" t="s">
        <v>14</v>
      </c>
      <c r="H120" s="515"/>
      <c r="I120" s="515"/>
      <c r="J120" s="116" t="s">
        <v>189</v>
      </c>
    </row>
    <row r="121" spans="1:10" ht="15" customHeight="1">
      <c r="A121" s="123" t="s">
        <v>190</v>
      </c>
      <c r="B121" s="124" t="s">
        <v>134</v>
      </c>
      <c r="C121" s="123">
        <v>10010</v>
      </c>
      <c r="D121" s="123" t="s">
        <v>171</v>
      </c>
      <c r="E121" s="125">
        <v>40</v>
      </c>
      <c r="F121" s="138" t="s">
        <v>169</v>
      </c>
      <c r="G121" s="517">
        <v>0.65</v>
      </c>
      <c r="H121" s="517"/>
      <c r="I121" s="518"/>
      <c r="J121" s="127">
        <v>26</v>
      </c>
    </row>
    <row r="122" spans="1:10">
      <c r="A122" s="516"/>
      <c r="B122" s="516"/>
      <c r="C122" s="516"/>
      <c r="D122" s="516"/>
      <c r="E122" s="516"/>
      <c r="F122" s="516" t="s">
        <v>220</v>
      </c>
      <c r="G122" s="516"/>
      <c r="H122" s="516"/>
      <c r="I122" s="516"/>
      <c r="J122" s="128">
        <v>26</v>
      </c>
    </row>
    <row r="123" spans="1:10" ht="14.25" customHeight="1">
      <c r="A123" s="133"/>
      <c r="B123" s="133"/>
      <c r="C123" s="133"/>
      <c r="D123" s="133"/>
      <c r="E123" s="133" t="s">
        <v>208</v>
      </c>
      <c r="F123" s="134">
        <v>5.48</v>
      </c>
      <c r="G123" s="133" t="s">
        <v>209</v>
      </c>
      <c r="H123" s="134">
        <v>0</v>
      </c>
      <c r="I123" s="133" t="s">
        <v>210</v>
      </c>
      <c r="J123" s="134">
        <v>5.48</v>
      </c>
    </row>
    <row r="124" spans="1:10" ht="15" customHeight="1" thickBot="1">
      <c r="A124" s="135"/>
      <c r="B124" s="135"/>
      <c r="C124" s="135"/>
      <c r="D124" s="135"/>
      <c r="E124" s="135" t="s">
        <v>211</v>
      </c>
      <c r="F124" s="136">
        <v>4.33</v>
      </c>
      <c r="G124" s="135"/>
      <c r="H124" s="519" t="s">
        <v>212</v>
      </c>
      <c r="I124" s="519"/>
      <c r="J124" s="136">
        <v>43.43</v>
      </c>
    </row>
    <row r="125" spans="1:10" ht="15" customHeight="1" thickTop="1">
      <c r="A125" s="137"/>
      <c r="B125" s="137"/>
      <c r="C125" s="137"/>
      <c r="D125" s="137"/>
      <c r="E125" s="137"/>
      <c r="F125" s="137"/>
      <c r="G125" s="137"/>
      <c r="H125" s="137"/>
      <c r="I125" s="137"/>
      <c r="J125" s="137"/>
    </row>
    <row r="126" spans="1:10" ht="14.25" customHeight="1">
      <c r="A126" s="115" t="s">
        <v>221</v>
      </c>
      <c r="B126" s="116" t="s">
        <v>128</v>
      </c>
      <c r="C126" s="115" t="s">
        <v>129</v>
      </c>
      <c r="D126" s="115" t="s">
        <v>2</v>
      </c>
      <c r="E126" s="521" t="s">
        <v>130</v>
      </c>
      <c r="F126" s="521"/>
      <c r="G126" s="117" t="s">
        <v>131</v>
      </c>
      <c r="H126" s="116" t="s">
        <v>181</v>
      </c>
      <c r="I126" s="116" t="s">
        <v>182</v>
      </c>
      <c r="J126" s="116" t="s">
        <v>15</v>
      </c>
    </row>
    <row r="127" spans="1:10" ht="15" customHeight="1">
      <c r="A127" s="118" t="s">
        <v>183</v>
      </c>
      <c r="B127" s="119">
        <v>44201</v>
      </c>
      <c r="C127" s="118" t="s">
        <v>134</v>
      </c>
      <c r="D127" s="118" t="s">
        <v>21</v>
      </c>
      <c r="E127" s="520">
        <v>4420</v>
      </c>
      <c r="F127" s="520"/>
      <c r="G127" s="120" t="s">
        <v>184</v>
      </c>
      <c r="H127" s="121">
        <v>1</v>
      </c>
      <c r="I127" s="122">
        <v>0.13</v>
      </c>
      <c r="J127" s="122">
        <v>0.13</v>
      </c>
    </row>
    <row r="128" spans="1:10" ht="15">
      <c r="A128" s="521" t="s">
        <v>185</v>
      </c>
      <c r="B128" s="515" t="s">
        <v>128</v>
      </c>
      <c r="C128" s="521" t="s">
        <v>129</v>
      </c>
      <c r="D128" s="521" t="s">
        <v>186</v>
      </c>
      <c r="E128" s="515" t="s">
        <v>13</v>
      </c>
      <c r="F128" s="522" t="s">
        <v>187</v>
      </c>
      <c r="G128" s="515"/>
      <c r="H128" s="522" t="s">
        <v>188</v>
      </c>
      <c r="I128" s="515"/>
      <c r="J128" s="515" t="s">
        <v>189</v>
      </c>
    </row>
    <row r="129" spans="1:10" ht="15" customHeight="1">
      <c r="A129" s="515"/>
      <c r="B129" s="515"/>
      <c r="C129" s="515"/>
      <c r="D129" s="515"/>
      <c r="E129" s="515"/>
      <c r="F129" s="116" t="s">
        <v>132</v>
      </c>
      <c r="G129" s="116" t="s">
        <v>133</v>
      </c>
      <c r="H129" s="116" t="s">
        <v>132</v>
      </c>
      <c r="I129" s="116" t="s">
        <v>133</v>
      </c>
      <c r="J129" s="515"/>
    </row>
    <row r="130" spans="1:10" ht="25.5">
      <c r="A130" s="123" t="s">
        <v>190</v>
      </c>
      <c r="B130" s="124">
        <v>30021</v>
      </c>
      <c r="C130" s="123" t="s">
        <v>134</v>
      </c>
      <c r="D130" s="123" t="s">
        <v>136</v>
      </c>
      <c r="E130" s="125">
        <v>1</v>
      </c>
      <c r="F130" s="126">
        <v>1</v>
      </c>
      <c r="G130" s="126">
        <v>0</v>
      </c>
      <c r="H130" s="127">
        <v>87.312599999999989</v>
      </c>
      <c r="I130" s="127">
        <v>19.043900000000001</v>
      </c>
      <c r="J130" s="127">
        <v>87.31</v>
      </c>
    </row>
    <row r="131" spans="1:10" ht="25.5">
      <c r="A131" s="123" t="s">
        <v>190</v>
      </c>
      <c r="B131" s="124">
        <v>30020</v>
      </c>
      <c r="C131" s="123" t="s">
        <v>134</v>
      </c>
      <c r="D131" s="123" t="s">
        <v>142</v>
      </c>
      <c r="E131" s="125">
        <v>2</v>
      </c>
      <c r="F131" s="126">
        <v>1</v>
      </c>
      <c r="G131" s="126">
        <v>0</v>
      </c>
      <c r="H131" s="127">
        <v>17.874700000000001</v>
      </c>
      <c r="I131" s="127">
        <v>11.018600000000001</v>
      </c>
      <c r="J131" s="127">
        <v>35.74</v>
      </c>
    </row>
    <row r="132" spans="1:10" ht="14.25" customHeight="1">
      <c r="A132" s="123" t="s">
        <v>190</v>
      </c>
      <c r="B132" s="124">
        <v>30005</v>
      </c>
      <c r="C132" s="123" t="s">
        <v>134</v>
      </c>
      <c r="D132" s="123" t="s">
        <v>140</v>
      </c>
      <c r="E132" s="125">
        <v>1</v>
      </c>
      <c r="F132" s="126">
        <v>0.47</v>
      </c>
      <c r="G132" s="126">
        <v>0.53</v>
      </c>
      <c r="H132" s="127">
        <v>50.386600000000001</v>
      </c>
      <c r="I132" s="127">
        <v>14.8925</v>
      </c>
      <c r="J132" s="127">
        <v>31.57</v>
      </c>
    </row>
    <row r="133" spans="1:10" ht="14.25" customHeight="1">
      <c r="A133" s="123" t="s">
        <v>190</v>
      </c>
      <c r="B133" s="124">
        <v>30017</v>
      </c>
      <c r="C133" s="123" t="s">
        <v>134</v>
      </c>
      <c r="D133" s="123" t="s">
        <v>145</v>
      </c>
      <c r="E133" s="125">
        <v>1</v>
      </c>
      <c r="F133" s="126">
        <v>0.47</v>
      </c>
      <c r="G133" s="126">
        <v>0.53</v>
      </c>
      <c r="H133" s="127">
        <v>3.8220999999999998</v>
      </c>
      <c r="I133" s="127">
        <v>2.2976999999999999</v>
      </c>
      <c r="J133" s="127">
        <v>3.01</v>
      </c>
    </row>
    <row r="134" spans="1:10" ht="15" customHeight="1">
      <c r="A134" s="516"/>
      <c r="B134" s="516"/>
      <c r="C134" s="516"/>
      <c r="D134" s="516"/>
      <c r="E134" s="516"/>
      <c r="F134" s="516" t="s">
        <v>191</v>
      </c>
      <c r="G134" s="516"/>
      <c r="H134" s="516"/>
      <c r="I134" s="516"/>
      <c r="J134" s="128">
        <v>157.63</v>
      </c>
    </row>
    <row r="135" spans="1:10" ht="14.25" customHeight="1">
      <c r="A135" s="115" t="s">
        <v>192</v>
      </c>
      <c r="B135" s="116" t="s">
        <v>128</v>
      </c>
      <c r="C135" s="115" t="s">
        <v>129</v>
      </c>
      <c r="D135" s="115" t="s">
        <v>159</v>
      </c>
      <c r="E135" s="116" t="s">
        <v>13</v>
      </c>
      <c r="F135" s="515" t="s">
        <v>193</v>
      </c>
      <c r="G135" s="515"/>
      <c r="H135" s="515"/>
      <c r="I135" s="515"/>
      <c r="J135" s="116" t="s">
        <v>189</v>
      </c>
    </row>
    <row r="136" spans="1:10" ht="15" customHeight="1">
      <c r="A136" s="123" t="s">
        <v>190</v>
      </c>
      <c r="B136" s="124">
        <v>20002</v>
      </c>
      <c r="C136" s="123" t="s">
        <v>134</v>
      </c>
      <c r="D136" s="123" t="s">
        <v>160</v>
      </c>
      <c r="E136" s="125">
        <v>1</v>
      </c>
      <c r="F136" s="123"/>
      <c r="G136" s="123"/>
      <c r="H136" s="123"/>
      <c r="I136" s="127">
        <v>24.06</v>
      </c>
      <c r="J136" s="127">
        <v>24.06</v>
      </c>
    </row>
    <row r="137" spans="1:10" ht="14.25" customHeight="1">
      <c r="A137" s="123" t="s">
        <v>190</v>
      </c>
      <c r="B137" s="124">
        <v>20031</v>
      </c>
      <c r="C137" s="123" t="s">
        <v>134</v>
      </c>
      <c r="D137" s="123" t="s">
        <v>158</v>
      </c>
      <c r="E137" s="125">
        <v>2</v>
      </c>
      <c r="F137" s="123"/>
      <c r="G137" s="123"/>
      <c r="H137" s="123"/>
      <c r="I137" s="127">
        <v>13.57</v>
      </c>
      <c r="J137" s="127">
        <v>27.14</v>
      </c>
    </row>
    <row r="138" spans="1:10" ht="15" customHeight="1">
      <c r="A138" s="516"/>
      <c r="B138" s="516"/>
      <c r="C138" s="516"/>
      <c r="D138" s="516"/>
      <c r="E138" s="516"/>
      <c r="F138" s="516" t="s">
        <v>194</v>
      </c>
      <c r="G138" s="516"/>
      <c r="H138" s="516"/>
      <c r="I138" s="516"/>
      <c r="J138" s="128">
        <v>51.2</v>
      </c>
    </row>
    <row r="139" spans="1:10" ht="14.25" customHeight="1">
      <c r="A139" s="516"/>
      <c r="B139" s="516"/>
      <c r="C139" s="516"/>
      <c r="D139" s="516"/>
      <c r="E139" s="516"/>
      <c r="F139" s="516" t="s">
        <v>195</v>
      </c>
      <c r="G139" s="516"/>
      <c r="H139" s="516"/>
      <c r="I139" s="516"/>
      <c r="J139" s="128">
        <v>0</v>
      </c>
    </row>
    <row r="140" spans="1:10" ht="14.25" customHeight="1">
      <c r="A140" s="115" t="s">
        <v>192</v>
      </c>
      <c r="B140" s="116" t="s">
        <v>128</v>
      </c>
      <c r="C140" s="115" t="s">
        <v>129</v>
      </c>
      <c r="D140" s="115" t="s">
        <v>196</v>
      </c>
      <c r="E140" s="116"/>
      <c r="F140" s="116"/>
      <c r="G140" s="116"/>
      <c r="H140" s="116"/>
      <c r="I140" s="116" t="s">
        <v>189</v>
      </c>
      <c r="J140" s="116" t="s">
        <v>197</v>
      </c>
    </row>
    <row r="141" spans="1:10" ht="15" customHeight="1">
      <c r="A141" s="123" t="s">
        <v>190</v>
      </c>
      <c r="B141" s="124">
        <v>12</v>
      </c>
      <c r="C141" s="123" t="s">
        <v>134</v>
      </c>
      <c r="D141" s="123" t="s">
        <v>198</v>
      </c>
      <c r="E141" s="123"/>
      <c r="F141" s="123"/>
      <c r="G141" s="123"/>
      <c r="H141" s="123"/>
      <c r="I141" s="131">
        <v>9.6000000000000002E-2</v>
      </c>
      <c r="J141" s="124">
        <v>4.91</v>
      </c>
    </row>
    <row r="142" spans="1:10" ht="14.25" customHeight="1">
      <c r="A142" s="123" t="s">
        <v>190</v>
      </c>
      <c r="B142" s="124">
        <v>11</v>
      </c>
      <c r="C142" s="123" t="s">
        <v>134</v>
      </c>
      <c r="D142" s="123" t="s">
        <v>199</v>
      </c>
      <c r="E142" s="123"/>
      <c r="F142" s="123"/>
      <c r="G142" s="123"/>
      <c r="H142" s="123"/>
      <c r="I142" s="131">
        <v>1.12E-2</v>
      </c>
      <c r="J142" s="124">
        <v>0.56999999999999995</v>
      </c>
    </row>
    <row r="143" spans="1:10" ht="14.25" customHeight="1">
      <c r="A143" s="123" t="s">
        <v>190</v>
      </c>
      <c r="B143" s="124">
        <v>14</v>
      </c>
      <c r="C143" s="123" t="s">
        <v>134</v>
      </c>
      <c r="D143" s="123" t="s">
        <v>200</v>
      </c>
      <c r="E143" s="123"/>
      <c r="F143" s="123"/>
      <c r="G143" s="123"/>
      <c r="H143" s="123"/>
      <c r="I143" s="131">
        <v>0.05</v>
      </c>
      <c r="J143" s="124">
        <v>2.56</v>
      </c>
    </row>
    <row r="144" spans="1:10" ht="14.25" customHeight="1">
      <c r="A144" s="123" t="s">
        <v>190</v>
      </c>
      <c r="B144" s="124">
        <v>13</v>
      </c>
      <c r="C144" s="123" t="s">
        <v>134</v>
      </c>
      <c r="D144" s="123" t="s">
        <v>201</v>
      </c>
      <c r="E144" s="123"/>
      <c r="F144" s="123"/>
      <c r="G144" s="123"/>
      <c r="H144" s="123"/>
      <c r="I144" s="131">
        <v>4.7899999999999998E-2</v>
      </c>
      <c r="J144" s="124">
        <v>2.4500000000000002</v>
      </c>
    </row>
    <row r="145" spans="1:10" ht="14.25" customHeight="1">
      <c r="A145" s="516"/>
      <c r="B145" s="516"/>
      <c r="C145" s="516"/>
      <c r="D145" s="516"/>
      <c r="E145" s="516"/>
      <c r="F145" s="516" t="s">
        <v>202</v>
      </c>
      <c r="G145" s="516"/>
      <c r="H145" s="516"/>
      <c r="I145" s="516"/>
      <c r="J145" s="132">
        <v>10.490000000000002</v>
      </c>
    </row>
    <row r="146" spans="1:10" ht="14.25" customHeight="1">
      <c r="A146" s="516"/>
      <c r="B146" s="516"/>
      <c r="C146" s="516"/>
      <c r="D146" s="516"/>
      <c r="E146" s="516"/>
      <c r="F146" s="516" t="s">
        <v>203</v>
      </c>
      <c r="G146" s="516"/>
      <c r="H146" s="516"/>
      <c r="I146" s="516"/>
      <c r="J146" s="128">
        <v>219.32</v>
      </c>
    </row>
    <row r="147" spans="1:10" ht="14.25" customHeight="1">
      <c r="A147" s="516"/>
      <c r="B147" s="516"/>
      <c r="C147" s="516"/>
      <c r="D147" s="516"/>
      <c r="E147" s="516"/>
      <c r="F147" s="516" t="s">
        <v>204</v>
      </c>
      <c r="G147" s="516"/>
      <c r="H147" s="516"/>
      <c r="I147" s="516"/>
      <c r="J147" s="128">
        <v>0</v>
      </c>
    </row>
    <row r="148" spans="1:10" ht="14.25" customHeight="1">
      <c r="A148" s="516"/>
      <c r="B148" s="516"/>
      <c r="C148" s="516"/>
      <c r="D148" s="516"/>
      <c r="E148" s="516"/>
      <c r="F148" s="516" t="s">
        <v>205</v>
      </c>
      <c r="G148" s="516"/>
      <c r="H148" s="516"/>
      <c r="I148" s="516"/>
      <c r="J148" s="128">
        <v>0</v>
      </c>
    </row>
    <row r="149" spans="1:10" ht="14.25" customHeight="1">
      <c r="A149" s="516"/>
      <c r="B149" s="516"/>
      <c r="C149" s="516"/>
      <c r="D149" s="516"/>
      <c r="E149" s="516"/>
      <c r="F149" s="516" t="s">
        <v>206</v>
      </c>
      <c r="G149" s="516"/>
      <c r="H149" s="516"/>
      <c r="I149" s="516"/>
      <c r="J149" s="128">
        <v>1694.2771250000001</v>
      </c>
    </row>
    <row r="150" spans="1:10" ht="14.25" customHeight="1">
      <c r="A150" s="516"/>
      <c r="B150" s="516"/>
      <c r="C150" s="516"/>
      <c r="D150" s="516"/>
      <c r="E150" s="516"/>
      <c r="F150" s="516" t="s">
        <v>207</v>
      </c>
      <c r="G150" s="516"/>
      <c r="H150" s="516"/>
      <c r="I150" s="516"/>
      <c r="J150" s="128">
        <v>0.12</v>
      </c>
    </row>
    <row r="151" spans="1:10" ht="14.25" customHeight="1">
      <c r="A151" s="133"/>
      <c r="B151" s="133"/>
      <c r="C151" s="133"/>
      <c r="D151" s="133"/>
      <c r="E151" s="133" t="s">
        <v>208</v>
      </c>
      <c r="F151" s="134">
        <v>3.7774221852874275E-2</v>
      </c>
      <c r="G151" s="133" t="s">
        <v>209</v>
      </c>
      <c r="H151" s="134">
        <v>0</v>
      </c>
      <c r="I151" s="133" t="s">
        <v>210</v>
      </c>
      <c r="J151" s="134">
        <v>3.7774221852874275E-2</v>
      </c>
    </row>
    <row r="152" spans="1:10" ht="15" customHeight="1" thickBot="1">
      <c r="A152" s="135"/>
      <c r="B152" s="135"/>
      <c r="C152" s="135"/>
      <c r="D152" s="135"/>
      <c r="E152" s="135" t="s">
        <v>211</v>
      </c>
      <c r="F152" s="136">
        <v>0.01</v>
      </c>
      <c r="G152" s="135"/>
      <c r="H152" s="519" t="s">
        <v>212</v>
      </c>
      <c r="I152" s="519"/>
      <c r="J152" s="136">
        <v>0.13</v>
      </c>
    </row>
    <row r="153" spans="1:10" ht="15" customHeight="1" thickTop="1">
      <c r="A153" s="137"/>
      <c r="B153" s="137"/>
      <c r="C153" s="137"/>
      <c r="D153" s="137"/>
      <c r="E153" s="137"/>
      <c r="F153" s="137"/>
      <c r="G153" s="137"/>
      <c r="H153" s="137"/>
      <c r="I153" s="137"/>
      <c r="J153" s="137"/>
    </row>
    <row r="154" spans="1:10" ht="15">
      <c r="A154" s="115" t="s">
        <v>222</v>
      </c>
      <c r="B154" s="116" t="s">
        <v>128</v>
      </c>
      <c r="C154" s="115" t="s">
        <v>129</v>
      </c>
      <c r="D154" s="115" t="s">
        <v>2</v>
      </c>
      <c r="E154" s="521" t="s">
        <v>130</v>
      </c>
      <c r="F154" s="521"/>
      <c r="G154" s="117" t="s">
        <v>131</v>
      </c>
      <c r="H154" s="116" t="s">
        <v>181</v>
      </c>
      <c r="I154" s="116" t="s">
        <v>182</v>
      </c>
      <c r="J154" s="116" t="s">
        <v>15</v>
      </c>
    </row>
    <row r="155" spans="1:10" ht="15" customHeight="1">
      <c r="A155" s="118" t="s">
        <v>183</v>
      </c>
      <c r="B155" s="119">
        <v>40425</v>
      </c>
      <c r="C155" s="118" t="s">
        <v>134</v>
      </c>
      <c r="D155" s="118" t="s">
        <v>22</v>
      </c>
      <c r="E155" s="520">
        <v>4042</v>
      </c>
      <c r="F155" s="520"/>
      <c r="G155" s="120" t="s">
        <v>176</v>
      </c>
      <c r="H155" s="121">
        <v>1</v>
      </c>
      <c r="I155" s="122">
        <v>3.0799999999999996</v>
      </c>
      <c r="J155" s="122">
        <v>3.0799999999999996</v>
      </c>
    </row>
    <row r="156" spans="1:10" ht="15">
      <c r="A156" s="521" t="s">
        <v>185</v>
      </c>
      <c r="B156" s="515" t="s">
        <v>128</v>
      </c>
      <c r="C156" s="521" t="s">
        <v>129</v>
      </c>
      <c r="D156" s="521" t="s">
        <v>186</v>
      </c>
      <c r="E156" s="515" t="s">
        <v>13</v>
      </c>
      <c r="F156" s="522" t="s">
        <v>187</v>
      </c>
      <c r="G156" s="515"/>
      <c r="H156" s="522" t="s">
        <v>188</v>
      </c>
      <c r="I156" s="515"/>
      <c r="J156" s="515" t="s">
        <v>189</v>
      </c>
    </row>
    <row r="157" spans="1:10" ht="15" customHeight="1">
      <c r="A157" s="515"/>
      <c r="B157" s="515"/>
      <c r="C157" s="515"/>
      <c r="D157" s="515"/>
      <c r="E157" s="515"/>
      <c r="F157" s="116" t="s">
        <v>132</v>
      </c>
      <c r="G157" s="116" t="s">
        <v>133</v>
      </c>
      <c r="H157" s="116" t="s">
        <v>132</v>
      </c>
      <c r="I157" s="116" t="s">
        <v>133</v>
      </c>
      <c r="J157" s="515"/>
    </row>
    <row r="158" spans="1:10" ht="25.5">
      <c r="A158" s="123" t="s">
        <v>190</v>
      </c>
      <c r="B158" s="124">
        <v>30007</v>
      </c>
      <c r="C158" s="123" t="s">
        <v>134</v>
      </c>
      <c r="D158" s="123" t="s">
        <v>144</v>
      </c>
      <c r="E158" s="125">
        <v>1</v>
      </c>
      <c r="F158" s="126">
        <v>0.44</v>
      </c>
      <c r="G158" s="126">
        <v>0.56000000000000005</v>
      </c>
      <c r="H158" s="127">
        <v>154.1901</v>
      </c>
      <c r="I158" s="127">
        <v>65.49369999999999</v>
      </c>
      <c r="J158" s="127">
        <v>104.52</v>
      </c>
    </row>
    <row r="159" spans="1:10" ht="14.25" customHeight="1">
      <c r="A159" s="123" t="s">
        <v>190</v>
      </c>
      <c r="B159" s="124">
        <v>30046</v>
      </c>
      <c r="C159" s="123" t="s">
        <v>134</v>
      </c>
      <c r="D159" s="123" t="s">
        <v>143</v>
      </c>
      <c r="E159" s="125">
        <v>1</v>
      </c>
      <c r="F159" s="126">
        <v>1</v>
      </c>
      <c r="G159" s="126">
        <v>0</v>
      </c>
      <c r="H159" s="127">
        <v>98.416300000000007</v>
      </c>
      <c r="I159" s="127">
        <v>37.210899999999995</v>
      </c>
      <c r="J159" s="127">
        <v>98.41</v>
      </c>
    </row>
    <row r="160" spans="1:10" ht="15" customHeight="1">
      <c r="A160" s="516"/>
      <c r="B160" s="516"/>
      <c r="C160" s="516"/>
      <c r="D160" s="516"/>
      <c r="E160" s="516"/>
      <c r="F160" s="516" t="s">
        <v>191</v>
      </c>
      <c r="G160" s="516"/>
      <c r="H160" s="516"/>
      <c r="I160" s="516"/>
      <c r="J160" s="128">
        <v>202.93</v>
      </c>
    </row>
    <row r="161" spans="1:10" ht="14.25" customHeight="1">
      <c r="A161" s="115" t="s">
        <v>192</v>
      </c>
      <c r="B161" s="116" t="s">
        <v>128</v>
      </c>
      <c r="C161" s="115" t="s">
        <v>129</v>
      </c>
      <c r="D161" s="115" t="s">
        <v>159</v>
      </c>
      <c r="E161" s="116" t="s">
        <v>13</v>
      </c>
      <c r="F161" s="515" t="s">
        <v>193</v>
      </c>
      <c r="G161" s="515"/>
      <c r="H161" s="515"/>
      <c r="I161" s="515"/>
      <c r="J161" s="116" t="s">
        <v>189</v>
      </c>
    </row>
    <row r="162" spans="1:10" ht="15" customHeight="1">
      <c r="A162" s="123" t="s">
        <v>190</v>
      </c>
      <c r="B162" s="124">
        <v>20003</v>
      </c>
      <c r="C162" s="123" t="s">
        <v>134</v>
      </c>
      <c r="D162" s="123" t="s">
        <v>161</v>
      </c>
      <c r="E162" s="125">
        <v>2</v>
      </c>
      <c r="F162" s="123"/>
      <c r="G162" s="123"/>
      <c r="H162" s="123"/>
      <c r="I162" s="127">
        <v>14.86</v>
      </c>
      <c r="J162" s="127">
        <v>29.72</v>
      </c>
    </row>
    <row r="163" spans="1:10" ht="15" customHeight="1">
      <c r="A163" s="123" t="s">
        <v>190</v>
      </c>
      <c r="B163" s="124">
        <v>20002</v>
      </c>
      <c r="C163" s="123" t="s">
        <v>134</v>
      </c>
      <c r="D163" s="123" t="s">
        <v>160</v>
      </c>
      <c r="E163" s="125">
        <v>1</v>
      </c>
      <c r="F163" s="123"/>
      <c r="G163" s="123"/>
      <c r="H163" s="123"/>
      <c r="I163" s="127">
        <v>24.06</v>
      </c>
      <c r="J163" s="127">
        <v>24.06</v>
      </c>
    </row>
    <row r="164" spans="1:10" ht="14.25" customHeight="1">
      <c r="A164" s="516"/>
      <c r="B164" s="516"/>
      <c r="C164" s="516"/>
      <c r="D164" s="516"/>
      <c r="E164" s="516"/>
      <c r="F164" s="516" t="s">
        <v>194</v>
      </c>
      <c r="G164" s="516"/>
      <c r="H164" s="516"/>
      <c r="I164" s="516"/>
      <c r="J164" s="128">
        <v>53.78</v>
      </c>
    </row>
    <row r="165" spans="1:10" ht="14.25" customHeight="1">
      <c r="A165" s="516"/>
      <c r="B165" s="516"/>
      <c r="C165" s="516"/>
      <c r="D165" s="516"/>
      <c r="E165" s="516"/>
      <c r="F165" s="516" t="s">
        <v>195</v>
      </c>
      <c r="G165" s="516"/>
      <c r="H165" s="516"/>
      <c r="I165" s="516"/>
      <c r="J165" s="128">
        <v>0</v>
      </c>
    </row>
    <row r="166" spans="1:10" ht="14.25" customHeight="1">
      <c r="A166" s="115" t="s">
        <v>192</v>
      </c>
      <c r="B166" s="116" t="s">
        <v>128</v>
      </c>
      <c r="C166" s="115" t="s">
        <v>129</v>
      </c>
      <c r="D166" s="115" t="s">
        <v>196</v>
      </c>
      <c r="E166" s="116"/>
      <c r="F166" s="116"/>
      <c r="G166" s="116"/>
      <c r="H166" s="116"/>
      <c r="I166" s="116" t="s">
        <v>189</v>
      </c>
      <c r="J166" s="116" t="s">
        <v>197</v>
      </c>
    </row>
    <row r="167" spans="1:10" ht="15" customHeight="1">
      <c r="A167" s="123" t="s">
        <v>190</v>
      </c>
      <c r="B167" s="124">
        <v>12</v>
      </c>
      <c r="C167" s="123" t="s">
        <v>134</v>
      </c>
      <c r="D167" s="123" t="s">
        <v>198</v>
      </c>
      <c r="E167" s="123"/>
      <c r="F167" s="123"/>
      <c r="G167" s="123"/>
      <c r="H167" s="123"/>
      <c r="I167" s="131">
        <v>9.6000000000000002E-2</v>
      </c>
      <c r="J167" s="124">
        <v>5.16</v>
      </c>
    </row>
    <row r="168" spans="1:10" ht="14.25" customHeight="1">
      <c r="A168" s="123" t="s">
        <v>190</v>
      </c>
      <c r="B168" s="124">
        <v>11</v>
      </c>
      <c r="C168" s="123" t="s">
        <v>134</v>
      </c>
      <c r="D168" s="123" t="s">
        <v>199</v>
      </c>
      <c r="E168" s="123"/>
      <c r="F168" s="123"/>
      <c r="G168" s="123"/>
      <c r="H168" s="123"/>
      <c r="I168" s="131">
        <v>1.12E-2</v>
      </c>
      <c r="J168" s="124">
        <v>0.6</v>
      </c>
    </row>
    <row r="169" spans="1:10" ht="14.25" customHeight="1">
      <c r="A169" s="123" t="s">
        <v>190</v>
      </c>
      <c r="B169" s="124">
        <v>13</v>
      </c>
      <c r="C169" s="123" t="s">
        <v>134</v>
      </c>
      <c r="D169" s="123" t="s">
        <v>201</v>
      </c>
      <c r="E169" s="123"/>
      <c r="F169" s="123"/>
      <c r="G169" s="123"/>
      <c r="H169" s="123"/>
      <c r="I169" s="131">
        <v>4.7899999999999998E-2</v>
      </c>
      <c r="J169" s="124">
        <v>2.57</v>
      </c>
    </row>
    <row r="170" spans="1:10" ht="14.25" customHeight="1">
      <c r="A170" s="516"/>
      <c r="B170" s="516"/>
      <c r="C170" s="516"/>
      <c r="D170" s="516"/>
      <c r="E170" s="516"/>
      <c r="F170" s="516" t="s">
        <v>202</v>
      </c>
      <c r="G170" s="516"/>
      <c r="H170" s="516"/>
      <c r="I170" s="516"/>
      <c r="J170" s="132">
        <v>8.33</v>
      </c>
    </row>
    <row r="171" spans="1:10" ht="14.25" customHeight="1">
      <c r="A171" s="516"/>
      <c r="B171" s="516"/>
      <c r="C171" s="516"/>
      <c r="D171" s="516"/>
      <c r="E171" s="516"/>
      <c r="F171" s="516" t="s">
        <v>203</v>
      </c>
      <c r="G171" s="516"/>
      <c r="H171" s="516"/>
      <c r="I171" s="516"/>
      <c r="J171" s="128">
        <v>265.04000000000002</v>
      </c>
    </row>
    <row r="172" spans="1:10" ht="14.25" customHeight="1">
      <c r="A172" s="516"/>
      <c r="B172" s="516"/>
      <c r="C172" s="516"/>
      <c r="D172" s="516"/>
      <c r="E172" s="516"/>
      <c r="F172" s="516" t="s">
        <v>204</v>
      </c>
      <c r="G172" s="516"/>
      <c r="H172" s="516"/>
      <c r="I172" s="516"/>
      <c r="J172" s="128">
        <v>0</v>
      </c>
    </row>
    <row r="173" spans="1:10" ht="14.25" customHeight="1">
      <c r="A173" s="516"/>
      <c r="B173" s="516"/>
      <c r="C173" s="516"/>
      <c r="D173" s="516"/>
      <c r="E173" s="516"/>
      <c r="F173" s="516" t="s">
        <v>205</v>
      </c>
      <c r="G173" s="516"/>
      <c r="H173" s="516"/>
      <c r="I173" s="516"/>
      <c r="J173" s="128">
        <v>0</v>
      </c>
    </row>
    <row r="174" spans="1:10" ht="14.25" customHeight="1">
      <c r="A174" s="516"/>
      <c r="B174" s="516"/>
      <c r="C174" s="516"/>
      <c r="D174" s="516"/>
      <c r="E174" s="516"/>
      <c r="F174" s="516" t="s">
        <v>206</v>
      </c>
      <c r="G174" s="516"/>
      <c r="H174" s="516"/>
      <c r="I174" s="516"/>
      <c r="J174" s="128">
        <v>95</v>
      </c>
    </row>
    <row r="175" spans="1:10" ht="14.25" customHeight="1">
      <c r="A175" s="516"/>
      <c r="B175" s="516"/>
      <c r="C175" s="516"/>
      <c r="D175" s="516"/>
      <c r="E175" s="516"/>
      <c r="F175" s="516" t="s">
        <v>207</v>
      </c>
      <c r="G175" s="516"/>
      <c r="H175" s="516"/>
      <c r="I175" s="516"/>
      <c r="J175" s="128">
        <v>2.78</v>
      </c>
    </row>
    <row r="176" spans="1:10" ht="14.25" customHeight="1">
      <c r="A176" s="133"/>
      <c r="B176" s="133"/>
      <c r="C176" s="133"/>
      <c r="D176" s="133"/>
      <c r="E176" s="133" t="s">
        <v>208</v>
      </c>
      <c r="F176" s="134">
        <v>0.70763157894736839</v>
      </c>
      <c r="G176" s="133" t="s">
        <v>209</v>
      </c>
      <c r="H176" s="134">
        <v>0</v>
      </c>
      <c r="I176" s="133" t="s">
        <v>210</v>
      </c>
      <c r="J176" s="134">
        <v>0.70763157894736839</v>
      </c>
    </row>
    <row r="177" spans="1:10" ht="15" customHeight="1" thickBot="1">
      <c r="A177" s="135"/>
      <c r="B177" s="135"/>
      <c r="C177" s="135"/>
      <c r="D177" s="135"/>
      <c r="E177" s="135" t="s">
        <v>211</v>
      </c>
      <c r="F177" s="136">
        <v>0.3</v>
      </c>
      <c r="G177" s="135"/>
      <c r="H177" s="519" t="s">
        <v>212</v>
      </c>
      <c r="I177" s="519"/>
      <c r="J177" s="136">
        <v>3.0799999999999996</v>
      </c>
    </row>
    <row r="178" spans="1:10" ht="15" customHeight="1" thickTop="1">
      <c r="A178" s="137"/>
      <c r="B178" s="137"/>
      <c r="C178" s="137"/>
      <c r="D178" s="137"/>
      <c r="E178" s="137"/>
      <c r="F178" s="137"/>
      <c r="G178" s="137"/>
      <c r="H178" s="137"/>
      <c r="I178" s="137"/>
      <c r="J178" s="137"/>
    </row>
    <row r="179" spans="1:10" ht="15" customHeight="1">
      <c r="A179" s="115" t="s">
        <v>223</v>
      </c>
      <c r="B179" s="116" t="s">
        <v>128</v>
      </c>
      <c r="C179" s="115" t="s">
        <v>129</v>
      </c>
      <c r="D179" s="115" t="s">
        <v>2</v>
      </c>
      <c r="E179" s="521" t="s">
        <v>130</v>
      </c>
      <c r="F179" s="521"/>
      <c r="G179" s="117" t="s">
        <v>131</v>
      </c>
      <c r="H179" s="116" t="s">
        <v>181</v>
      </c>
      <c r="I179" s="116" t="s">
        <v>182</v>
      </c>
      <c r="J179" s="116" t="s">
        <v>15</v>
      </c>
    </row>
    <row r="180" spans="1:10" ht="15" customHeight="1">
      <c r="A180" s="118" t="s">
        <v>183</v>
      </c>
      <c r="B180" s="119">
        <v>40430</v>
      </c>
      <c r="C180" s="118" t="s">
        <v>134</v>
      </c>
      <c r="D180" s="118" t="s">
        <v>23</v>
      </c>
      <c r="E180" s="520">
        <v>4043</v>
      </c>
      <c r="F180" s="520"/>
      <c r="G180" s="120" t="s">
        <v>216</v>
      </c>
      <c r="H180" s="121">
        <v>1</v>
      </c>
      <c r="I180" s="122">
        <v>0.89</v>
      </c>
      <c r="J180" s="122">
        <v>0.89</v>
      </c>
    </row>
    <row r="181" spans="1:10" ht="15">
      <c r="A181" s="521" t="s">
        <v>185</v>
      </c>
      <c r="B181" s="515" t="s">
        <v>128</v>
      </c>
      <c r="C181" s="521" t="s">
        <v>129</v>
      </c>
      <c r="D181" s="521" t="s">
        <v>186</v>
      </c>
      <c r="E181" s="515" t="s">
        <v>13</v>
      </c>
      <c r="F181" s="522" t="s">
        <v>187</v>
      </c>
      <c r="G181" s="515"/>
      <c r="H181" s="522" t="s">
        <v>188</v>
      </c>
      <c r="I181" s="515"/>
      <c r="J181" s="515" t="s">
        <v>189</v>
      </c>
    </row>
    <row r="182" spans="1:10" ht="15" customHeight="1">
      <c r="A182" s="515"/>
      <c r="B182" s="515"/>
      <c r="C182" s="515"/>
      <c r="D182" s="515"/>
      <c r="E182" s="515"/>
      <c r="F182" s="116" t="s">
        <v>132</v>
      </c>
      <c r="G182" s="116" t="s">
        <v>133</v>
      </c>
      <c r="H182" s="116" t="s">
        <v>132</v>
      </c>
      <c r="I182" s="116" t="s">
        <v>133</v>
      </c>
      <c r="J182" s="515"/>
    </row>
    <row r="183" spans="1:10" ht="14.25" customHeight="1">
      <c r="A183" s="123" t="s">
        <v>190</v>
      </c>
      <c r="B183" s="124">
        <v>30037</v>
      </c>
      <c r="C183" s="123" t="s">
        <v>134</v>
      </c>
      <c r="D183" s="123" t="s">
        <v>135</v>
      </c>
      <c r="E183" s="125">
        <v>1</v>
      </c>
      <c r="F183" s="126">
        <v>1</v>
      </c>
      <c r="G183" s="126">
        <v>0</v>
      </c>
      <c r="H183" s="127">
        <v>109.36829999999999</v>
      </c>
      <c r="I183" s="127">
        <v>23.779899999999998</v>
      </c>
      <c r="J183" s="127">
        <v>109.36</v>
      </c>
    </row>
    <row r="184" spans="1:10" ht="14.25" customHeight="1">
      <c r="A184" s="516"/>
      <c r="B184" s="516"/>
      <c r="C184" s="516"/>
      <c r="D184" s="516"/>
      <c r="E184" s="516"/>
      <c r="F184" s="516" t="s">
        <v>191</v>
      </c>
      <c r="G184" s="516"/>
      <c r="H184" s="516"/>
      <c r="I184" s="516"/>
      <c r="J184" s="128">
        <v>109.36</v>
      </c>
    </row>
    <row r="185" spans="1:10" ht="14.25" customHeight="1">
      <c r="A185" s="516"/>
      <c r="B185" s="516"/>
      <c r="C185" s="516"/>
      <c r="D185" s="516"/>
      <c r="E185" s="516"/>
      <c r="F185" s="516" t="s">
        <v>203</v>
      </c>
      <c r="G185" s="516"/>
      <c r="H185" s="516"/>
      <c r="I185" s="516"/>
      <c r="J185" s="128">
        <v>109.36</v>
      </c>
    </row>
    <row r="186" spans="1:10" ht="14.25" customHeight="1">
      <c r="A186" s="516"/>
      <c r="B186" s="516"/>
      <c r="C186" s="516"/>
      <c r="D186" s="516"/>
      <c r="E186" s="516"/>
      <c r="F186" s="516" t="s">
        <v>204</v>
      </c>
      <c r="G186" s="516"/>
      <c r="H186" s="516"/>
      <c r="I186" s="516"/>
      <c r="J186" s="128">
        <v>0</v>
      </c>
    </row>
    <row r="187" spans="1:10" ht="14.25" customHeight="1">
      <c r="A187" s="516"/>
      <c r="B187" s="516"/>
      <c r="C187" s="516"/>
      <c r="D187" s="516"/>
      <c r="E187" s="516"/>
      <c r="F187" s="516" t="s">
        <v>205</v>
      </c>
      <c r="G187" s="516"/>
      <c r="H187" s="516"/>
      <c r="I187" s="516"/>
      <c r="J187" s="128">
        <v>0</v>
      </c>
    </row>
    <row r="188" spans="1:10" ht="14.25" customHeight="1">
      <c r="A188" s="516"/>
      <c r="B188" s="516"/>
      <c r="C188" s="516"/>
      <c r="D188" s="516"/>
      <c r="E188" s="516"/>
      <c r="F188" s="516" t="s">
        <v>206</v>
      </c>
      <c r="G188" s="516"/>
      <c r="H188" s="516"/>
      <c r="I188" s="516"/>
      <c r="J188" s="128">
        <v>135</v>
      </c>
    </row>
    <row r="189" spans="1:10" ht="14.25" customHeight="1">
      <c r="A189" s="516"/>
      <c r="B189" s="516"/>
      <c r="C189" s="516"/>
      <c r="D189" s="516"/>
      <c r="E189" s="516"/>
      <c r="F189" s="516" t="s">
        <v>207</v>
      </c>
      <c r="G189" s="516"/>
      <c r="H189" s="516"/>
      <c r="I189" s="516"/>
      <c r="J189" s="128">
        <v>0.81</v>
      </c>
    </row>
    <row r="190" spans="1:10" ht="14.25" customHeight="1">
      <c r="A190" s="133"/>
      <c r="B190" s="133"/>
      <c r="C190" s="133"/>
      <c r="D190" s="133"/>
      <c r="E190" s="133" t="s">
        <v>208</v>
      </c>
      <c r="F190" s="134">
        <v>0</v>
      </c>
      <c r="G190" s="133" t="s">
        <v>209</v>
      </c>
      <c r="H190" s="134">
        <v>0</v>
      </c>
      <c r="I190" s="133" t="s">
        <v>210</v>
      </c>
      <c r="J190" s="134">
        <v>0</v>
      </c>
    </row>
    <row r="191" spans="1:10" ht="15" customHeight="1" thickBot="1">
      <c r="A191" s="135"/>
      <c r="B191" s="135"/>
      <c r="C191" s="135"/>
      <c r="D191" s="135"/>
      <c r="E191" s="135" t="s">
        <v>211</v>
      </c>
      <c r="F191" s="136">
        <v>0.08</v>
      </c>
      <c r="G191" s="135"/>
      <c r="H191" s="519" t="s">
        <v>212</v>
      </c>
      <c r="I191" s="519"/>
      <c r="J191" s="136">
        <v>0.89</v>
      </c>
    </row>
    <row r="192" spans="1:10" ht="15" customHeight="1" thickTop="1">
      <c r="A192" s="137"/>
      <c r="B192" s="137"/>
      <c r="C192" s="137"/>
      <c r="D192" s="137"/>
      <c r="E192" s="137"/>
      <c r="F192" s="137"/>
      <c r="G192" s="137"/>
      <c r="H192" s="137"/>
      <c r="I192" s="137"/>
      <c r="J192" s="137"/>
    </row>
    <row r="193" spans="1:10" ht="15" customHeight="1">
      <c r="A193" s="115" t="s">
        <v>224</v>
      </c>
      <c r="B193" s="116" t="s">
        <v>128</v>
      </c>
      <c r="C193" s="115" t="s">
        <v>129</v>
      </c>
      <c r="D193" s="115" t="s">
        <v>2</v>
      </c>
      <c r="E193" s="521" t="s">
        <v>130</v>
      </c>
      <c r="F193" s="521"/>
      <c r="G193" s="117" t="s">
        <v>131</v>
      </c>
      <c r="H193" s="116" t="s">
        <v>181</v>
      </c>
      <c r="I193" s="116" t="s">
        <v>182</v>
      </c>
      <c r="J193" s="116" t="s">
        <v>15</v>
      </c>
    </row>
    <row r="194" spans="1:10" ht="15" customHeight="1">
      <c r="A194" s="118" t="s">
        <v>183</v>
      </c>
      <c r="B194" s="119">
        <v>44300</v>
      </c>
      <c r="C194" s="118" t="s">
        <v>134</v>
      </c>
      <c r="D194" s="118" t="s">
        <v>24</v>
      </c>
      <c r="E194" s="520">
        <v>4430</v>
      </c>
      <c r="F194" s="520"/>
      <c r="G194" s="120" t="s">
        <v>225</v>
      </c>
      <c r="H194" s="121">
        <v>1</v>
      </c>
      <c r="I194" s="122">
        <v>0.85</v>
      </c>
      <c r="J194" s="122">
        <v>0.85</v>
      </c>
    </row>
    <row r="195" spans="1:10" ht="15">
      <c r="A195" s="521" t="s">
        <v>185</v>
      </c>
      <c r="B195" s="515" t="s">
        <v>128</v>
      </c>
      <c r="C195" s="521" t="s">
        <v>129</v>
      </c>
      <c r="D195" s="521" t="s">
        <v>186</v>
      </c>
      <c r="E195" s="515" t="s">
        <v>13</v>
      </c>
      <c r="F195" s="522" t="s">
        <v>187</v>
      </c>
      <c r="G195" s="515"/>
      <c r="H195" s="522" t="s">
        <v>188</v>
      </c>
      <c r="I195" s="515"/>
      <c r="J195" s="515" t="s">
        <v>189</v>
      </c>
    </row>
    <row r="196" spans="1:10" ht="15" customHeight="1">
      <c r="A196" s="515"/>
      <c r="B196" s="515"/>
      <c r="C196" s="515"/>
      <c r="D196" s="515"/>
      <c r="E196" s="515"/>
      <c r="F196" s="116" t="s">
        <v>132</v>
      </c>
      <c r="G196" s="116" t="s">
        <v>133</v>
      </c>
      <c r="H196" s="116" t="s">
        <v>132</v>
      </c>
      <c r="I196" s="116" t="s">
        <v>133</v>
      </c>
      <c r="J196" s="515"/>
    </row>
    <row r="197" spans="1:10" ht="14.25" customHeight="1">
      <c r="A197" s="123" t="s">
        <v>190</v>
      </c>
      <c r="B197" s="124">
        <v>30021</v>
      </c>
      <c r="C197" s="123" t="s">
        <v>134</v>
      </c>
      <c r="D197" s="123" t="s">
        <v>136</v>
      </c>
      <c r="E197" s="125">
        <v>1</v>
      </c>
      <c r="F197" s="126">
        <v>1</v>
      </c>
      <c r="G197" s="126">
        <v>0</v>
      </c>
      <c r="H197" s="127">
        <v>87.312599999999989</v>
      </c>
      <c r="I197" s="127">
        <v>19.043900000000001</v>
      </c>
      <c r="J197" s="127">
        <v>87.31</v>
      </c>
    </row>
    <row r="198" spans="1:10" ht="14.25" customHeight="1">
      <c r="A198" s="516"/>
      <c r="B198" s="516"/>
      <c r="C198" s="516"/>
      <c r="D198" s="516"/>
      <c r="E198" s="516"/>
      <c r="F198" s="516" t="s">
        <v>191</v>
      </c>
      <c r="G198" s="516"/>
      <c r="H198" s="516"/>
      <c r="I198" s="516"/>
      <c r="J198" s="128">
        <v>87.31</v>
      </c>
    </row>
    <row r="199" spans="1:10" ht="14.25" customHeight="1">
      <c r="A199" s="516"/>
      <c r="B199" s="516"/>
      <c r="C199" s="516"/>
      <c r="D199" s="516"/>
      <c r="E199" s="516"/>
      <c r="F199" s="516" t="s">
        <v>203</v>
      </c>
      <c r="G199" s="516"/>
      <c r="H199" s="516"/>
      <c r="I199" s="516"/>
      <c r="J199" s="128">
        <v>87.31</v>
      </c>
    </row>
    <row r="200" spans="1:10" ht="14.25" customHeight="1">
      <c r="A200" s="516"/>
      <c r="B200" s="516"/>
      <c r="C200" s="516"/>
      <c r="D200" s="516"/>
      <c r="E200" s="516"/>
      <c r="F200" s="516" t="s">
        <v>204</v>
      </c>
      <c r="G200" s="516"/>
      <c r="H200" s="516"/>
      <c r="I200" s="516"/>
      <c r="J200" s="128">
        <v>0</v>
      </c>
    </row>
    <row r="201" spans="1:10" ht="14.25" customHeight="1">
      <c r="A201" s="516"/>
      <c r="B201" s="516"/>
      <c r="C201" s="516"/>
      <c r="D201" s="516"/>
      <c r="E201" s="516"/>
      <c r="F201" s="516" t="s">
        <v>205</v>
      </c>
      <c r="G201" s="516"/>
      <c r="H201" s="516"/>
      <c r="I201" s="516"/>
      <c r="J201" s="128">
        <v>0</v>
      </c>
    </row>
    <row r="202" spans="1:10" ht="14.25" customHeight="1">
      <c r="A202" s="516"/>
      <c r="B202" s="516"/>
      <c r="C202" s="516"/>
      <c r="D202" s="516"/>
      <c r="E202" s="516"/>
      <c r="F202" s="516" t="s">
        <v>206</v>
      </c>
      <c r="G202" s="516"/>
      <c r="H202" s="516"/>
      <c r="I202" s="516"/>
      <c r="J202" s="128">
        <v>112.5</v>
      </c>
    </row>
    <row r="203" spans="1:10" ht="14.25" customHeight="1">
      <c r="A203" s="516"/>
      <c r="B203" s="516"/>
      <c r="C203" s="516"/>
      <c r="D203" s="516"/>
      <c r="E203" s="516"/>
      <c r="F203" s="516" t="s">
        <v>207</v>
      </c>
      <c r="G203" s="516"/>
      <c r="H203" s="516"/>
      <c r="I203" s="516"/>
      <c r="J203" s="128">
        <v>0.77</v>
      </c>
    </row>
    <row r="204" spans="1:10" ht="14.25" customHeight="1">
      <c r="A204" s="133"/>
      <c r="B204" s="133"/>
      <c r="C204" s="133"/>
      <c r="D204" s="133"/>
      <c r="E204" s="133" t="s">
        <v>208</v>
      </c>
      <c r="F204" s="134">
        <v>0</v>
      </c>
      <c r="G204" s="133" t="s">
        <v>209</v>
      </c>
      <c r="H204" s="134">
        <v>0</v>
      </c>
      <c r="I204" s="133" t="s">
        <v>210</v>
      </c>
      <c r="J204" s="134">
        <v>0</v>
      </c>
    </row>
    <row r="205" spans="1:10" ht="15" customHeight="1" thickBot="1">
      <c r="A205" s="135"/>
      <c r="B205" s="135"/>
      <c r="C205" s="135"/>
      <c r="D205" s="135"/>
      <c r="E205" s="135" t="s">
        <v>211</v>
      </c>
      <c r="F205" s="136">
        <v>0.08</v>
      </c>
      <c r="G205" s="135"/>
      <c r="H205" s="519" t="s">
        <v>212</v>
      </c>
      <c r="I205" s="519"/>
      <c r="J205" s="136">
        <v>0.85</v>
      </c>
    </row>
    <row r="206" spans="1:10" ht="15" customHeight="1" thickTop="1">
      <c r="A206" s="137"/>
      <c r="B206" s="137"/>
      <c r="C206" s="137"/>
      <c r="D206" s="137"/>
      <c r="E206" s="137"/>
      <c r="F206" s="137"/>
      <c r="G206" s="137"/>
      <c r="H206" s="137"/>
      <c r="I206" s="137"/>
      <c r="J206" s="137"/>
    </row>
    <row r="207" spans="1:10" ht="14.25" customHeight="1">
      <c r="A207" s="115" t="s">
        <v>226</v>
      </c>
      <c r="B207" s="116" t="s">
        <v>128</v>
      </c>
      <c r="C207" s="115" t="s">
        <v>129</v>
      </c>
      <c r="D207" s="115" t="s">
        <v>2</v>
      </c>
      <c r="E207" s="521" t="s">
        <v>130</v>
      </c>
      <c r="F207" s="521"/>
      <c r="G207" s="117" t="s">
        <v>131</v>
      </c>
      <c r="H207" s="116" t="s">
        <v>181</v>
      </c>
      <c r="I207" s="116" t="s">
        <v>182</v>
      </c>
      <c r="J207" s="116" t="s">
        <v>15</v>
      </c>
    </row>
    <row r="208" spans="1:10" ht="15" customHeight="1">
      <c r="A208" s="118" t="s">
        <v>183</v>
      </c>
      <c r="B208" s="119">
        <v>44200</v>
      </c>
      <c r="C208" s="118" t="s">
        <v>134</v>
      </c>
      <c r="D208" s="118" t="s">
        <v>26</v>
      </c>
      <c r="E208" s="520">
        <v>4420</v>
      </c>
      <c r="F208" s="520"/>
      <c r="G208" s="120" t="s">
        <v>184</v>
      </c>
      <c r="H208" s="121">
        <v>1</v>
      </c>
      <c r="I208" s="122">
        <v>0.16</v>
      </c>
      <c r="J208" s="122">
        <v>0.16</v>
      </c>
    </row>
    <row r="209" spans="1:10" ht="15">
      <c r="A209" s="521" t="s">
        <v>185</v>
      </c>
      <c r="B209" s="515" t="s">
        <v>128</v>
      </c>
      <c r="C209" s="521" t="s">
        <v>129</v>
      </c>
      <c r="D209" s="521" t="s">
        <v>186</v>
      </c>
      <c r="E209" s="515" t="s">
        <v>13</v>
      </c>
      <c r="F209" s="522" t="s">
        <v>187</v>
      </c>
      <c r="G209" s="515"/>
      <c r="H209" s="522" t="s">
        <v>188</v>
      </c>
      <c r="I209" s="515"/>
      <c r="J209" s="515" t="s">
        <v>189</v>
      </c>
    </row>
    <row r="210" spans="1:10" ht="15" customHeight="1">
      <c r="A210" s="515"/>
      <c r="B210" s="515"/>
      <c r="C210" s="515"/>
      <c r="D210" s="515"/>
      <c r="E210" s="515"/>
      <c r="F210" s="116" t="s">
        <v>132</v>
      </c>
      <c r="G210" s="116" t="s">
        <v>133</v>
      </c>
      <c r="H210" s="116" t="s">
        <v>132</v>
      </c>
      <c r="I210" s="116" t="s">
        <v>133</v>
      </c>
      <c r="J210" s="515"/>
    </row>
    <row r="211" spans="1:10" ht="25.5">
      <c r="A211" s="123" t="s">
        <v>190</v>
      </c>
      <c r="B211" s="124">
        <v>30040</v>
      </c>
      <c r="C211" s="123" t="s">
        <v>134</v>
      </c>
      <c r="D211" s="123" t="s">
        <v>148</v>
      </c>
      <c r="E211" s="125">
        <v>1</v>
      </c>
      <c r="F211" s="126">
        <v>0.05</v>
      </c>
      <c r="G211" s="126">
        <v>0</v>
      </c>
      <c r="H211" s="127">
        <v>109.5681</v>
      </c>
      <c r="I211" s="127">
        <v>20.161300000000001</v>
      </c>
      <c r="J211" s="127">
        <v>5.47</v>
      </c>
    </row>
    <row r="212" spans="1:10" ht="25.5">
      <c r="A212" s="123" t="s">
        <v>190</v>
      </c>
      <c r="B212" s="124">
        <v>30021</v>
      </c>
      <c r="C212" s="123" t="s">
        <v>134</v>
      </c>
      <c r="D212" s="123" t="s">
        <v>136</v>
      </c>
      <c r="E212" s="125">
        <v>1</v>
      </c>
      <c r="F212" s="126">
        <v>1</v>
      </c>
      <c r="G212" s="126">
        <v>0</v>
      </c>
      <c r="H212" s="127">
        <v>87.312599999999989</v>
      </c>
      <c r="I212" s="127">
        <v>19.043900000000001</v>
      </c>
      <c r="J212" s="127">
        <v>87.31</v>
      </c>
    </row>
    <row r="213" spans="1:10" ht="15" customHeight="1">
      <c r="A213" s="123" t="s">
        <v>190</v>
      </c>
      <c r="B213" s="124">
        <v>30020</v>
      </c>
      <c r="C213" s="123" t="s">
        <v>134</v>
      </c>
      <c r="D213" s="123" t="s">
        <v>142</v>
      </c>
      <c r="E213" s="125">
        <v>1</v>
      </c>
      <c r="F213" s="126">
        <v>1</v>
      </c>
      <c r="G213" s="126">
        <v>0</v>
      </c>
      <c r="H213" s="127">
        <v>17.874700000000001</v>
      </c>
      <c r="I213" s="127">
        <v>11.018600000000001</v>
      </c>
      <c r="J213" s="127">
        <v>17.87</v>
      </c>
    </row>
    <row r="214" spans="1:10" ht="14.25" customHeight="1">
      <c r="A214" s="123" t="s">
        <v>190</v>
      </c>
      <c r="B214" s="124">
        <v>30005</v>
      </c>
      <c r="C214" s="123" t="s">
        <v>134</v>
      </c>
      <c r="D214" s="123" t="s">
        <v>140</v>
      </c>
      <c r="E214" s="125">
        <v>1</v>
      </c>
      <c r="F214" s="126">
        <v>0.35</v>
      </c>
      <c r="G214" s="126">
        <v>0.65</v>
      </c>
      <c r="H214" s="127">
        <v>50.386600000000001</v>
      </c>
      <c r="I214" s="127">
        <v>14.8925</v>
      </c>
      <c r="J214" s="127">
        <v>27.31</v>
      </c>
    </row>
    <row r="215" spans="1:10" ht="14.25" customHeight="1">
      <c r="A215" s="123" t="s">
        <v>190</v>
      </c>
      <c r="B215" s="124">
        <v>30017</v>
      </c>
      <c r="C215" s="123" t="s">
        <v>134</v>
      </c>
      <c r="D215" s="123" t="s">
        <v>145</v>
      </c>
      <c r="E215" s="125">
        <v>1</v>
      </c>
      <c r="F215" s="126">
        <v>0.35</v>
      </c>
      <c r="G215" s="126">
        <v>0.65</v>
      </c>
      <c r="H215" s="127">
        <v>3.8220999999999998</v>
      </c>
      <c r="I215" s="127">
        <v>2.2976999999999999</v>
      </c>
      <c r="J215" s="127">
        <v>2.83</v>
      </c>
    </row>
    <row r="216" spans="1:10" ht="15" customHeight="1">
      <c r="A216" s="516"/>
      <c r="B216" s="516"/>
      <c r="C216" s="516"/>
      <c r="D216" s="516"/>
      <c r="E216" s="516"/>
      <c r="F216" s="516" t="s">
        <v>191</v>
      </c>
      <c r="G216" s="516"/>
      <c r="H216" s="516"/>
      <c r="I216" s="516"/>
      <c r="J216" s="128">
        <v>140.79000000000002</v>
      </c>
    </row>
    <row r="217" spans="1:10" ht="14.25" customHeight="1">
      <c r="A217" s="115" t="s">
        <v>192</v>
      </c>
      <c r="B217" s="116" t="s">
        <v>128</v>
      </c>
      <c r="C217" s="115" t="s">
        <v>129</v>
      </c>
      <c r="D217" s="115" t="s">
        <v>159</v>
      </c>
      <c r="E217" s="116" t="s">
        <v>13</v>
      </c>
      <c r="F217" s="515" t="s">
        <v>193</v>
      </c>
      <c r="G217" s="515"/>
      <c r="H217" s="515"/>
      <c r="I217" s="515"/>
      <c r="J217" s="116" t="s">
        <v>189</v>
      </c>
    </row>
    <row r="218" spans="1:10" ht="15" customHeight="1">
      <c r="A218" s="123" t="s">
        <v>190</v>
      </c>
      <c r="B218" s="124">
        <v>20002</v>
      </c>
      <c r="C218" s="123" t="s">
        <v>134</v>
      </c>
      <c r="D218" s="123" t="s">
        <v>160</v>
      </c>
      <c r="E218" s="125">
        <v>1</v>
      </c>
      <c r="F218" s="123"/>
      <c r="G218" s="123"/>
      <c r="H218" s="123"/>
      <c r="I218" s="127">
        <v>24.06</v>
      </c>
      <c r="J218" s="127">
        <v>24.06</v>
      </c>
    </row>
    <row r="219" spans="1:10" ht="15" customHeight="1">
      <c r="A219" s="123" t="s">
        <v>190</v>
      </c>
      <c r="B219" s="124">
        <v>20031</v>
      </c>
      <c r="C219" s="123" t="s">
        <v>134</v>
      </c>
      <c r="D219" s="123" t="s">
        <v>158</v>
      </c>
      <c r="E219" s="125">
        <v>2</v>
      </c>
      <c r="F219" s="123"/>
      <c r="G219" s="123"/>
      <c r="H219" s="123"/>
      <c r="I219" s="127">
        <v>13.57</v>
      </c>
      <c r="J219" s="127">
        <v>27.14</v>
      </c>
    </row>
    <row r="220" spans="1:10" ht="14.25" customHeight="1">
      <c r="A220" s="516"/>
      <c r="B220" s="516"/>
      <c r="C220" s="516"/>
      <c r="D220" s="516"/>
      <c r="E220" s="516"/>
      <c r="F220" s="516" t="s">
        <v>194</v>
      </c>
      <c r="G220" s="516"/>
      <c r="H220" s="516"/>
      <c r="I220" s="516"/>
      <c r="J220" s="128">
        <v>51.2</v>
      </c>
    </row>
    <row r="221" spans="1:10" ht="14.25" customHeight="1">
      <c r="A221" s="516"/>
      <c r="B221" s="516"/>
      <c r="C221" s="516"/>
      <c r="D221" s="516"/>
      <c r="E221" s="516"/>
      <c r="F221" s="516" t="s">
        <v>195</v>
      </c>
      <c r="G221" s="516"/>
      <c r="H221" s="516"/>
      <c r="I221" s="516"/>
      <c r="J221" s="128">
        <v>0</v>
      </c>
    </row>
    <row r="222" spans="1:10" ht="14.25" customHeight="1">
      <c r="A222" s="115" t="s">
        <v>192</v>
      </c>
      <c r="B222" s="116" t="s">
        <v>128</v>
      </c>
      <c r="C222" s="115" t="s">
        <v>129</v>
      </c>
      <c r="D222" s="115" t="s">
        <v>196</v>
      </c>
      <c r="E222" s="116"/>
      <c r="F222" s="116"/>
      <c r="G222" s="116"/>
      <c r="H222" s="116"/>
      <c r="I222" s="116" t="s">
        <v>189</v>
      </c>
      <c r="J222" s="116" t="s">
        <v>197</v>
      </c>
    </row>
    <row r="223" spans="1:10" ht="14.25" customHeight="1">
      <c r="A223" s="123" t="s">
        <v>190</v>
      </c>
      <c r="B223" s="124">
        <v>12</v>
      </c>
      <c r="C223" s="123" t="s">
        <v>134</v>
      </c>
      <c r="D223" s="123" t="s">
        <v>198</v>
      </c>
      <c r="E223" s="123"/>
      <c r="F223" s="123"/>
      <c r="G223" s="123"/>
      <c r="H223" s="123"/>
      <c r="I223" s="131">
        <v>9.6000000000000002E-2</v>
      </c>
      <c r="J223" s="124">
        <v>4.91</v>
      </c>
    </row>
    <row r="224" spans="1:10" ht="14.25" customHeight="1">
      <c r="A224" s="123" t="s">
        <v>190</v>
      </c>
      <c r="B224" s="124">
        <v>11</v>
      </c>
      <c r="C224" s="123" t="s">
        <v>134</v>
      </c>
      <c r="D224" s="123" t="s">
        <v>199</v>
      </c>
      <c r="E224" s="123"/>
      <c r="F224" s="123"/>
      <c r="G224" s="123"/>
      <c r="H224" s="123"/>
      <c r="I224" s="131">
        <v>1.12E-2</v>
      </c>
      <c r="J224" s="124">
        <v>0.56999999999999995</v>
      </c>
    </row>
    <row r="225" spans="1:10" ht="14.25" customHeight="1">
      <c r="A225" s="123" t="s">
        <v>190</v>
      </c>
      <c r="B225" s="124">
        <v>14</v>
      </c>
      <c r="C225" s="123" t="s">
        <v>134</v>
      </c>
      <c r="D225" s="123" t="s">
        <v>200</v>
      </c>
      <c r="E225" s="123"/>
      <c r="F225" s="123"/>
      <c r="G225" s="123"/>
      <c r="H225" s="123"/>
      <c r="I225" s="131">
        <v>0.05</v>
      </c>
      <c r="J225" s="124">
        <v>2.56</v>
      </c>
    </row>
    <row r="226" spans="1:10" ht="14.25" customHeight="1">
      <c r="A226" s="123" t="s">
        <v>190</v>
      </c>
      <c r="B226" s="124">
        <v>13</v>
      </c>
      <c r="C226" s="123" t="s">
        <v>134</v>
      </c>
      <c r="D226" s="123" t="s">
        <v>201</v>
      </c>
      <c r="E226" s="123"/>
      <c r="F226" s="123"/>
      <c r="G226" s="123"/>
      <c r="H226" s="123"/>
      <c r="I226" s="131">
        <v>4.7899999999999998E-2</v>
      </c>
      <c r="J226" s="124">
        <v>2.4500000000000002</v>
      </c>
    </row>
    <row r="227" spans="1:10" ht="14.25" customHeight="1">
      <c r="A227" s="516"/>
      <c r="B227" s="516"/>
      <c r="C227" s="516"/>
      <c r="D227" s="516"/>
      <c r="E227" s="516"/>
      <c r="F227" s="516" t="s">
        <v>202</v>
      </c>
      <c r="G227" s="516"/>
      <c r="H227" s="516"/>
      <c r="I227" s="516"/>
      <c r="J227" s="132">
        <v>10.490000000000002</v>
      </c>
    </row>
    <row r="228" spans="1:10" ht="14.25" customHeight="1">
      <c r="A228" s="516"/>
      <c r="B228" s="516"/>
      <c r="C228" s="516"/>
      <c r="D228" s="516"/>
      <c r="E228" s="516"/>
      <c r="F228" s="516" t="s">
        <v>203</v>
      </c>
      <c r="G228" s="516"/>
      <c r="H228" s="516"/>
      <c r="I228" s="516"/>
      <c r="J228" s="128">
        <v>202.48000000000002</v>
      </c>
    </row>
    <row r="229" spans="1:10" ht="15" customHeight="1">
      <c r="A229" s="516"/>
      <c r="B229" s="516"/>
      <c r="C229" s="516"/>
      <c r="D229" s="516"/>
      <c r="E229" s="516"/>
      <c r="F229" s="516" t="s">
        <v>204</v>
      </c>
      <c r="G229" s="516"/>
      <c r="H229" s="516"/>
      <c r="I229" s="516"/>
      <c r="J229" s="128">
        <v>0</v>
      </c>
    </row>
    <row r="230" spans="1:10" ht="14.25" customHeight="1">
      <c r="A230" s="516"/>
      <c r="B230" s="516"/>
      <c r="C230" s="516"/>
      <c r="D230" s="516"/>
      <c r="E230" s="516"/>
      <c r="F230" s="516" t="s">
        <v>205</v>
      </c>
      <c r="G230" s="516"/>
      <c r="H230" s="516"/>
      <c r="I230" s="516"/>
      <c r="J230" s="128">
        <v>0</v>
      </c>
    </row>
    <row r="231" spans="1:10" ht="14.25" customHeight="1">
      <c r="A231" s="516"/>
      <c r="B231" s="516"/>
      <c r="C231" s="516"/>
      <c r="D231" s="516"/>
      <c r="E231" s="516"/>
      <c r="F231" s="516" t="s">
        <v>206</v>
      </c>
      <c r="G231" s="516"/>
      <c r="H231" s="516"/>
      <c r="I231" s="516"/>
      <c r="J231" s="128">
        <v>1270.7078750000001</v>
      </c>
    </row>
    <row r="232" spans="1:10" ht="14.25" customHeight="1">
      <c r="A232" s="516"/>
      <c r="B232" s="516"/>
      <c r="C232" s="516"/>
      <c r="D232" s="516"/>
      <c r="E232" s="516"/>
      <c r="F232" s="516" t="s">
        <v>207</v>
      </c>
      <c r="G232" s="516"/>
      <c r="H232" s="516"/>
      <c r="I232" s="516"/>
      <c r="J232" s="128">
        <v>0.15</v>
      </c>
    </row>
    <row r="233" spans="1:10" ht="14.25" customHeight="1">
      <c r="A233" s="133"/>
      <c r="B233" s="133"/>
      <c r="C233" s="133"/>
      <c r="D233" s="133"/>
      <c r="E233" s="133" t="s">
        <v>208</v>
      </c>
      <c r="F233" s="134">
        <v>5.0365627898544346E-2</v>
      </c>
      <c r="G233" s="133" t="s">
        <v>209</v>
      </c>
      <c r="H233" s="134">
        <v>0</v>
      </c>
      <c r="I233" s="133" t="s">
        <v>210</v>
      </c>
      <c r="J233" s="134">
        <v>5.0365627898544346E-2</v>
      </c>
    </row>
    <row r="234" spans="1:10" ht="15" customHeight="1" thickBot="1">
      <c r="A234" s="135"/>
      <c r="B234" s="135"/>
      <c r="C234" s="135"/>
      <c r="D234" s="135"/>
      <c r="E234" s="135" t="s">
        <v>211</v>
      </c>
      <c r="F234" s="136">
        <v>0.01</v>
      </c>
      <c r="G234" s="135"/>
      <c r="H234" s="519" t="s">
        <v>212</v>
      </c>
      <c r="I234" s="519"/>
      <c r="J234" s="136">
        <v>0.16</v>
      </c>
    </row>
    <row r="235" spans="1:10" ht="15" customHeight="1" thickTop="1">
      <c r="A235" s="137"/>
      <c r="B235" s="137"/>
      <c r="C235" s="137"/>
      <c r="D235" s="137"/>
      <c r="E235" s="137"/>
      <c r="F235" s="137"/>
      <c r="G235" s="137"/>
      <c r="H235" s="137"/>
      <c r="I235" s="137"/>
      <c r="J235" s="137"/>
    </row>
    <row r="236" spans="1:10" ht="15">
      <c r="A236" s="115" t="s">
        <v>237</v>
      </c>
      <c r="B236" s="116" t="s">
        <v>128</v>
      </c>
      <c r="C236" s="115" t="s">
        <v>129</v>
      </c>
      <c r="D236" s="115" t="s">
        <v>2</v>
      </c>
      <c r="E236" s="521" t="s">
        <v>130</v>
      </c>
      <c r="F236" s="521"/>
      <c r="G236" s="117" t="s">
        <v>131</v>
      </c>
      <c r="H236" s="116" t="s">
        <v>181</v>
      </c>
      <c r="I236" s="116" t="s">
        <v>182</v>
      </c>
      <c r="J236" s="116" t="s">
        <v>15</v>
      </c>
    </row>
    <row r="237" spans="1:10" ht="15" customHeight="1">
      <c r="A237" s="118" t="s">
        <v>183</v>
      </c>
      <c r="B237" s="119">
        <v>44205</v>
      </c>
      <c r="C237" s="118" t="s">
        <v>134</v>
      </c>
      <c r="D237" s="118" t="s">
        <v>81</v>
      </c>
      <c r="E237" s="520">
        <v>4420</v>
      </c>
      <c r="F237" s="520"/>
      <c r="G237" s="120" t="s">
        <v>176</v>
      </c>
      <c r="H237" s="121">
        <v>1</v>
      </c>
      <c r="I237" s="122">
        <v>158.88</v>
      </c>
      <c r="J237" s="122">
        <v>158.88</v>
      </c>
    </row>
    <row r="238" spans="1:10" ht="15">
      <c r="A238" s="521" t="s">
        <v>185</v>
      </c>
      <c r="B238" s="515" t="s">
        <v>128</v>
      </c>
      <c r="C238" s="521" t="s">
        <v>129</v>
      </c>
      <c r="D238" s="521" t="s">
        <v>186</v>
      </c>
      <c r="E238" s="515" t="s">
        <v>13</v>
      </c>
      <c r="F238" s="522" t="s">
        <v>187</v>
      </c>
      <c r="G238" s="515"/>
      <c r="H238" s="522" t="s">
        <v>188</v>
      </c>
      <c r="I238" s="515"/>
      <c r="J238" s="515" t="s">
        <v>189</v>
      </c>
    </row>
    <row r="239" spans="1:10" ht="15" customHeight="1">
      <c r="A239" s="515"/>
      <c r="B239" s="515"/>
      <c r="C239" s="515"/>
      <c r="D239" s="515"/>
      <c r="E239" s="515"/>
      <c r="F239" s="116" t="s">
        <v>132</v>
      </c>
      <c r="G239" s="116" t="s">
        <v>133</v>
      </c>
      <c r="H239" s="116" t="s">
        <v>132</v>
      </c>
      <c r="I239" s="116" t="s">
        <v>133</v>
      </c>
      <c r="J239" s="515"/>
    </row>
    <row r="240" spans="1:10" ht="25.5">
      <c r="A240" s="123" t="s">
        <v>190</v>
      </c>
      <c r="B240" s="124">
        <v>30015</v>
      </c>
      <c r="C240" s="123" t="s">
        <v>134</v>
      </c>
      <c r="D240" s="123" t="s">
        <v>138</v>
      </c>
      <c r="E240" s="125">
        <v>1</v>
      </c>
      <c r="F240" s="126">
        <v>0.37</v>
      </c>
      <c r="G240" s="126">
        <v>0.63</v>
      </c>
      <c r="H240" s="127">
        <v>87.393999999999991</v>
      </c>
      <c r="I240" s="127">
        <v>38.287599999999998</v>
      </c>
      <c r="J240" s="127">
        <v>56.45</v>
      </c>
    </row>
    <row r="241" spans="1:10" ht="15" customHeight="1">
      <c r="A241" s="123" t="s">
        <v>190</v>
      </c>
      <c r="B241" s="124">
        <v>30012</v>
      </c>
      <c r="C241" s="123" t="s">
        <v>134</v>
      </c>
      <c r="D241" s="123" t="s">
        <v>139</v>
      </c>
      <c r="E241" s="125">
        <v>1</v>
      </c>
      <c r="F241" s="126">
        <v>0.43</v>
      </c>
      <c r="G241" s="126">
        <v>0.56999999999999995</v>
      </c>
      <c r="H241" s="127">
        <v>88.607599999999991</v>
      </c>
      <c r="I241" s="127">
        <v>39.589999999999996</v>
      </c>
      <c r="J241" s="127">
        <v>60.66</v>
      </c>
    </row>
    <row r="242" spans="1:10" ht="14.25" customHeight="1">
      <c r="A242" s="123" t="s">
        <v>190</v>
      </c>
      <c r="B242" s="124">
        <v>30005</v>
      </c>
      <c r="C242" s="123" t="s">
        <v>134</v>
      </c>
      <c r="D242" s="123" t="s">
        <v>140</v>
      </c>
      <c r="E242" s="125">
        <v>1</v>
      </c>
      <c r="F242" s="126">
        <v>0.2</v>
      </c>
      <c r="G242" s="126">
        <v>0.8</v>
      </c>
      <c r="H242" s="127">
        <v>50.386600000000001</v>
      </c>
      <c r="I242" s="127">
        <v>14.8925</v>
      </c>
      <c r="J242" s="127">
        <v>21.99</v>
      </c>
    </row>
    <row r="243" spans="1:10" ht="25.5">
      <c r="A243" s="123" t="s">
        <v>190</v>
      </c>
      <c r="B243" s="124">
        <v>30017</v>
      </c>
      <c r="C243" s="123" t="s">
        <v>134</v>
      </c>
      <c r="D243" s="123" t="s">
        <v>145</v>
      </c>
      <c r="E243" s="125">
        <v>1</v>
      </c>
      <c r="F243" s="126">
        <v>0.2</v>
      </c>
      <c r="G243" s="126">
        <v>0.8</v>
      </c>
      <c r="H243" s="127">
        <v>3.8220999999999998</v>
      </c>
      <c r="I243" s="127">
        <v>2.2976999999999999</v>
      </c>
      <c r="J243" s="127">
        <v>2.6</v>
      </c>
    </row>
    <row r="244" spans="1:10" ht="14.25" customHeight="1">
      <c r="A244" s="123" t="s">
        <v>190</v>
      </c>
      <c r="B244" s="124">
        <v>30023</v>
      </c>
      <c r="C244" s="123" t="s">
        <v>134</v>
      </c>
      <c r="D244" s="123" t="s">
        <v>137</v>
      </c>
      <c r="E244" s="125">
        <v>1</v>
      </c>
      <c r="F244" s="126">
        <v>1</v>
      </c>
      <c r="G244" s="126">
        <v>0</v>
      </c>
      <c r="H244" s="127">
        <v>197.68359999999998</v>
      </c>
      <c r="I244" s="127">
        <v>80.789500000000004</v>
      </c>
      <c r="J244" s="127">
        <v>197.68</v>
      </c>
    </row>
    <row r="245" spans="1:10" ht="15" customHeight="1">
      <c r="A245" s="516"/>
      <c r="B245" s="516"/>
      <c r="C245" s="516"/>
      <c r="D245" s="516"/>
      <c r="E245" s="516"/>
      <c r="F245" s="516" t="s">
        <v>191</v>
      </c>
      <c r="G245" s="516"/>
      <c r="H245" s="516"/>
      <c r="I245" s="516"/>
      <c r="J245" s="128">
        <v>339.38</v>
      </c>
    </row>
    <row r="246" spans="1:10" ht="15" customHeight="1">
      <c r="A246" s="115" t="s">
        <v>192</v>
      </c>
      <c r="B246" s="116" t="s">
        <v>128</v>
      </c>
      <c r="C246" s="115" t="s">
        <v>129</v>
      </c>
      <c r="D246" s="115" t="s">
        <v>159</v>
      </c>
      <c r="E246" s="116" t="s">
        <v>13</v>
      </c>
      <c r="F246" s="515" t="s">
        <v>193</v>
      </c>
      <c r="G246" s="515"/>
      <c r="H246" s="515"/>
      <c r="I246" s="515"/>
      <c r="J246" s="116" t="s">
        <v>189</v>
      </c>
    </row>
    <row r="247" spans="1:10" ht="15" customHeight="1">
      <c r="A247" s="123" t="s">
        <v>190</v>
      </c>
      <c r="B247" s="124">
        <v>20002</v>
      </c>
      <c r="C247" s="123" t="s">
        <v>134</v>
      </c>
      <c r="D247" s="123" t="s">
        <v>160</v>
      </c>
      <c r="E247" s="125">
        <v>2</v>
      </c>
      <c r="F247" s="123"/>
      <c r="G247" s="123"/>
      <c r="H247" s="123"/>
      <c r="I247" s="127">
        <v>24.06</v>
      </c>
      <c r="J247" s="127">
        <v>48.12</v>
      </c>
    </row>
    <row r="248" spans="1:10" ht="14.25" customHeight="1">
      <c r="A248" s="123" t="s">
        <v>190</v>
      </c>
      <c r="B248" s="124">
        <v>20031</v>
      </c>
      <c r="C248" s="123" t="s">
        <v>134</v>
      </c>
      <c r="D248" s="123" t="s">
        <v>158</v>
      </c>
      <c r="E248" s="125">
        <v>22</v>
      </c>
      <c r="F248" s="123"/>
      <c r="G248" s="123"/>
      <c r="H248" s="123"/>
      <c r="I248" s="127">
        <v>13.57</v>
      </c>
      <c r="J248" s="127">
        <v>298.54000000000002</v>
      </c>
    </row>
    <row r="249" spans="1:10" ht="14.25" customHeight="1">
      <c r="A249" s="516"/>
      <c r="B249" s="516"/>
      <c r="C249" s="516"/>
      <c r="D249" s="516"/>
      <c r="E249" s="516"/>
      <c r="F249" s="516" t="s">
        <v>194</v>
      </c>
      <c r="G249" s="516"/>
      <c r="H249" s="516"/>
      <c r="I249" s="516"/>
      <c r="J249" s="128">
        <v>346.66</v>
      </c>
    </row>
    <row r="250" spans="1:10" ht="14.25" customHeight="1">
      <c r="A250" s="516"/>
      <c r="B250" s="516"/>
      <c r="C250" s="516"/>
      <c r="D250" s="516"/>
      <c r="E250" s="516"/>
      <c r="F250" s="516" t="s">
        <v>195</v>
      </c>
      <c r="G250" s="516"/>
      <c r="H250" s="516"/>
      <c r="I250" s="516"/>
      <c r="J250" s="128">
        <v>0</v>
      </c>
    </row>
    <row r="251" spans="1:10" ht="14.25" customHeight="1">
      <c r="A251" s="115" t="s">
        <v>192</v>
      </c>
      <c r="B251" s="116" t="s">
        <v>128</v>
      </c>
      <c r="C251" s="115" t="s">
        <v>129</v>
      </c>
      <c r="D251" s="115" t="s">
        <v>196</v>
      </c>
      <c r="E251" s="116"/>
      <c r="F251" s="116"/>
      <c r="G251" s="116"/>
      <c r="H251" s="116"/>
      <c r="I251" s="116" t="s">
        <v>189</v>
      </c>
      <c r="J251" s="116" t="s">
        <v>197</v>
      </c>
    </row>
    <row r="252" spans="1:10" ht="14.25" customHeight="1">
      <c r="A252" s="123" t="s">
        <v>190</v>
      </c>
      <c r="B252" s="124">
        <v>12</v>
      </c>
      <c r="C252" s="123" t="s">
        <v>134</v>
      </c>
      <c r="D252" s="123" t="s">
        <v>198</v>
      </c>
      <c r="E252" s="123"/>
      <c r="F252" s="123"/>
      <c r="G252" s="123"/>
      <c r="H252" s="123"/>
      <c r="I252" s="131">
        <v>9.6000000000000002E-2</v>
      </c>
      <c r="J252" s="124">
        <v>33.270000000000003</v>
      </c>
    </row>
    <row r="253" spans="1:10" ht="14.25" customHeight="1">
      <c r="A253" s="123" t="s">
        <v>190</v>
      </c>
      <c r="B253" s="124">
        <v>11</v>
      </c>
      <c r="C253" s="123" t="s">
        <v>134</v>
      </c>
      <c r="D253" s="123" t="s">
        <v>199</v>
      </c>
      <c r="E253" s="123"/>
      <c r="F253" s="123"/>
      <c r="G253" s="123"/>
      <c r="H253" s="123"/>
      <c r="I253" s="131">
        <v>1.12E-2</v>
      </c>
      <c r="J253" s="124">
        <v>3.88</v>
      </c>
    </row>
    <row r="254" spans="1:10" ht="14.25" customHeight="1">
      <c r="A254" s="123" t="s">
        <v>190</v>
      </c>
      <c r="B254" s="124">
        <v>14</v>
      </c>
      <c r="C254" s="123" t="s">
        <v>134</v>
      </c>
      <c r="D254" s="123" t="s">
        <v>200</v>
      </c>
      <c r="E254" s="123"/>
      <c r="F254" s="123"/>
      <c r="G254" s="123"/>
      <c r="H254" s="123"/>
      <c r="I254" s="131">
        <v>0.05</v>
      </c>
      <c r="J254" s="124">
        <v>17.329999999999998</v>
      </c>
    </row>
    <row r="255" spans="1:10" ht="14.25" customHeight="1">
      <c r="A255" s="123" t="s">
        <v>190</v>
      </c>
      <c r="B255" s="124">
        <v>13</v>
      </c>
      <c r="C255" s="123" t="s">
        <v>134</v>
      </c>
      <c r="D255" s="123" t="s">
        <v>201</v>
      </c>
      <c r="E255" s="123"/>
      <c r="F255" s="123"/>
      <c r="G255" s="123"/>
      <c r="H255" s="123"/>
      <c r="I255" s="131">
        <v>4.7899999999999998E-2</v>
      </c>
      <c r="J255" s="124">
        <v>16.600000000000001</v>
      </c>
    </row>
    <row r="256" spans="1:10" ht="14.25" customHeight="1">
      <c r="A256" s="516"/>
      <c r="B256" s="516"/>
      <c r="C256" s="516"/>
      <c r="D256" s="516"/>
      <c r="E256" s="516"/>
      <c r="F256" s="516" t="s">
        <v>202</v>
      </c>
      <c r="G256" s="516"/>
      <c r="H256" s="516"/>
      <c r="I256" s="516"/>
      <c r="J256" s="132">
        <v>71.080000000000013</v>
      </c>
    </row>
    <row r="257" spans="1:10" ht="14.25" customHeight="1">
      <c r="A257" s="516"/>
      <c r="B257" s="516"/>
      <c r="C257" s="516"/>
      <c r="D257" s="516"/>
      <c r="E257" s="516"/>
      <c r="F257" s="516" t="s">
        <v>203</v>
      </c>
      <c r="G257" s="516"/>
      <c r="H257" s="516"/>
      <c r="I257" s="516"/>
      <c r="J257" s="128">
        <v>757.12</v>
      </c>
    </row>
    <row r="258" spans="1:10" ht="14.25" customHeight="1">
      <c r="A258" s="516"/>
      <c r="B258" s="516"/>
      <c r="C258" s="516"/>
      <c r="D258" s="516"/>
      <c r="E258" s="516"/>
      <c r="F258" s="516" t="s">
        <v>204</v>
      </c>
      <c r="G258" s="516"/>
      <c r="H258" s="516"/>
      <c r="I258" s="516"/>
      <c r="J258" s="128">
        <v>0</v>
      </c>
    </row>
    <row r="259" spans="1:10" ht="14.25" customHeight="1">
      <c r="A259" s="516"/>
      <c r="B259" s="516"/>
      <c r="C259" s="516"/>
      <c r="D259" s="516"/>
      <c r="E259" s="516"/>
      <c r="F259" s="516" t="s">
        <v>205</v>
      </c>
      <c r="G259" s="516"/>
      <c r="H259" s="516"/>
      <c r="I259" s="516"/>
      <c r="J259" s="128">
        <v>0</v>
      </c>
    </row>
    <row r="260" spans="1:10" ht="15" customHeight="1">
      <c r="A260" s="516"/>
      <c r="B260" s="516"/>
      <c r="C260" s="516"/>
      <c r="D260" s="516"/>
      <c r="E260" s="516"/>
      <c r="F260" s="516" t="s">
        <v>206</v>
      </c>
      <c r="G260" s="516"/>
      <c r="H260" s="516"/>
      <c r="I260" s="516"/>
      <c r="J260" s="128">
        <v>24.454125000000001</v>
      </c>
    </row>
    <row r="261" spans="1:10" ht="14.25" customHeight="1">
      <c r="A261" s="516"/>
      <c r="B261" s="516"/>
      <c r="C261" s="516"/>
      <c r="D261" s="516"/>
      <c r="E261" s="516"/>
      <c r="F261" s="516" t="s">
        <v>207</v>
      </c>
      <c r="G261" s="516"/>
      <c r="H261" s="516"/>
      <c r="I261" s="516"/>
      <c r="J261" s="128">
        <v>30.96</v>
      </c>
    </row>
    <row r="262" spans="1:10" ht="14.25" customHeight="1">
      <c r="A262" s="115" t="s">
        <v>238</v>
      </c>
      <c r="B262" s="116" t="s">
        <v>129</v>
      </c>
      <c r="C262" s="115" t="s">
        <v>128</v>
      </c>
      <c r="D262" s="115" t="s">
        <v>239</v>
      </c>
      <c r="E262" s="116" t="s">
        <v>13</v>
      </c>
      <c r="F262" s="116" t="s">
        <v>219</v>
      </c>
      <c r="G262" s="515" t="s">
        <v>14</v>
      </c>
      <c r="H262" s="515"/>
      <c r="I262" s="515"/>
      <c r="J262" s="116" t="s">
        <v>189</v>
      </c>
    </row>
    <row r="263" spans="1:10" ht="15" customHeight="1">
      <c r="A263" s="139" t="s">
        <v>240</v>
      </c>
      <c r="B263" s="140" t="s">
        <v>134</v>
      </c>
      <c r="C263" s="139">
        <v>42491</v>
      </c>
      <c r="D263" s="139" t="s">
        <v>241</v>
      </c>
      <c r="E263" s="141">
        <v>1.02</v>
      </c>
      <c r="F263" s="142" t="s">
        <v>176</v>
      </c>
      <c r="G263" s="517">
        <v>109.86587451615807</v>
      </c>
      <c r="H263" s="517"/>
      <c r="I263" s="518"/>
      <c r="J263" s="127">
        <v>112.06</v>
      </c>
    </row>
    <row r="264" spans="1:10" ht="15" customHeight="1">
      <c r="A264" s="516"/>
      <c r="B264" s="516"/>
      <c r="C264" s="516"/>
      <c r="D264" s="516"/>
      <c r="E264" s="516"/>
      <c r="F264" s="516" t="s">
        <v>242</v>
      </c>
      <c r="G264" s="516"/>
      <c r="H264" s="516"/>
      <c r="I264" s="516"/>
      <c r="J264" s="128">
        <v>112.06</v>
      </c>
    </row>
    <row r="265" spans="1:10" ht="15" customHeight="1">
      <c r="A265" s="133"/>
      <c r="B265" s="133"/>
      <c r="C265" s="133"/>
      <c r="D265" s="133"/>
      <c r="E265" s="133" t="s">
        <v>208</v>
      </c>
      <c r="F265" s="134">
        <v>20.318016829382056</v>
      </c>
      <c r="G265" s="133" t="s">
        <v>209</v>
      </c>
      <c r="H265" s="134">
        <v>0</v>
      </c>
      <c r="I265" s="133" t="s">
        <v>210</v>
      </c>
      <c r="J265" s="134">
        <v>20.318016869797763</v>
      </c>
    </row>
    <row r="266" spans="1:10" ht="15" customHeight="1" thickBot="1">
      <c r="A266" s="135"/>
      <c r="B266" s="135"/>
      <c r="C266" s="135"/>
      <c r="D266" s="135"/>
      <c r="E266" s="135" t="s">
        <v>211</v>
      </c>
      <c r="F266" s="136">
        <v>15.86</v>
      </c>
      <c r="G266" s="135"/>
      <c r="H266" s="519" t="s">
        <v>212</v>
      </c>
      <c r="I266" s="519"/>
      <c r="J266" s="136">
        <v>158.88</v>
      </c>
    </row>
    <row r="267" spans="1:10" ht="15" thickTop="1">
      <c r="A267" s="137"/>
      <c r="B267" s="137"/>
      <c r="C267" s="137"/>
      <c r="D267" s="137"/>
      <c r="E267" s="137"/>
      <c r="F267" s="137"/>
      <c r="G267" s="137"/>
      <c r="H267" s="137"/>
      <c r="I267" s="137"/>
      <c r="J267" s="137"/>
    </row>
    <row r="268" spans="1:10" ht="15" customHeight="1">
      <c r="A268" s="115" t="s">
        <v>227</v>
      </c>
      <c r="B268" s="116" t="s">
        <v>128</v>
      </c>
      <c r="C268" s="115" t="s">
        <v>129</v>
      </c>
      <c r="D268" s="115" t="s">
        <v>2</v>
      </c>
      <c r="E268" s="521" t="s">
        <v>130</v>
      </c>
      <c r="F268" s="521"/>
      <c r="G268" s="117" t="s">
        <v>131</v>
      </c>
      <c r="H268" s="116" t="s">
        <v>181</v>
      </c>
      <c r="I268" s="116" t="s">
        <v>182</v>
      </c>
      <c r="J268" s="116" t="s">
        <v>15</v>
      </c>
    </row>
    <row r="269" spans="1:10" ht="15" customHeight="1">
      <c r="A269" s="118" t="s">
        <v>183</v>
      </c>
      <c r="B269" s="119">
        <v>44211</v>
      </c>
      <c r="C269" s="118" t="s">
        <v>134</v>
      </c>
      <c r="D269" s="118" t="s">
        <v>82</v>
      </c>
      <c r="E269" s="520">
        <v>4421</v>
      </c>
      <c r="F269" s="520"/>
      <c r="G269" s="120" t="s">
        <v>184</v>
      </c>
      <c r="H269" s="121">
        <v>1</v>
      </c>
      <c r="I269" s="122">
        <v>2.1100000000000003</v>
      </c>
      <c r="J269" s="122">
        <v>2.1100000000000003</v>
      </c>
    </row>
    <row r="270" spans="1:10" ht="15">
      <c r="A270" s="521" t="s">
        <v>185</v>
      </c>
      <c r="B270" s="515" t="s">
        <v>128</v>
      </c>
      <c r="C270" s="521" t="s">
        <v>129</v>
      </c>
      <c r="D270" s="521" t="s">
        <v>186</v>
      </c>
      <c r="E270" s="515" t="s">
        <v>13</v>
      </c>
      <c r="F270" s="522" t="s">
        <v>187</v>
      </c>
      <c r="G270" s="515"/>
      <c r="H270" s="522" t="s">
        <v>188</v>
      </c>
      <c r="I270" s="515"/>
      <c r="J270" s="515" t="s">
        <v>189</v>
      </c>
    </row>
    <row r="271" spans="1:10" ht="15" customHeight="1">
      <c r="A271" s="515"/>
      <c r="B271" s="515"/>
      <c r="C271" s="515"/>
      <c r="D271" s="515"/>
      <c r="E271" s="515"/>
      <c r="F271" s="116" t="s">
        <v>132</v>
      </c>
      <c r="G271" s="116" t="s">
        <v>133</v>
      </c>
      <c r="H271" s="116" t="s">
        <v>132</v>
      </c>
      <c r="I271" s="116" t="s">
        <v>133</v>
      </c>
      <c r="J271" s="515"/>
    </row>
    <row r="272" spans="1:10" ht="15" customHeight="1">
      <c r="A272" s="123" t="s">
        <v>190</v>
      </c>
      <c r="B272" s="124">
        <v>30037</v>
      </c>
      <c r="C272" s="123" t="s">
        <v>134</v>
      </c>
      <c r="D272" s="123" t="s">
        <v>135</v>
      </c>
      <c r="E272" s="125">
        <v>0.03</v>
      </c>
      <c r="F272" s="126">
        <v>1</v>
      </c>
      <c r="G272" s="126">
        <v>0</v>
      </c>
      <c r="H272" s="127">
        <v>109.36829999999999</v>
      </c>
      <c r="I272" s="127">
        <v>23.779899999999998</v>
      </c>
      <c r="J272" s="127">
        <v>3.28</v>
      </c>
    </row>
    <row r="273" spans="1:10" ht="14.25" customHeight="1">
      <c r="A273" s="123" t="s">
        <v>190</v>
      </c>
      <c r="B273" s="124">
        <v>30035</v>
      </c>
      <c r="C273" s="123" t="s">
        <v>134</v>
      </c>
      <c r="D273" s="123" t="s">
        <v>141</v>
      </c>
      <c r="E273" s="125">
        <v>1</v>
      </c>
      <c r="F273" s="126">
        <v>0.3</v>
      </c>
      <c r="G273" s="126">
        <v>0.7</v>
      </c>
      <c r="H273" s="127">
        <v>247.74</v>
      </c>
      <c r="I273" s="127">
        <v>52.04</v>
      </c>
      <c r="J273" s="127">
        <v>110.75</v>
      </c>
    </row>
    <row r="274" spans="1:10" ht="14.25" customHeight="1">
      <c r="A274" s="123" t="s">
        <v>190</v>
      </c>
      <c r="B274" s="124">
        <v>30040</v>
      </c>
      <c r="C274" s="123" t="s">
        <v>134</v>
      </c>
      <c r="D274" s="123" t="s">
        <v>148</v>
      </c>
      <c r="E274" s="125">
        <v>1</v>
      </c>
      <c r="F274" s="126">
        <v>0.3</v>
      </c>
      <c r="G274" s="126">
        <v>0.7</v>
      </c>
      <c r="H274" s="127">
        <v>109.5681</v>
      </c>
      <c r="I274" s="127">
        <v>20.161300000000001</v>
      </c>
      <c r="J274" s="127">
        <v>46.98</v>
      </c>
    </row>
    <row r="275" spans="1:10" ht="15" customHeight="1">
      <c r="A275" s="123" t="s">
        <v>190</v>
      </c>
      <c r="B275" s="124">
        <v>30010</v>
      </c>
      <c r="C275" s="123" t="s">
        <v>134</v>
      </c>
      <c r="D275" s="123" t="s">
        <v>155</v>
      </c>
      <c r="E275" s="125">
        <v>1</v>
      </c>
      <c r="F275" s="126">
        <v>0.04</v>
      </c>
      <c r="G275" s="126">
        <v>0.96</v>
      </c>
      <c r="H275" s="127">
        <v>96.954800000000006</v>
      </c>
      <c r="I275" s="127">
        <v>36.581900000000005</v>
      </c>
      <c r="J275" s="127">
        <v>38.99</v>
      </c>
    </row>
    <row r="276" spans="1:10" ht="25.5">
      <c r="A276" s="123" t="s">
        <v>190</v>
      </c>
      <c r="B276" s="124">
        <v>30020</v>
      </c>
      <c r="C276" s="123" t="s">
        <v>134</v>
      </c>
      <c r="D276" s="123" t="s">
        <v>142</v>
      </c>
      <c r="E276" s="125">
        <v>2</v>
      </c>
      <c r="F276" s="126">
        <v>1</v>
      </c>
      <c r="G276" s="126">
        <v>0</v>
      </c>
      <c r="H276" s="127">
        <v>17.874700000000001</v>
      </c>
      <c r="I276" s="127">
        <v>11.018600000000001</v>
      </c>
      <c r="J276" s="127">
        <v>35.74</v>
      </c>
    </row>
    <row r="277" spans="1:10" ht="25.5">
      <c r="A277" s="123" t="s">
        <v>190</v>
      </c>
      <c r="B277" s="124">
        <v>30005</v>
      </c>
      <c r="C277" s="123" t="s">
        <v>134</v>
      </c>
      <c r="D277" s="123" t="s">
        <v>140</v>
      </c>
      <c r="E277" s="125">
        <v>1</v>
      </c>
      <c r="F277" s="126">
        <v>0.12</v>
      </c>
      <c r="G277" s="126">
        <v>0.88</v>
      </c>
      <c r="H277" s="127">
        <v>50.386600000000001</v>
      </c>
      <c r="I277" s="127">
        <v>14.8925</v>
      </c>
      <c r="J277" s="127">
        <v>19.149999999999999</v>
      </c>
    </row>
    <row r="278" spans="1:10" ht="15" customHeight="1">
      <c r="A278" s="123" t="s">
        <v>190</v>
      </c>
      <c r="B278" s="124">
        <v>30030</v>
      </c>
      <c r="C278" s="123" t="s">
        <v>134</v>
      </c>
      <c r="D278" s="123" t="s">
        <v>154</v>
      </c>
      <c r="E278" s="125">
        <v>1</v>
      </c>
      <c r="F278" s="126">
        <v>1</v>
      </c>
      <c r="G278" s="126">
        <v>0</v>
      </c>
      <c r="H278" s="127">
        <v>227.2577</v>
      </c>
      <c r="I278" s="127">
        <v>48.917700000000004</v>
      </c>
      <c r="J278" s="127">
        <v>227.25</v>
      </c>
    </row>
    <row r="279" spans="1:10" ht="14.25" customHeight="1">
      <c r="A279" s="123" t="s">
        <v>190</v>
      </c>
      <c r="B279" s="124">
        <v>30017</v>
      </c>
      <c r="C279" s="123" t="s">
        <v>134</v>
      </c>
      <c r="D279" s="123" t="s">
        <v>145</v>
      </c>
      <c r="E279" s="125">
        <v>1</v>
      </c>
      <c r="F279" s="126">
        <v>0.12</v>
      </c>
      <c r="G279" s="126">
        <v>0.88</v>
      </c>
      <c r="H279" s="127">
        <v>3.8220999999999998</v>
      </c>
      <c r="I279" s="127">
        <v>2.2976999999999999</v>
      </c>
      <c r="J279" s="127">
        <v>2.48</v>
      </c>
    </row>
    <row r="280" spans="1:10" ht="14.25" customHeight="1">
      <c r="A280" s="516"/>
      <c r="B280" s="516"/>
      <c r="C280" s="516"/>
      <c r="D280" s="516"/>
      <c r="E280" s="516"/>
      <c r="F280" s="516" t="s">
        <v>191</v>
      </c>
      <c r="G280" s="516"/>
      <c r="H280" s="516"/>
      <c r="I280" s="516"/>
      <c r="J280" s="128">
        <v>484.62</v>
      </c>
    </row>
    <row r="281" spans="1:10" ht="15" customHeight="1">
      <c r="A281" s="115" t="s">
        <v>192</v>
      </c>
      <c r="B281" s="116" t="s">
        <v>128</v>
      </c>
      <c r="C281" s="115" t="s">
        <v>129</v>
      </c>
      <c r="D281" s="115" t="s">
        <v>159</v>
      </c>
      <c r="E281" s="116" t="s">
        <v>13</v>
      </c>
      <c r="F281" s="515" t="s">
        <v>193</v>
      </c>
      <c r="G281" s="515"/>
      <c r="H281" s="515"/>
      <c r="I281" s="515"/>
      <c r="J281" s="116" t="s">
        <v>189</v>
      </c>
    </row>
    <row r="282" spans="1:10" ht="14.25" customHeight="1">
      <c r="A282" s="123" t="s">
        <v>190</v>
      </c>
      <c r="B282" s="124">
        <v>20003</v>
      </c>
      <c r="C282" s="123" t="s">
        <v>134</v>
      </c>
      <c r="D282" s="123" t="s">
        <v>161</v>
      </c>
      <c r="E282" s="125">
        <v>4</v>
      </c>
      <c r="F282" s="123"/>
      <c r="G282" s="123"/>
      <c r="H282" s="123"/>
      <c r="I282" s="127">
        <v>14.86</v>
      </c>
      <c r="J282" s="127">
        <v>59.44</v>
      </c>
    </row>
    <row r="283" spans="1:10" ht="14.25" customHeight="1">
      <c r="A283" s="123" t="s">
        <v>190</v>
      </c>
      <c r="B283" s="124">
        <v>20002</v>
      </c>
      <c r="C283" s="123" t="s">
        <v>134</v>
      </c>
      <c r="D283" s="123" t="s">
        <v>160</v>
      </c>
      <c r="E283" s="125">
        <v>1</v>
      </c>
      <c r="F283" s="123"/>
      <c r="G283" s="123"/>
      <c r="H283" s="123"/>
      <c r="I283" s="127">
        <v>24.06</v>
      </c>
      <c r="J283" s="127">
        <v>24.06</v>
      </c>
    </row>
    <row r="284" spans="1:10" ht="14.25" customHeight="1">
      <c r="A284" s="516"/>
      <c r="B284" s="516"/>
      <c r="C284" s="516"/>
      <c r="D284" s="516"/>
      <c r="E284" s="516"/>
      <c r="F284" s="516" t="s">
        <v>194</v>
      </c>
      <c r="G284" s="516"/>
      <c r="H284" s="516"/>
      <c r="I284" s="516"/>
      <c r="J284" s="128">
        <v>83.5</v>
      </c>
    </row>
    <row r="285" spans="1:10" ht="14.25" customHeight="1">
      <c r="A285" s="516"/>
      <c r="B285" s="516"/>
      <c r="C285" s="516"/>
      <c r="D285" s="516"/>
      <c r="E285" s="516"/>
      <c r="F285" s="516" t="s">
        <v>195</v>
      </c>
      <c r="G285" s="516"/>
      <c r="H285" s="516"/>
      <c r="I285" s="516"/>
      <c r="J285" s="128">
        <v>0</v>
      </c>
    </row>
    <row r="286" spans="1:10" ht="14.25" customHeight="1">
      <c r="A286" s="115" t="s">
        <v>192</v>
      </c>
      <c r="B286" s="116" t="s">
        <v>128</v>
      </c>
      <c r="C286" s="115" t="s">
        <v>129</v>
      </c>
      <c r="D286" s="115" t="s">
        <v>196</v>
      </c>
      <c r="E286" s="116"/>
      <c r="F286" s="116"/>
      <c r="G286" s="116"/>
      <c r="H286" s="116"/>
      <c r="I286" s="116" t="s">
        <v>189</v>
      </c>
      <c r="J286" s="116" t="s">
        <v>197</v>
      </c>
    </row>
    <row r="287" spans="1:10" ht="15" customHeight="1">
      <c r="A287" s="123" t="s">
        <v>190</v>
      </c>
      <c r="B287" s="124">
        <v>12</v>
      </c>
      <c r="C287" s="123" t="s">
        <v>134</v>
      </c>
      <c r="D287" s="123" t="s">
        <v>198</v>
      </c>
      <c r="E287" s="123"/>
      <c r="F287" s="123"/>
      <c r="G287" s="123"/>
      <c r="H287" s="123"/>
      <c r="I287" s="131">
        <v>9.6000000000000002E-2</v>
      </c>
      <c r="J287" s="124">
        <v>8.01</v>
      </c>
    </row>
    <row r="288" spans="1:10" ht="14.25" customHeight="1">
      <c r="A288" s="123" t="s">
        <v>190</v>
      </c>
      <c r="B288" s="124">
        <v>11</v>
      </c>
      <c r="C288" s="123" t="s">
        <v>134</v>
      </c>
      <c r="D288" s="123" t="s">
        <v>199</v>
      </c>
      <c r="E288" s="123"/>
      <c r="F288" s="123"/>
      <c r="G288" s="123"/>
      <c r="H288" s="123"/>
      <c r="I288" s="131">
        <v>1.12E-2</v>
      </c>
      <c r="J288" s="124">
        <v>0.93</v>
      </c>
    </row>
    <row r="289" spans="1:10" ht="15" customHeight="1">
      <c r="A289" s="123" t="s">
        <v>190</v>
      </c>
      <c r="B289" s="124">
        <v>14</v>
      </c>
      <c r="C289" s="123" t="s">
        <v>134</v>
      </c>
      <c r="D289" s="123" t="s">
        <v>200</v>
      </c>
      <c r="E289" s="123"/>
      <c r="F289" s="123"/>
      <c r="G289" s="123"/>
      <c r="H289" s="123"/>
      <c r="I289" s="131">
        <v>0.05</v>
      </c>
      <c r="J289" s="124">
        <v>4.17</v>
      </c>
    </row>
    <row r="290" spans="1:10" ht="14.25" customHeight="1">
      <c r="A290" s="123" t="s">
        <v>190</v>
      </c>
      <c r="B290" s="124">
        <v>13</v>
      </c>
      <c r="C290" s="123" t="s">
        <v>134</v>
      </c>
      <c r="D290" s="123" t="s">
        <v>201</v>
      </c>
      <c r="E290" s="123"/>
      <c r="F290" s="123"/>
      <c r="G290" s="123"/>
      <c r="H290" s="123"/>
      <c r="I290" s="131">
        <v>4.7899999999999998E-2</v>
      </c>
      <c r="J290" s="124">
        <v>3.99</v>
      </c>
    </row>
    <row r="291" spans="1:10" ht="15" customHeight="1">
      <c r="A291" s="516"/>
      <c r="B291" s="516"/>
      <c r="C291" s="516"/>
      <c r="D291" s="516"/>
      <c r="E291" s="516"/>
      <c r="F291" s="516" t="s">
        <v>202</v>
      </c>
      <c r="G291" s="516"/>
      <c r="H291" s="516"/>
      <c r="I291" s="516"/>
      <c r="J291" s="132">
        <v>17.100000000000001</v>
      </c>
    </row>
    <row r="292" spans="1:10" ht="14.25" customHeight="1">
      <c r="A292" s="516"/>
      <c r="B292" s="516"/>
      <c r="C292" s="516"/>
      <c r="D292" s="516"/>
      <c r="E292" s="516"/>
      <c r="F292" s="516" t="s">
        <v>203</v>
      </c>
      <c r="G292" s="516"/>
      <c r="H292" s="516"/>
      <c r="I292" s="516"/>
      <c r="J292" s="128">
        <v>585.22</v>
      </c>
    </row>
    <row r="293" spans="1:10" ht="14.25" customHeight="1">
      <c r="A293" s="516"/>
      <c r="B293" s="516"/>
      <c r="C293" s="516"/>
      <c r="D293" s="516"/>
      <c r="E293" s="516"/>
      <c r="F293" s="516" t="s">
        <v>204</v>
      </c>
      <c r="G293" s="516"/>
      <c r="H293" s="516"/>
      <c r="I293" s="516"/>
      <c r="J293" s="128">
        <v>0</v>
      </c>
    </row>
    <row r="294" spans="1:10" ht="14.25" customHeight="1">
      <c r="A294" s="516"/>
      <c r="B294" s="516"/>
      <c r="C294" s="516"/>
      <c r="D294" s="516"/>
      <c r="E294" s="516"/>
      <c r="F294" s="516" t="s">
        <v>205</v>
      </c>
      <c r="G294" s="516"/>
      <c r="H294" s="516"/>
      <c r="I294" s="516"/>
      <c r="J294" s="128">
        <v>0</v>
      </c>
    </row>
    <row r="295" spans="1:10" ht="14.25" customHeight="1">
      <c r="A295" s="516"/>
      <c r="B295" s="516"/>
      <c r="C295" s="516"/>
      <c r="D295" s="516"/>
      <c r="E295" s="516"/>
      <c r="F295" s="516" t="s">
        <v>206</v>
      </c>
      <c r="G295" s="516"/>
      <c r="H295" s="516"/>
      <c r="I295" s="516"/>
      <c r="J295" s="128">
        <v>468.75</v>
      </c>
    </row>
    <row r="296" spans="1:10" ht="14.25" customHeight="1">
      <c r="A296" s="516"/>
      <c r="B296" s="516"/>
      <c r="C296" s="516"/>
      <c r="D296" s="516"/>
      <c r="E296" s="516"/>
      <c r="F296" s="516" t="s">
        <v>207</v>
      </c>
      <c r="G296" s="516"/>
      <c r="H296" s="516"/>
      <c r="I296" s="516"/>
      <c r="J296" s="128">
        <v>1.24</v>
      </c>
    </row>
    <row r="297" spans="1:10" ht="15" customHeight="1">
      <c r="A297" s="115" t="s">
        <v>218</v>
      </c>
      <c r="B297" s="116" t="s">
        <v>129</v>
      </c>
      <c r="C297" s="115" t="s">
        <v>128</v>
      </c>
      <c r="D297" s="115" t="s">
        <v>164</v>
      </c>
      <c r="E297" s="116" t="s">
        <v>13</v>
      </c>
      <c r="F297" s="116" t="s">
        <v>219</v>
      </c>
      <c r="G297" s="515" t="s">
        <v>14</v>
      </c>
      <c r="H297" s="515"/>
      <c r="I297" s="515"/>
      <c r="J297" s="116" t="s">
        <v>189</v>
      </c>
    </row>
    <row r="298" spans="1:10" ht="14.25" customHeight="1">
      <c r="A298" s="123" t="s">
        <v>190</v>
      </c>
      <c r="B298" s="124" t="s">
        <v>134</v>
      </c>
      <c r="C298" s="123">
        <v>10082</v>
      </c>
      <c r="D298" s="123" t="s">
        <v>175</v>
      </c>
      <c r="E298" s="125">
        <v>0.01</v>
      </c>
      <c r="F298" s="138" t="s">
        <v>176</v>
      </c>
      <c r="G298" s="517">
        <v>44.99145</v>
      </c>
      <c r="H298" s="517"/>
      <c r="I298" s="518"/>
      <c r="J298" s="127">
        <v>0.44</v>
      </c>
    </row>
    <row r="299" spans="1:10" ht="14.25" customHeight="1">
      <c r="A299" s="123" t="s">
        <v>190</v>
      </c>
      <c r="B299" s="124" t="s">
        <v>134</v>
      </c>
      <c r="C299" s="123">
        <v>10010</v>
      </c>
      <c r="D299" s="123" t="s">
        <v>171</v>
      </c>
      <c r="E299" s="125">
        <v>0.22500000000000001</v>
      </c>
      <c r="F299" s="138" t="s">
        <v>169</v>
      </c>
      <c r="G299" s="517">
        <v>0.65</v>
      </c>
      <c r="H299" s="517"/>
      <c r="I299" s="518"/>
      <c r="J299" s="127">
        <v>0.14000000000000001</v>
      </c>
    </row>
    <row r="300" spans="1:10" ht="15" customHeight="1">
      <c r="A300" s="516"/>
      <c r="B300" s="516"/>
      <c r="C300" s="516"/>
      <c r="D300" s="516"/>
      <c r="E300" s="516"/>
      <c r="F300" s="516" t="s">
        <v>220</v>
      </c>
      <c r="G300" s="516"/>
      <c r="H300" s="516"/>
      <c r="I300" s="516"/>
      <c r="J300" s="128">
        <v>0.58000000000000007</v>
      </c>
    </row>
    <row r="301" spans="1:10" ht="15" customHeight="1">
      <c r="A301" s="115" t="s">
        <v>238</v>
      </c>
      <c r="B301" s="116" t="s">
        <v>129</v>
      </c>
      <c r="C301" s="115" t="s">
        <v>128</v>
      </c>
      <c r="D301" s="115" t="s">
        <v>239</v>
      </c>
      <c r="E301" s="116" t="s">
        <v>13</v>
      </c>
      <c r="F301" s="116" t="s">
        <v>219</v>
      </c>
      <c r="G301" s="515" t="s">
        <v>14</v>
      </c>
      <c r="H301" s="515"/>
      <c r="I301" s="515"/>
      <c r="J301" s="116" t="s">
        <v>189</v>
      </c>
    </row>
    <row r="302" spans="1:10" ht="14.25" customHeight="1">
      <c r="A302" s="139" t="s">
        <v>240</v>
      </c>
      <c r="B302" s="140" t="s">
        <v>134</v>
      </c>
      <c r="C302" s="139">
        <v>40620</v>
      </c>
      <c r="D302" s="139" t="s">
        <v>243</v>
      </c>
      <c r="E302" s="141">
        <v>0.01</v>
      </c>
      <c r="F302" s="142" t="s">
        <v>176</v>
      </c>
      <c r="G302" s="517">
        <v>8.6416419119632728</v>
      </c>
      <c r="H302" s="517"/>
      <c r="I302" s="518"/>
      <c r="J302" s="127">
        <v>0.08</v>
      </c>
    </row>
    <row r="303" spans="1:10" ht="15" customHeight="1">
      <c r="A303" s="516"/>
      <c r="B303" s="516"/>
      <c r="C303" s="516"/>
      <c r="D303" s="516"/>
      <c r="E303" s="516"/>
      <c r="F303" s="516" t="s">
        <v>242</v>
      </c>
      <c r="G303" s="516"/>
      <c r="H303" s="516"/>
      <c r="I303" s="516"/>
      <c r="J303" s="128">
        <v>0.08</v>
      </c>
    </row>
    <row r="304" spans="1:10" ht="15" customHeight="1">
      <c r="A304" s="133"/>
      <c r="B304" s="133"/>
      <c r="C304" s="133"/>
      <c r="D304" s="133"/>
      <c r="E304" s="133" t="s">
        <v>208</v>
      </c>
      <c r="F304" s="134">
        <v>0.31634133333333331</v>
      </c>
      <c r="G304" s="133" t="s">
        <v>209</v>
      </c>
      <c r="H304" s="134">
        <v>0</v>
      </c>
      <c r="I304" s="133" t="s">
        <v>210</v>
      </c>
      <c r="J304" s="134">
        <v>0.31634133333333331</v>
      </c>
    </row>
    <row r="305" spans="1:10" ht="15" customHeight="1" thickBot="1">
      <c r="A305" s="135"/>
      <c r="B305" s="135"/>
      <c r="C305" s="135"/>
      <c r="D305" s="135"/>
      <c r="E305" s="135" t="s">
        <v>211</v>
      </c>
      <c r="F305" s="136">
        <v>0.21</v>
      </c>
      <c r="G305" s="135"/>
      <c r="H305" s="519" t="s">
        <v>212</v>
      </c>
      <c r="I305" s="519"/>
      <c r="J305" s="136">
        <v>2.1100000000000003</v>
      </c>
    </row>
    <row r="306" spans="1:10" ht="15" thickTop="1">
      <c r="A306" s="137"/>
      <c r="B306" s="137"/>
      <c r="C306" s="137"/>
      <c r="D306" s="137"/>
      <c r="E306" s="137"/>
      <c r="F306" s="137"/>
      <c r="G306" s="137"/>
      <c r="H306" s="137"/>
      <c r="I306" s="137"/>
      <c r="J306" s="137"/>
    </row>
    <row r="307" spans="1:10" ht="15">
      <c r="A307" s="115" t="s">
        <v>228</v>
      </c>
      <c r="B307" s="116" t="s">
        <v>128</v>
      </c>
      <c r="C307" s="115" t="s">
        <v>129</v>
      </c>
      <c r="D307" s="115" t="s">
        <v>2</v>
      </c>
      <c r="E307" s="521" t="s">
        <v>130</v>
      </c>
      <c r="F307" s="521"/>
      <c r="G307" s="117" t="s">
        <v>131</v>
      </c>
      <c r="H307" s="116" t="s">
        <v>181</v>
      </c>
      <c r="I307" s="116" t="s">
        <v>182</v>
      </c>
      <c r="J307" s="116" t="s">
        <v>15</v>
      </c>
    </row>
    <row r="308" spans="1:10" ht="14.25" customHeight="1">
      <c r="A308" s="118" t="s">
        <v>183</v>
      </c>
      <c r="B308" s="119">
        <v>44301</v>
      </c>
      <c r="C308" s="118" t="s">
        <v>134</v>
      </c>
      <c r="D308" s="118" t="s">
        <v>83</v>
      </c>
      <c r="E308" s="520">
        <v>4430</v>
      </c>
      <c r="F308" s="520"/>
      <c r="G308" s="120" t="s">
        <v>225</v>
      </c>
      <c r="H308" s="121">
        <v>1</v>
      </c>
      <c r="I308" s="122">
        <v>0.67999999999999994</v>
      </c>
      <c r="J308" s="122">
        <v>0.67999999999999994</v>
      </c>
    </row>
    <row r="309" spans="1:10" ht="14.25" customHeight="1">
      <c r="A309" s="521" t="s">
        <v>185</v>
      </c>
      <c r="B309" s="515" t="s">
        <v>128</v>
      </c>
      <c r="C309" s="521" t="s">
        <v>129</v>
      </c>
      <c r="D309" s="521" t="s">
        <v>186</v>
      </c>
      <c r="E309" s="515" t="s">
        <v>13</v>
      </c>
      <c r="F309" s="522" t="s">
        <v>187</v>
      </c>
      <c r="G309" s="515"/>
      <c r="H309" s="522" t="s">
        <v>188</v>
      </c>
      <c r="I309" s="515"/>
      <c r="J309" s="515" t="s">
        <v>189</v>
      </c>
    </row>
    <row r="310" spans="1:10" ht="14.25" customHeight="1">
      <c r="A310" s="515"/>
      <c r="B310" s="515"/>
      <c r="C310" s="515"/>
      <c r="D310" s="515"/>
      <c r="E310" s="515"/>
      <c r="F310" s="116" t="s">
        <v>132</v>
      </c>
      <c r="G310" s="116" t="s">
        <v>133</v>
      </c>
      <c r="H310" s="116" t="s">
        <v>132</v>
      </c>
      <c r="I310" s="116" t="s">
        <v>133</v>
      </c>
      <c r="J310" s="515"/>
    </row>
    <row r="311" spans="1:10" ht="14.25" customHeight="1">
      <c r="A311" s="123" t="s">
        <v>190</v>
      </c>
      <c r="B311" s="124">
        <v>30037</v>
      </c>
      <c r="C311" s="123" t="s">
        <v>134</v>
      </c>
      <c r="D311" s="123" t="s">
        <v>135</v>
      </c>
      <c r="E311" s="125">
        <v>1</v>
      </c>
      <c r="F311" s="126">
        <v>1</v>
      </c>
      <c r="G311" s="126">
        <v>0</v>
      </c>
      <c r="H311" s="127">
        <v>109.36829999999999</v>
      </c>
      <c r="I311" s="127">
        <v>23.779899999999998</v>
      </c>
      <c r="J311" s="127">
        <v>109.36</v>
      </c>
    </row>
    <row r="312" spans="1:10" ht="14.25" customHeight="1">
      <c r="A312" s="516"/>
      <c r="B312" s="516"/>
      <c r="C312" s="516"/>
      <c r="D312" s="516"/>
      <c r="E312" s="516"/>
      <c r="F312" s="516" t="s">
        <v>191</v>
      </c>
      <c r="G312" s="516"/>
      <c r="H312" s="516"/>
      <c r="I312" s="516"/>
      <c r="J312" s="128">
        <v>109.36</v>
      </c>
    </row>
    <row r="313" spans="1:10" ht="14.25" customHeight="1">
      <c r="A313" s="516"/>
      <c r="B313" s="516"/>
      <c r="C313" s="516"/>
      <c r="D313" s="516"/>
      <c r="E313" s="516"/>
      <c r="F313" s="516" t="s">
        <v>203</v>
      </c>
      <c r="G313" s="516"/>
      <c r="H313" s="516"/>
      <c r="I313" s="516"/>
      <c r="J313" s="128">
        <v>109.36</v>
      </c>
    </row>
    <row r="314" spans="1:10" ht="15" customHeight="1">
      <c r="A314" s="516"/>
      <c r="B314" s="516"/>
      <c r="C314" s="516"/>
      <c r="D314" s="516"/>
      <c r="E314" s="516"/>
      <c r="F314" s="516" t="s">
        <v>204</v>
      </c>
      <c r="G314" s="516"/>
      <c r="H314" s="516"/>
      <c r="I314" s="516"/>
      <c r="J314" s="128">
        <v>0</v>
      </c>
    </row>
    <row r="315" spans="1:10" ht="15" customHeight="1">
      <c r="A315" s="516"/>
      <c r="B315" s="516"/>
      <c r="C315" s="516"/>
      <c r="D315" s="516"/>
      <c r="E315" s="516"/>
      <c r="F315" s="516" t="s">
        <v>205</v>
      </c>
      <c r="G315" s="516"/>
      <c r="H315" s="516"/>
      <c r="I315" s="516"/>
      <c r="J315" s="128">
        <v>0</v>
      </c>
    </row>
    <row r="316" spans="1:10" ht="14.25" customHeight="1">
      <c r="A316" s="516"/>
      <c r="B316" s="516"/>
      <c r="C316" s="516"/>
      <c r="D316" s="516"/>
      <c r="E316" s="516"/>
      <c r="F316" s="516" t="s">
        <v>206</v>
      </c>
      <c r="G316" s="516"/>
      <c r="H316" s="516"/>
      <c r="I316" s="516"/>
      <c r="J316" s="128">
        <v>175.78125</v>
      </c>
    </row>
    <row r="317" spans="1:10">
      <c r="A317" s="516"/>
      <c r="B317" s="516"/>
      <c r="C317" s="516"/>
      <c r="D317" s="516"/>
      <c r="E317" s="516"/>
      <c r="F317" s="516" t="s">
        <v>207</v>
      </c>
      <c r="G317" s="516"/>
      <c r="H317" s="516"/>
      <c r="I317" s="516"/>
      <c r="J317" s="128">
        <v>0.62</v>
      </c>
    </row>
    <row r="318" spans="1:10" ht="15" customHeight="1">
      <c r="A318" s="133"/>
      <c r="B318" s="133"/>
      <c r="C318" s="133"/>
      <c r="D318" s="133"/>
      <c r="E318" s="133" t="s">
        <v>208</v>
      </c>
      <c r="F318" s="134">
        <v>0</v>
      </c>
      <c r="G318" s="133" t="s">
        <v>209</v>
      </c>
      <c r="H318" s="134">
        <v>0</v>
      </c>
      <c r="I318" s="133" t="s">
        <v>210</v>
      </c>
      <c r="J318" s="134">
        <v>0</v>
      </c>
    </row>
    <row r="319" spans="1:10" ht="15" customHeight="1" thickBot="1">
      <c r="A319" s="135"/>
      <c r="B319" s="135"/>
      <c r="C319" s="135"/>
      <c r="D319" s="135"/>
      <c r="E319" s="135" t="s">
        <v>211</v>
      </c>
      <c r="F319" s="136">
        <v>0.06</v>
      </c>
      <c r="G319" s="135"/>
      <c r="H319" s="519" t="s">
        <v>212</v>
      </c>
      <c r="I319" s="519"/>
      <c r="J319" s="136">
        <v>0.67999999999999994</v>
      </c>
    </row>
    <row r="320" spans="1:10" ht="15" thickTop="1">
      <c r="A320" s="137"/>
      <c r="B320" s="137"/>
      <c r="C320" s="137"/>
      <c r="D320" s="137"/>
      <c r="E320" s="137"/>
      <c r="F320" s="137"/>
      <c r="G320" s="137"/>
      <c r="H320" s="137"/>
      <c r="I320" s="137"/>
      <c r="J320" s="137"/>
    </row>
    <row r="321" spans="1:10" ht="15">
      <c r="A321" s="115" t="s">
        <v>230</v>
      </c>
      <c r="B321" s="116" t="s">
        <v>128</v>
      </c>
      <c r="C321" s="115" t="s">
        <v>129</v>
      </c>
      <c r="D321" s="115" t="s">
        <v>2</v>
      </c>
      <c r="E321" s="521" t="s">
        <v>130</v>
      </c>
      <c r="F321" s="521"/>
      <c r="G321" s="117" t="s">
        <v>131</v>
      </c>
      <c r="H321" s="116" t="s">
        <v>181</v>
      </c>
      <c r="I321" s="116" t="s">
        <v>182</v>
      </c>
      <c r="J321" s="116" t="s">
        <v>15</v>
      </c>
    </row>
    <row r="322" spans="1:10" ht="15" customHeight="1">
      <c r="A322" s="118" t="s">
        <v>183</v>
      </c>
      <c r="B322" s="119">
        <v>44303</v>
      </c>
      <c r="C322" s="118" t="s">
        <v>134</v>
      </c>
      <c r="D322" s="118" t="s">
        <v>28</v>
      </c>
      <c r="E322" s="520">
        <v>4430</v>
      </c>
      <c r="F322" s="520"/>
      <c r="G322" s="120" t="s">
        <v>229</v>
      </c>
      <c r="H322" s="121">
        <v>1</v>
      </c>
      <c r="I322" s="122">
        <v>1.75</v>
      </c>
      <c r="J322" s="122">
        <v>1.75</v>
      </c>
    </row>
    <row r="323" spans="1:10" ht="15" customHeight="1">
      <c r="A323" s="521" t="s">
        <v>185</v>
      </c>
      <c r="B323" s="515" t="s">
        <v>128</v>
      </c>
      <c r="C323" s="521" t="s">
        <v>129</v>
      </c>
      <c r="D323" s="521" t="s">
        <v>186</v>
      </c>
      <c r="E323" s="515" t="s">
        <v>13</v>
      </c>
      <c r="F323" s="522" t="s">
        <v>187</v>
      </c>
      <c r="G323" s="515"/>
      <c r="H323" s="522" t="s">
        <v>188</v>
      </c>
      <c r="I323" s="515"/>
      <c r="J323" s="515" t="s">
        <v>189</v>
      </c>
    </row>
    <row r="324" spans="1:10" ht="14.25" customHeight="1">
      <c r="A324" s="515"/>
      <c r="B324" s="515"/>
      <c r="C324" s="515"/>
      <c r="D324" s="515"/>
      <c r="E324" s="515"/>
      <c r="F324" s="116" t="s">
        <v>132</v>
      </c>
      <c r="G324" s="116" t="s">
        <v>133</v>
      </c>
      <c r="H324" s="116" t="s">
        <v>132</v>
      </c>
      <c r="I324" s="116" t="s">
        <v>133</v>
      </c>
      <c r="J324" s="515"/>
    </row>
    <row r="325" spans="1:10" ht="14.25" customHeight="1">
      <c r="A325" s="123" t="s">
        <v>190</v>
      </c>
      <c r="B325" s="124">
        <v>30035</v>
      </c>
      <c r="C325" s="123" t="s">
        <v>134</v>
      </c>
      <c r="D325" s="123" t="s">
        <v>141</v>
      </c>
      <c r="E325" s="125">
        <v>1</v>
      </c>
      <c r="F325" s="126">
        <v>1</v>
      </c>
      <c r="G325" s="126">
        <v>0</v>
      </c>
      <c r="H325" s="127">
        <v>247.74</v>
      </c>
      <c r="I325" s="127">
        <v>52.04</v>
      </c>
      <c r="J325" s="127">
        <v>247.74</v>
      </c>
    </row>
    <row r="326" spans="1:10" ht="14.25" customHeight="1">
      <c r="A326" s="516"/>
      <c r="B326" s="516"/>
      <c r="C326" s="516"/>
      <c r="D326" s="516"/>
      <c r="E326" s="516"/>
      <c r="F326" s="516" t="s">
        <v>191</v>
      </c>
      <c r="G326" s="516"/>
      <c r="H326" s="516"/>
      <c r="I326" s="516"/>
      <c r="J326" s="128">
        <v>247.74</v>
      </c>
    </row>
    <row r="327" spans="1:10" ht="14.25" customHeight="1">
      <c r="A327" s="115" t="s">
        <v>192</v>
      </c>
      <c r="B327" s="116" t="s">
        <v>128</v>
      </c>
      <c r="C327" s="115" t="s">
        <v>129</v>
      </c>
      <c r="D327" s="115" t="s">
        <v>159</v>
      </c>
      <c r="E327" s="116" t="s">
        <v>13</v>
      </c>
      <c r="F327" s="515" t="s">
        <v>193</v>
      </c>
      <c r="G327" s="515"/>
      <c r="H327" s="515"/>
      <c r="I327" s="515"/>
      <c r="J327" s="116" t="s">
        <v>189</v>
      </c>
    </row>
    <row r="328" spans="1:10" ht="14.25" customHeight="1">
      <c r="A328" s="123" t="s">
        <v>190</v>
      </c>
      <c r="B328" s="124">
        <v>20031</v>
      </c>
      <c r="C328" s="123" t="s">
        <v>134</v>
      </c>
      <c r="D328" s="123" t="s">
        <v>158</v>
      </c>
      <c r="E328" s="125">
        <v>2</v>
      </c>
      <c r="F328" s="123"/>
      <c r="G328" s="123"/>
      <c r="H328" s="123"/>
      <c r="I328" s="127">
        <v>13.57</v>
      </c>
      <c r="J328" s="127">
        <v>27.14</v>
      </c>
    </row>
    <row r="329" spans="1:10" ht="15" customHeight="1">
      <c r="A329" s="516"/>
      <c r="B329" s="516"/>
      <c r="C329" s="516"/>
      <c r="D329" s="516"/>
      <c r="E329" s="516"/>
      <c r="F329" s="516" t="s">
        <v>194</v>
      </c>
      <c r="G329" s="516"/>
      <c r="H329" s="516"/>
      <c r="I329" s="516"/>
      <c r="J329" s="128">
        <v>27.14</v>
      </c>
    </row>
    <row r="330" spans="1:10">
      <c r="A330" s="516"/>
      <c r="B330" s="516"/>
      <c r="C330" s="516"/>
      <c r="D330" s="516"/>
      <c r="E330" s="516"/>
      <c r="F330" s="516" t="s">
        <v>195</v>
      </c>
      <c r="G330" s="516"/>
      <c r="H330" s="516"/>
      <c r="I330" s="516"/>
      <c r="J330" s="128">
        <v>0</v>
      </c>
    </row>
    <row r="331" spans="1:10" ht="14.25" customHeight="1">
      <c r="A331" s="115" t="s">
        <v>192</v>
      </c>
      <c r="B331" s="116" t="s">
        <v>128</v>
      </c>
      <c r="C331" s="115" t="s">
        <v>129</v>
      </c>
      <c r="D331" s="115" t="s">
        <v>196</v>
      </c>
      <c r="E331" s="116"/>
      <c r="F331" s="116"/>
      <c r="G331" s="116"/>
      <c r="H331" s="116"/>
      <c r="I331" s="116" t="s">
        <v>189</v>
      </c>
      <c r="J331" s="116" t="s">
        <v>197</v>
      </c>
    </row>
    <row r="332" spans="1:10" ht="15" customHeight="1">
      <c r="A332" s="123" t="s">
        <v>190</v>
      </c>
      <c r="B332" s="124">
        <v>12</v>
      </c>
      <c r="C332" s="123" t="s">
        <v>134</v>
      </c>
      <c r="D332" s="123" t="s">
        <v>198</v>
      </c>
      <c r="E332" s="123"/>
      <c r="F332" s="123"/>
      <c r="G332" s="123"/>
      <c r="H332" s="123"/>
      <c r="I332" s="131">
        <v>9.6000000000000002E-2</v>
      </c>
      <c r="J332" s="124">
        <v>2.6</v>
      </c>
    </row>
    <row r="333" spans="1:10" ht="15" customHeight="1">
      <c r="A333" s="123" t="s">
        <v>190</v>
      </c>
      <c r="B333" s="124">
        <v>11</v>
      </c>
      <c r="C333" s="123" t="s">
        <v>134</v>
      </c>
      <c r="D333" s="123" t="s">
        <v>199</v>
      </c>
      <c r="E333" s="123"/>
      <c r="F333" s="123"/>
      <c r="G333" s="123"/>
      <c r="H333" s="123"/>
      <c r="I333" s="131">
        <v>1.12E-2</v>
      </c>
      <c r="J333" s="124">
        <v>0.3</v>
      </c>
    </row>
    <row r="334" spans="1:10" ht="14.25" customHeight="1">
      <c r="A334" s="123" t="s">
        <v>190</v>
      </c>
      <c r="B334" s="124">
        <v>13</v>
      </c>
      <c r="C334" s="123" t="s">
        <v>134</v>
      </c>
      <c r="D334" s="123" t="s">
        <v>201</v>
      </c>
      <c r="E334" s="123"/>
      <c r="F334" s="123"/>
      <c r="G334" s="123"/>
      <c r="H334" s="123"/>
      <c r="I334" s="131">
        <v>4.7899999999999998E-2</v>
      </c>
      <c r="J334" s="124">
        <v>1.3</v>
      </c>
    </row>
    <row r="335" spans="1:10" ht="14.25" customHeight="1">
      <c r="A335" s="516"/>
      <c r="B335" s="516"/>
      <c r="C335" s="516"/>
      <c r="D335" s="516"/>
      <c r="E335" s="516"/>
      <c r="F335" s="516" t="s">
        <v>202</v>
      </c>
      <c r="G335" s="516"/>
      <c r="H335" s="516"/>
      <c r="I335" s="516"/>
      <c r="J335" s="132">
        <v>4.2</v>
      </c>
    </row>
    <row r="336" spans="1:10" ht="14.25" customHeight="1">
      <c r="A336" s="516"/>
      <c r="B336" s="516"/>
      <c r="C336" s="516"/>
      <c r="D336" s="516"/>
      <c r="E336" s="516"/>
      <c r="F336" s="516" t="s">
        <v>203</v>
      </c>
      <c r="G336" s="516"/>
      <c r="H336" s="516"/>
      <c r="I336" s="516"/>
      <c r="J336" s="128">
        <v>279.08</v>
      </c>
    </row>
    <row r="337" spans="1:10" ht="14.25" customHeight="1">
      <c r="A337" s="516"/>
      <c r="B337" s="516"/>
      <c r="C337" s="516"/>
      <c r="D337" s="516"/>
      <c r="E337" s="516"/>
      <c r="F337" s="516" t="s">
        <v>204</v>
      </c>
      <c r="G337" s="516"/>
      <c r="H337" s="516"/>
      <c r="I337" s="516"/>
      <c r="J337" s="128">
        <v>0</v>
      </c>
    </row>
    <row r="338" spans="1:10" ht="14.25" customHeight="1">
      <c r="A338" s="516"/>
      <c r="B338" s="516"/>
      <c r="C338" s="516"/>
      <c r="D338" s="516"/>
      <c r="E338" s="516"/>
      <c r="F338" s="516" t="s">
        <v>205</v>
      </c>
      <c r="G338" s="516"/>
      <c r="H338" s="516"/>
      <c r="I338" s="516"/>
      <c r="J338" s="128">
        <v>0</v>
      </c>
    </row>
    <row r="339" spans="1:10" ht="15" customHeight="1">
      <c r="A339" s="516"/>
      <c r="B339" s="516"/>
      <c r="C339" s="516"/>
      <c r="D339" s="516"/>
      <c r="E339" s="516"/>
      <c r="F339" s="516" t="s">
        <v>206</v>
      </c>
      <c r="G339" s="516"/>
      <c r="H339" s="516"/>
      <c r="I339" s="516"/>
      <c r="J339" s="128">
        <v>175.78125</v>
      </c>
    </row>
    <row r="340" spans="1:10" ht="15" customHeight="1">
      <c r="A340" s="516"/>
      <c r="B340" s="516"/>
      <c r="C340" s="516"/>
      <c r="D340" s="516"/>
      <c r="E340" s="516"/>
      <c r="F340" s="516" t="s">
        <v>207</v>
      </c>
      <c r="G340" s="516"/>
      <c r="H340" s="516"/>
      <c r="I340" s="516"/>
      <c r="J340" s="128">
        <v>1.58</v>
      </c>
    </row>
    <row r="341" spans="1:10" ht="15" customHeight="1">
      <c r="A341" s="133"/>
      <c r="B341" s="133"/>
      <c r="C341" s="133"/>
      <c r="D341" s="133"/>
      <c r="E341" s="133" t="s">
        <v>208</v>
      </c>
      <c r="F341" s="134">
        <v>0.19299555555555556</v>
      </c>
      <c r="G341" s="133" t="s">
        <v>209</v>
      </c>
      <c r="H341" s="134">
        <v>0</v>
      </c>
      <c r="I341" s="133" t="s">
        <v>210</v>
      </c>
      <c r="J341" s="134">
        <v>0.19299555555555556</v>
      </c>
    </row>
    <row r="342" spans="1:10" ht="15" customHeight="1" thickBot="1">
      <c r="A342" s="135"/>
      <c r="B342" s="135"/>
      <c r="C342" s="135"/>
      <c r="D342" s="135"/>
      <c r="E342" s="135" t="s">
        <v>211</v>
      </c>
      <c r="F342" s="136">
        <v>0.17</v>
      </c>
      <c r="G342" s="135"/>
      <c r="H342" s="523" t="s">
        <v>212</v>
      </c>
      <c r="I342" s="523"/>
      <c r="J342" s="136">
        <v>1.75</v>
      </c>
    </row>
    <row r="343" spans="1:10" ht="14.25" customHeight="1" thickTop="1">
      <c r="A343" s="137"/>
      <c r="B343" s="137"/>
      <c r="C343" s="137"/>
      <c r="D343" s="137"/>
      <c r="E343" s="137"/>
      <c r="F343" s="137"/>
      <c r="G343" s="137"/>
      <c r="H343" s="137"/>
      <c r="I343" s="137"/>
      <c r="J343" s="137"/>
    </row>
    <row r="344" spans="1:10" ht="14.25" customHeight="1">
      <c r="A344" s="115" t="s">
        <v>231</v>
      </c>
      <c r="B344" s="116" t="s">
        <v>128</v>
      </c>
      <c r="C344" s="115" t="s">
        <v>129</v>
      </c>
      <c r="D344" s="115" t="s">
        <v>2</v>
      </c>
      <c r="E344" s="521" t="s">
        <v>130</v>
      </c>
      <c r="F344" s="521"/>
      <c r="G344" s="117" t="s">
        <v>131</v>
      </c>
      <c r="H344" s="116" t="s">
        <v>181</v>
      </c>
      <c r="I344" s="116" t="s">
        <v>182</v>
      </c>
      <c r="J344" s="116" t="s">
        <v>15</v>
      </c>
    </row>
    <row r="345" spans="1:10" ht="15" customHeight="1">
      <c r="A345" s="118" t="s">
        <v>183</v>
      </c>
      <c r="B345" s="119">
        <v>40455</v>
      </c>
      <c r="C345" s="118" t="s">
        <v>134</v>
      </c>
      <c r="D345" s="118" t="s">
        <v>84</v>
      </c>
      <c r="E345" s="520">
        <v>4045</v>
      </c>
      <c r="F345" s="520"/>
      <c r="G345" s="120" t="s">
        <v>216</v>
      </c>
      <c r="H345" s="121">
        <v>1</v>
      </c>
      <c r="I345" s="122">
        <v>0.37</v>
      </c>
      <c r="J345" s="122">
        <v>0.37</v>
      </c>
    </row>
    <row r="346" spans="1:10" ht="15">
      <c r="A346" s="521" t="s">
        <v>185</v>
      </c>
      <c r="B346" s="515" t="s">
        <v>128</v>
      </c>
      <c r="C346" s="521" t="s">
        <v>129</v>
      </c>
      <c r="D346" s="521" t="s">
        <v>186</v>
      </c>
      <c r="E346" s="515" t="s">
        <v>13</v>
      </c>
      <c r="F346" s="522" t="s">
        <v>187</v>
      </c>
      <c r="G346" s="515"/>
      <c r="H346" s="522" t="s">
        <v>188</v>
      </c>
      <c r="I346" s="515"/>
      <c r="J346" s="515" t="s">
        <v>189</v>
      </c>
    </row>
    <row r="347" spans="1:10" ht="14.25" customHeight="1">
      <c r="A347" s="515"/>
      <c r="B347" s="515"/>
      <c r="C347" s="515"/>
      <c r="D347" s="515"/>
      <c r="E347" s="515"/>
      <c r="F347" s="116" t="s">
        <v>132</v>
      </c>
      <c r="G347" s="116" t="s">
        <v>133</v>
      </c>
      <c r="H347" s="116" t="s">
        <v>132</v>
      </c>
      <c r="I347" s="116" t="s">
        <v>133</v>
      </c>
      <c r="J347" s="515"/>
    </row>
    <row r="348" spans="1:10" ht="14.25" customHeight="1">
      <c r="A348" s="123" t="s">
        <v>190</v>
      </c>
      <c r="B348" s="124">
        <v>30037</v>
      </c>
      <c r="C348" s="123" t="s">
        <v>134</v>
      </c>
      <c r="D348" s="123" t="s">
        <v>135</v>
      </c>
      <c r="E348" s="125">
        <v>1</v>
      </c>
      <c r="F348" s="126">
        <v>1</v>
      </c>
      <c r="G348" s="126">
        <v>0</v>
      </c>
      <c r="H348" s="127">
        <v>109.36829999999999</v>
      </c>
      <c r="I348" s="127">
        <v>23.779899999999998</v>
      </c>
      <c r="J348" s="127">
        <v>109.36</v>
      </c>
    </row>
    <row r="349" spans="1:10" ht="15" customHeight="1">
      <c r="A349" s="516"/>
      <c r="B349" s="516"/>
      <c r="C349" s="516"/>
      <c r="D349" s="516"/>
      <c r="E349" s="516"/>
      <c r="F349" s="516" t="s">
        <v>191</v>
      </c>
      <c r="G349" s="516"/>
      <c r="H349" s="516"/>
      <c r="I349" s="516"/>
      <c r="J349" s="128">
        <v>109.36</v>
      </c>
    </row>
    <row r="350" spans="1:10" ht="14.25" customHeight="1">
      <c r="A350" s="516"/>
      <c r="B350" s="516"/>
      <c r="C350" s="516"/>
      <c r="D350" s="516"/>
      <c r="E350" s="516"/>
      <c r="F350" s="516" t="s">
        <v>203</v>
      </c>
      <c r="G350" s="516"/>
      <c r="H350" s="516"/>
      <c r="I350" s="516"/>
      <c r="J350" s="128">
        <v>109.36</v>
      </c>
    </row>
    <row r="351" spans="1:10" ht="14.25" customHeight="1">
      <c r="A351" s="516"/>
      <c r="B351" s="516"/>
      <c r="C351" s="516"/>
      <c r="D351" s="516"/>
      <c r="E351" s="516"/>
      <c r="F351" s="516" t="s">
        <v>204</v>
      </c>
      <c r="G351" s="516"/>
      <c r="H351" s="516"/>
      <c r="I351" s="516"/>
      <c r="J351" s="128">
        <v>0</v>
      </c>
    </row>
    <row r="352" spans="1:10" ht="14.25" customHeight="1">
      <c r="A352" s="516"/>
      <c r="B352" s="516"/>
      <c r="C352" s="516"/>
      <c r="D352" s="516"/>
      <c r="E352" s="516"/>
      <c r="F352" s="516" t="s">
        <v>205</v>
      </c>
      <c r="G352" s="516"/>
      <c r="H352" s="516"/>
      <c r="I352" s="516"/>
      <c r="J352" s="128">
        <v>0</v>
      </c>
    </row>
    <row r="353" spans="1:10" ht="14.25" customHeight="1">
      <c r="A353" s="516"/>
      <c r="B353" s="516"/>
      <c r="C353" s="516"/>
      <c r="D353" s="516"/>
      <c r="E353" s="516"/>
      <c r="F353" s="516" t="s">
        <v>206</v>
      </c>
      <c r="G353" s="516"/>
      <c r="H353" s="516"/>
      <c r="I353" s="516"/>
      <c r="J353" s="128">
        <v>312.5</v>
      </c>
    </row>
    <row r="354" spans="1:10" ht="14.25" customHeight="1">
      <c r="A354" s="516"/>
      <c r="B354" s="516"/>
      <c r="C354" s="516"/>
      <c r="D354" s="516"/>
      <c r="E354" s="516"/>
      <c r="F354" s="516" t="s">
        <v>207</v>
      </c>
      <c r="G354" s="516"/>
      <c r="H354" s="516"/>
      <c r="I354" s="516"/>
      <c r="J354" s="128">
        <v>0.34</v>
      </c>
    </row>
    <row r="355" spans="1:10" ht="15" customHeight="1">
      <c r="A355" s="133"/>
      <c r="B355" s="133"/>
      <c r="C355" s="133"/>
      <c r="D355" s="133"/>
      <c r="E355" s="133" t="s">
        <v>208</v>
      </c>
      <c r="F355" s="134">
        <v>0</v>
      </c>
      <c r="G355" s="133" t="s">
        <v>209</v>
      </c>
      <c r="H355" s="134">
        <v>0</v>
      </c>
      <c r="I355" s="133" t="s">
        <v>210</v>
      </c>
      <c r="J355" s="134">
        <v>0</v>
      </c>
    </row>
    <row r="356" spans="1:10" ht="15" customHeight="1" thickBot="1">
      <c r="A356" s="135"/>
      <c r="B356" s="135"/>
      <c r="C356" s="135"/>
      <c r="D356" s="135"/>
      <c r="E356" s="135" t="s">
        <v>211</v>
      </c>
      <c r="F356" s="136">
        <v>0.03</v>
      </c>
      <c r="G356" s="135"/>
      <c r="H356" s="523" t="s">
        <v>212</v>
      </c>
      <c r="I356" s="523"/>
      <c r="J356" s="136">
        <v>0.37</v>
      </c>
    </row>
    <row r="357" spans="1:10" ht="15" thickTop="1">
      <c r="A357" s="137"/>
      <c r="B357" s="137"/>
      <c r="C357" s="137"/>
      <c r="D357" s="137"/>
      <c r="E357" s="137"/>
      <c r="F357" s="137"/>
      <c r="G357" s="137"/>
      <c r="H357" s="137"/>
      <c r="I357" s="137"/>
      <c r="J357" s="137"/>
    </row>
    <row r="358" spans="1:10" ht="15">
      <c r="A358" s="115" t="s">
        <v>396</v>
      </c>
      <c r="B358" s="116" t="s">
        <v>128</v>
      </c>
      <c r="C358" s="115" t="s">
        <v>129</v>
      </c>
      <c r="D358" s="115" t="s">
        <v>2</v>
      </c>
      <c r="E358" s="521" t="s">
        <v>130</v>
      </c>
      <c r="F358" s="521"/>
      <c r="G358" s="117" t="s">
        <v>131</v>
      </c>
      <c r="H358" s="116" t="s">
        <v>181</v>
      </c>
      <c r="I358" s="116" t="s">
        <v>182</v>
      </c>
      <c r="J358" s="116" t="s">
        <v>15</v>
      </c>
    </row>
    <row r="359" spans="1:10" ht="14.25" customHeight="1">
      <c r="A359" s="118" t="s">
        <v>183</v>
      </c>
      <c r="B359" s="119">
        <v>40530</v>
      </c>
      <c r="C359" s="118" t="s">
        <v>134</v>
      </c>
      <c r="D359" s="118" t="s">
        <v>232</v>
      </c>
      <c r="E359" s="520">
        <v>4053</v>
      </c>
      <c r="F359" s="520"/>
      <c r="G359" s="120" t="s">
        <v>229</v>
      </c>
      <c r="H359" s="121">
        <v>1</v>
      </c>
      <c r="I359" s="122">
        <v>0.51</v>
      </c>
      <c r="J359" s="122">
        <v>0.51</v>
      </c>
    </row>
    <row r="360" spans="1:10" ht="15">
      <c r="A360" s="521" t="s">
        <v>185</v>
      </c>
      <c r="B360" s="515" t="s">
        <v>128</v>
      </c>
      <c r="C360" s="521" t="s">
        <v>129</v>
      </c>
      <c r="D360" s="521" t="s">
        <v>186</v>
      </c>
      <c r="E360" s="515" t="s">
        <v>13</v>
      </c>
      <c r="F360" s="522" t="s">
        <v>187</v>
      </c>
      <c r="G360" s="515"/>
      <c r="H360" s="522" t="s">
        <v>188</v>
      </c>
      <c r="I360" s="515"/>
      <c r="J360" s="515" t="s">
        <v>189</v>
      </c>
    </row>
    <row r="361" spans="1:10" ht="15" customHeight="1">
      <c r="A361" s="515"/>
      <c r="B361" s="515"/>
      <c r="C361" s="515"/>
      <c r="D361" s="515"/>
      <c r="E361" s="515"/>
      <c r="F361" s="116" t="s">
        <v>132</v>
      </c>
      <c r="G361" s="116" t="s">
        <v>133</v>
      </c>
      <c r="H361" s="116" t="s">
        <v>132</v>
      </c>
      <c r="I361" s="116" t="s">
        <v>133</v>
      </c>
      <c r="J361" s="515"/>
    </row>
    <row r="362" spans="1:10" ht="15" customHeight="1">
      <c r="A362" s="123" t="s">
        <v>190</v>
      </c>
      <c r="B362" s="124">
        <v>30021</v>
      </c>
      <c r="C362" s="123" t="s">
        <v>134</v>
      </c>
      <c r="D362" s="123" t="s">
        <v>136</v>
      </c>
      <c r="E362" s="125">
        <v>1</v>
      </c>
      <c r="F362" s="126">
        <v>1</v>
      </c>
      <c r="G362" s="126">
        <v>0</v>
      </c>
      <c r="H362" s="127">
        <v>87.312599999999989</v>
      </c>
      <c r="I362" s="127">
        <v>19.043900000000001</v>
      </c>
      <c r="J362" s="127">
        <v>87.31</v>
      </c>
    </row>
    <row r="363" spans="1:10" ht="14.25" customHeight="1">
      <c r="A363" s="516"/>
      <c r="B363" s="516"/>
      <c r="C363" s="516"/>
      <c r="D363" s="516"/>
      <c r="E363" s="516"/>
      <c r="F363" s="516" t="s">
        <v>191</v>
      </c>
      <c r="G363" s="516"/>
      <c r="H363" s="516"/>
      <c r="I363" s="516"/>
      <c r="J363" s="128">
        <v>87.31</v>
      </c>
    </row>
    <row r="364" spans="1:10" ht="14.25" customHeight="1">
      <c r="A364" s="516"/>
      <c r="B364" s="516"/>
      <c r="C364" s="516"/>
      <c r="D364" s="516"/>
      <c r="E364" s="516"/>
      <c r="F364" s="516" t="s">
        <v>203</v>
      </c>
      <c r="G364" s="516"/>
      <c r="H364" s="516"/>
      <c r="I364" s="516"/>
      <c r="J364" s="128">
        <v>87.31</v>
      </c>
    </row>
    <row r="365" spans="1:10" ht="15" customHeight="1">
      <c r="A365" s="516"/>
      <c r="B365" s="516"/>
      <c r="C365" s="516"/>
      <c r="D365" s="516"/>
      <c r="E365" s="516"/>
      <c r="F365" s="516" t="s">
        <v>204</v>
      </c>
      <c r="G365" s="516"/>
      <c r="H365" s="516"/>
      <c r="I365" s="516"/>
      <c r="J365" s="128">
        <v>0</v>
      </c>
    </row>
    <row r="366" spans="1:10" ht="14.25" customHeight="1">
      <c r="A366" s="516"/>
      <c r="B366" s="516"/>
      <c r="C366" s="516"/>
      <c r="D366" s="516"/>
      <c r="E366" s="516"/>
      <c r="F366" s="516" t="s">
        <v>205</v>
      </c>
      <c r="G366" s="516"/>
      <c r="H366" s="516"/>
      <c r="I366" s="516"/>
      <c r="J366" s="128">
        <v>0</v>
      </c>
    </row>
    <row r="367" spans="1:10" ht="15" customHeight="1">
      <c r="A367" s="516"/>
      <c r="B367" s="516"/>
      <c r="C367" s="516"/>
      <c r="D367" s="516"/>
      <c r="E367" s="516"/>
      <c r="F367" s="516" t="s">
        <v>206</v>
      </c>
      <c r="G367" s="516"/>
      <c r="H367" s="516"/>
      <c r="I367" s="516"/>
      <c r="J367" s="128">
        <v>186.75</v>
      </c>
    </row>
    <row r="368" spans="1:10" ht="14.25" customHeight="1">
      <c r="A368" s="516"/>
      <c r="B368" s="516"/>
      <c r="C368" s="516"/>
      <c r="D368" s="516"/>
      <c r="E368" s="516"/>
      <c r="F368" s="516" t="s">
        <v>207</v>
      </c>
      <c r="G368" s="516"/>
      <c r="H368" s="516"/>
      <c r="I368" s="516"/>
      <c r="J368" s="128">
        <v>0.46</v>
      </c>
    </row>
    <row r="369" spans="1:10" ht="15" customHeight="1">
      <c r="A369" s="133"/>
      <c r="B369" s="133"/>
      <c r="C369" s="133"/>
      <c r="D369" s="133"/>
      <c r="E369" s="133" t="s">
        <v>208</v>
      </c>
      <c r="F369" s="134">
        <v>0</v>
      </c>
      <c r="G369" s="133" t="s">
        <v>209</v>
      </c>
      <c r="H369" s="134">
        <v>0</v>
      </c>
      <c r="I369" s="133" t="s">
        <v>210</v>
      </c>
      <c r="J369" s="134">
        <v>0</v>
      </c>
    </row>
    <row r="370" spans="1:10" ht="15" customHeight="1" thickBot="1">
      <c r="A370" s="135"/>
      <c r="B370" s="135"/>
      <c r="C370" s="135"/>
      <c r="D370" s="135"/>
      <c r="E370" s="135" t="s">
        <v>211</v>
      </c>
      <c r="F370" s="136">
        <v>0.05</v>
      </c>
      <c r="G370" s="135"/>
      <c r="H370" s="523" t="s">
        <v>212</v>
      </c>
      <c r="I370" s="523"/>
      <c r="J370" s="136">
        <v>0.51</v>
      </c>
    </row>
    <row r="371" spans="1:10" ht="15" thickTop="1">
      <c r="A371" s="137"/>
      <c r="B371" s="137"/>
      <c r="C371" s="137"/>
      <c r="D371" s="137"/>
      <c r="E371" s="137"/>
      <c r="F371" s="137"/>
      <c r="G371" s="137"/>
      <c r="H371" s="137"/>
      <c r="I371" s="137"/>
      <c r="J371" s="137"/>
    </row>
    <row r="372" spans="1:10" ht="14.25" customHeight="1">
      <c r="A372" s="115" t="s">
        <v>233</v>
      </c>
      <c r="B372" s="116" t="s">
        <v>128</v>
      </c>
      <c r="C372" s="115" t="s">
        <v>129</v>
      </c>
      <c r="D372" s="115" t="s">
        <v>2</v>
      </c>
      <c r="E372" s="521" t="s">
        <v>130</v>
      </c>
      <c r="F372" s="521"/>
      <c r="G372" s="117" t="s">
        <v>131</v>
      </c>
      <c r="H372" s="116" t="s">
        <v>181</v>
      </c>
      <c r="I372" s="116" t="s">
        <v>182</v>
      </c>
      <c r="J372" s="116" t="s">
        <v>15</v>
      </c>
    </row>
    <row r="373" spans="1:10" ht="15" customHeight="1">
      <c r="A373" s="118" t="s">
        <v>183</v>
      </c>
      <c r="B373" s="119">
        <v>40835</v>
      </c>
      <c r="C373" s="118" t="s">
        <v>134</v>
      </c>
      <c r="D373" s="118" t="s">
        <v>36</v>
      </c>
      <c r="E373" s="520">
        <v>4083</v>
      </c>
      <c r="F373" s="520"/>
      <c r="G373" s="120" t="s">
        <v>234</v>
      </c>
      <c r="H373" s="121">
        <v>1</v>
      </c>
      <c r="I373" s="122">
        <v>37.449999999999996</v>
      </c>
      <c r="J373" s="122">
        <v>37.449999999999996</v>
      </c>
    </row>
    <row r="374" spans="1:10" ht="15">
      <c r="A374" s="521" t="s">
        <v>185</v>
      </c>
      <c r="B374" s="515" t="s">
        <v>128</v>
      </c>
      <c r="C374" s="521" t="s">
        <v>129</v>
      </c>
      <c r="D374" s="521" t="s">
        <v>186</v>
      </c>
      <c r="E374" s="515" t="s">
        <v>13</v>
      </c>
      <c r="F374" s="522" t="s">
        <v>187</v>
      </c>
      <c r="G374" s="515"/>
      <c r="H374" s="522" t="s">
        <v>188</v>
      </c>
      <c r="I374" s="515"/>
      <c r="J374" s="515" t="s">
        <v>189</v>
      </c>
    </row>
    <row r="375" spans="1:10" ht="15" customHeight="1">
      <c r="A375" s="515"/>
      <c r="B375" s="515"/>
      <c r="C375" s="515"/>
      <c r="D375" s="515"/>
      <c r="E375" s="515"/>
      <c r="F375" s="116" t="s">
        <v>132</v>
      </c>
      <c r="G375" s="116" t="s">
        <v>133</v>
      </c>
      <c r="H375" s="116" t="s">
        <v>132</v>
      </c>
      <c r="I375" s="116" t="s">
        <v>133</v>
      </c>
      <c r="J375" s="515"/>
    </row>
    <row r="376" spans="1:10" ht="15" customHeight="1">
      <c r="A376" s="123" t="s">
        <v>190</v>
      </c>
      <c r="B376" s="124">
        <v>30035</v>
      </c>
      <c r="C376" s="123" t="s">
        <v>134</v>
      </c>
      <c r="D376" s="123" t="s">
        <v>141</v>
      </c>
      <c r="E376" s="125">
        <v>1</v>
      </c>
      <c r="F376" s="126">
        <v>1</v>
      </c>
      <c r="G376" s="126">
        <v>0</v>
      </c>
      <c r="H376" s="127">
        <v>247.74</v>
      </c>
      <c r="I376" s="127">
        <v>52.04</v>
      </c>
      <c r="J376" s="127">
        <v>247.74</v>
      </c>
    </row>
    <row r="377" spans="1:10" ht="25.5">
      <c r="A377" s="123" t="s">
        <v>190</v>
      </c>
      <c r="B377" s="124">
        <v>30044</v>
      </c>
      <c r="C377" s="123" t="s">
        <v>134</v>
      </c>
      <c r="D377" s="123" t="s">
        <v>151</v>
      </c>
      <c r="E377" s="125">
        <v>1</v>
      </c>
      <c r="F377" s="126">
        <v>1</v>
      </c>
      <c r="G377" s="126">
        <v>0</v>
      </c>
      <c r="H377" s="127">
        <v>2.83</v>
      </c>
      <c r="I377" s="127">
        <v>0.18</v>
      </c>
      <c r="J377" s="127">
        <v>2.83</v>
      </c>
    </row>
    <row r="378" spans="1:10" ht="14.25" customHeight="1">
      <c r="A378" s="123" t="s">
        <v>190</v>
      </c>
      <c r="B378" s="124">
        <v>30052</v>
      </c>
      <c r="C378" s="123" t="s">
        <v>134</v>
      </c>
      <c r="D378" s="123" t="s">
        <v>152</v>
      </c>
      <c r="E378" s="125">
        <v>2</v>
      </c>
      <c r="F378" s="126">
        <v>1</v>
      </c>
      <c r="G378" s="126">
        <v>0</v>
      </c>
      <c r="H378" s="127">
        <v>0.84</v>
      </c>
      <c r="I378" s="127">
        <v>0.42</v>
      </c>
      <c r="J378" s="127">
        <v>1.68</v>
      </c>
    </row>
    <row r="379" spans="1:10" ht="14.25" customHeight="1">
      <c r="A379" s="516"/>
      <c r="B379" s="516"/>
      <c r="C379" s="516"/>
      <c r="D379" s="516"/>
      <c r="E379" s="516"/>
      <c r="F379" s="516" t="s">
        <v>191</v>
      </c>
      <c r="G379" s="516"/>
      <c r="H379" s="516"/>
      <c r="I379" s="516"/>
      <c r="J379" s="128">
        <v>252.25000000000003</v>
      </c>
    </row>
    <row r="380" spans="1:10" ht="14.25" customHeight="1">
      <c r="A380" s="115" t="s">
        <v>192</v>
      </c>
      <c r="B380" s="116" t="s">
        <v>128</v>
      </c>
      <c r="C380" s="115" t="s">
        <v>129</v>
      </c>
      <c r="D380" s="115" t="s">
        <v>159</v>
      </c>
      <c r="E380" s="116" t="s">
        <v>13</v>
      </c>
      <c r="F380" s="515" t="s">
        <v>193</v>
      </c>
      <c r="G380" s="515"/>
      <c r="H380" s="515"/>
      <c r="I380" s="515"/>
      <c r="J380" s="116" t="s">
        <v>189</v>
      </c>
    </row>
    <row r="381" spans="1:10" ht="14.25" customHeight="1">
      <c r="A381" s="123" t="s">
        <v>190</v>
      </c>
      <c r="B381" s="124">
        <v>20003</v>
      </c>
      <c r="C381" s="123" t="s">
        <v>134</v>
      </c>
      <c r="D381" s="123" t="s">
        <v>161</v>
      </c>
      <c r="E381" s="125">
        <v>4</v>
      </c>
      <c r="F381" s="123"/>
      <c r="G381" s="123"/>
      <c r="H381" s="123"/>
      <c r="I381" s="127">
        <v>14.86</v>
      </c>
      <c r="J381" s="127">
        <v>59.44</v>
      </c>
    </row>
    <row r="382" spans="1:10" ht="14.25" customHeight="1">
      <c r="A382" s="123" t="s">
        <v>190</v>
      </c>
      <c r="B382" s="124">
        <v>20002</v>
      </c>
      <c r="C382" s="123" t="s">
        <v>134</v>
      </c>
      <c r="D382" s="123" t="s">
        <v>160</v>
      </c>
      <c r="E382" s="125">
        <v>1</v>
      </c>
      <c r="F382" s="123"/>
      <c r="G382" s="123"/>
      <c r="H382" s="123"/>
      <c r="I382" s="127">
        <v>24.06</v>
      </c>
      <c r="J382" s="127">
        <v>24.06</v>
      </c>
    </row>
    <row r="383" spans="1:10" ht="15" customHeight="1">
      <c r="A383" s="123" t="s">
        <v>190</v>
      </c>
      <c r="B383" s="124">
        <v>20015</v>
      </c>
      <c r="C383" s="123" t="s">
        <v>134</v>
      </c>
      <c r="D383" s="123" t="s">
        <v>162</v>
      </c>
      <c r="E383" s="125">
        <v>2</v>
      </c>
      <c r="F383" s="123"/>
      <c r="G383" s="123"/>
      <c r="H383" s="123"/>
      <c r="I383" s="127">
        <v>19.809999999999999</v>
      </c>
      <c r="J383" s="127">
        <v>39.619999999999997</v>
      </c>
    </row>
    <row r="384" spans="1:10" ht="14.25" customHeight="1">
      <c r="A384" s="516"/>
      <c r="B384" s="516"/>
      <c r="C384" s="516"/>
      <c r="D384" s="516"/>
      <c r="E384" s="516"/>
      <c r="F384" s="516" t="s">
        <v>194</v>
      </c>
      <c r="G384" s="516"/>
      <c r="H384" s="516"/>
      <c r="I384" s="516"/>
      <c r="J384" s="128">
        <v>123.12</v>
      </c>
    </row>
    <row r="385" spans="1:10" ht="15" customHeight="1">
      <c r="A385" s="516"/>
      <c r="B385" s="516"/>
      <c r="C385" s="516"/>
      <c r="D385" s="516"/>
      <c r="E385" s="516"/>
      <c r="F385" s="516" t="s">
        <v>195</v>
      </c>
      <c r="G385" s="516"/>
      <c r="H385" s="516"/>
      <c r="I385" s="516"/>
      <c r="J385" s="128">
        <v>0</v>
      </c>
    </row>
    <row r="386" spans="1:10" ht="14.25" customHeight="1">
      <c r="A386" s="115" t="s">
        <v>192</v>
      </c>
      <c r="B386" s="116" t="s">
        <v>128</v>
      </c>
      <c r="C386" s="115" t="s">
        <v>129</v>
      </c>
      <c r="D386" s="115" t="s">
        <v>196</v>
      </c>
      <c r="E386" s="116"/>
      <c r="F386" s="116"/>
      <c r="G386" s="116"/>
      <c r="H386" s="116"/>
      <c r="I386" s="116" t="s">
        <v>189</v>
      </c>
      <c r="J386" s="116" t="s">
        <v>197</v>
      </c>
    </row>
    <row r="387" spans="1:10" ht="14.25" customHeight="1">
      <c r="A387" s="123" t="s">
        <v>190</v>
      </c>
      <c r="B387" s="124">
        <v>12</v>
      </c>
      <c r="C387" s="123" t="s">
        <v>134</v>
      </c>
      <c r="D387" s="123" t="s">
        <v>198</v>
      </c>
      <c r="E387" s="123"/>
      <c r="F387" s="123"/>
      <c r="G387" s="123"/>
      <c r="H387" s="123"/>
      <c r="I387" s="131">
        <v>9.6000000000000002E-2</v>
      </c>
      <c r="J387" s="124">
        <v>11.81</v>
      </c>
    </row>
    <row r="388" spans="1:10" ht="14.25" customHeight="1">
      <c r="A388" s="123" t="s">
        <v>190</v>
      </c>
      <c r="B388" s="124">
        <v>11</v>
      </c>
      <c r="C388" s="123" t="s">
        <v>134</v>
      </c>
      <c r="D388" s="123" t="s">
        <v>199</v>
      </c>
      <c r="E388" s="123"/>
      <c r="F388" s="123"/>
      <c r="G388" s="123"/>
      <c r="H388" s="123"/>
      <c r="I388" s="131">
        <v>1.12E-2</v>
      </c>
      <c r="J388" s="124">
        <v>1.37</v>
      </c>
    </row>
    <row r="389" spans="1:10" ht="15" customHeight="1">
      <c r="A389" s="123" t="s">
        <v>190</v>
      </c>
      <c r="B389" s="124">
        <v>14</v>
      </c>
      <c r="C389" s="123" t="s">
        <v>134</v>
      </c>
      <c r="D389" s="123" t="s">
        <v>200</v>
      </c>
      <c r="E389" s="123"/>
      <c r="F389" s="123"/>
      <c r="G389" s="123"/>
      <c r="H389" s="123"/>
      <c r="I389" s="131">
        <v>0.05</v>
      </c>
      <c r="J389" s="124">
        <v>6.15</v>
      </c>
    </row>
    <row r="390" spans="1:10" ht="15" customHeight="1">
      <c r="A390" s="123" t="s">
        <v>190</v>
      </c>
      <c r="B390" s="124">
        <v>13</v>
      </c>
      <c r="C390" s="123" t="s">
        <v>134</v>
      </c>
      <c r="D390" s="123" t="s">
        <v>201</v>
      </c>
      <c r="E390" s="123"/>
      <c r="F390" s="123"/>
      <c r="G390" s="123"/>
      <c r="H390" s="123"/>
      <c r="I390" s="131">
        <v>4.7899999999999998E-2</v>
      </c>
      <c r="J390" s="124">
        <v>5.89</v>
      </c>
    </row>
    <row r="391" spans="1:10" ht="14.25" customHeight="1">
      <c r="A391" s="516"/>
      <c r="B391" s="516"/>
      <c r="C391" s="516"/>
      <c r="D391" s="516"/>
      <c r="E391" s="516"/>
      <c r="F391" s="516" t="s">
        <v>202</v>
      </c>
      <c r="G391" s="516"/>
      <c r="H391" s="516"/>
      <c r="I391" s="516"/>
      <c r="J391" s="132">
        <v>25.22</v>
      </c>
    </row>
    <row r="392" spans="1:10" ht="15" customHeight="1">
      <c r="A392" s="516"/>
      <c r="B392" s="516"/>
      <c r="C392" s="516"/>
      <c r="D392" s="516"/>
      <c r="E392" s="516"/>
      <c r="F392" s="516" t="s">
        <v>203</v>
      </c>
      <c r="G392" s="516"/>
      <c r="H392" s="516"/>
      <c r="I392" s="516"/>
      <c r="J392" s="128">
        <v>400.59000000000003</v>
      </c>
    </row>
    <row r="393" spans="1:10" ht="14.25" customHeight="1">
      <c r="A393" s="516"/>
      <c r="B393" s="516"/>
      <c r="C393" s="516"/>
      <c r="D393" s="516"/>
      <c r="E393" s="516"/>
      <c r="F393" s="516" t="s">
        <v>204</v>
      </c>
      <c r="G393" s="516"/>
      <c r="H393" s="516"/>
      <c r="I393" s="516"/>
      <c r="J393" s="128">
        <v>0</v>
      </c>
    </row>
    <row r="394" spans="1:10" ht="14.25" customHeight="1">
      <c r="A394" s="516"/>
      <c r="B394" s="516"/>
      <c r="C394" s="516"/>
      <c r="D394" s="516"/>
      <c r="E394" s="516"/>
      <c r="F394" s="516" t="s">
        <v>205</v>
      </c>
      <c r="G394" s="516"/>
      <c r="H394" s="516"/>
      <c r="I394" s="516"/>
      <c r="J394" s="128">
        <v>0</v>
      </c>
    </row>
    <row r="395" spans="1:10" ht="14.25" customHeight="1">
      <c r="A395" s="516"/>
      <c r="B395" s="516"/>
      <c r="C395" s="516"/>
      <c r="D395" s="516"/>
      <c r="E395" s="516"/>
      <c r="F395" s="516" t="s">
        <v>206</v>
      </c>
      <c r="G395" s="516"/>
      <c r="H395" s="516"/>
      <c r="I395" s="516"/>
      <c r="J395" s="128">
        <v>80</v>
      </c>
    </row>
    <row r="396" spans="1:10" ht="15" customHeight="1">
      <c r="A396" s="516"/>
      <c r="B396" s="516"/>
      <c r="C396" s="516"/>
      <c r="D396" s="516"/>
      <c r="E396" s="516"/>
      <c r="F396" s="516" t="s">
        <v>207</v>
      </c>
      <c r="G396" s="516"/>
      <c r="H396" s="516"/>
      <c r="I396" s="516"/>
      <c r="J396" s="128">
        <v>5</v>
      </c>
    </row>
    <row r="397" spans="1:10" ht="15">
      <c r="A397" s="115" t="s">
        <v>218</v>
      </c>
      <c r="B397" s="116" t="s">
        <v>129</v>
      </c>
      <c r="C397" s="115" t="s">
        <v>128</v>
      </c>
      <c r="D397" s="115" t="s">
        <v>164</v>
      </c>
      <c r="E397" s="116" t="s">
        <v>13</v>
      </c>
      <c r="F397" s="116" t="s">
        <v>219</v>
      </c>
      <c r="G397" s="515" t="s">
        <v>14</v>
      </c>
      <c r="H397" s="515"/>
      <c r="I397" s="515"/>
      <c r="J397" s="116" t="s">
        <v>189</v>
      </c>
    </row>
    <row r="398" spans="1:10" ht="38.25">
      <c r="A398" s="123" t="s">
        <v>190</v>
      </c>
      <c r="B398" s="124" t="s">
        <v>134</v>
      </c>
      <c r="C398" s="123">
        <v>10011</v>
      </c>
      <c r="D398" s="123" t="s">
        <v>172</v>
      </c>
      <c r="E398" s="125">
        <v>0.06</v>
      </c>
      <c r="F398" s="138" t="s">
        <v>169</v>
      </c>
      <c r="G398" s="517">
        <v>44.23</v>
      </c>
      <c r="H398" s="517"/>
      <c r="I398" s="518"/>
      <c r="J398" s="127">
        <v>2.65</v>
      </c>
    </row>
    <row r="399" spans="1:10" ht="14.25" customHeight="1">
      <c r="A399" s="123" t="s">
        <v>190</v>
      </c>
      <c r="B399" s="124" t="s">
        <v>134</v>
      </c>
      <c r="C399" s="123">
        <v>10051</v>
      </c>
      <c r="D399" s="123" t="s">
        <v>36</v>
      </c>
      <c r="E399" s="125">
        <v>1</v>
      </c>
      <c r="F399" s="138" t="s">
        <v>165</v>
      </c>
      <c r="G399" s="517">
        <v>26.07</v>
      </c>
      <c r="H399" s="517"/>
      <c r="I399" s="518"/>
      <c r="J399" s="127">
        <v>26.07</v>
      </c>
    </row>
    <row r="400" spans="1:10" ht="15" customHeight="1">
      <c r="A400" s="516"/>
      <c r="B400" s="516"/>
      <c r="C400" s="516"/>
      <c r="D400" s="516"/>
      <c r="E400" s="516"/>
      <c r="F400" s="516" t="s">
        <v>220</v>
      </c>
      <c r="G400" s="516"/>
      <c r="H400" s="516"/>
      <c r="I400" s="516"/>
      <c r="J400" s="128">
        <v>28.72</v>
      </c>
    </row>
    <row r="401" spans="1:10" ht="15" customHeight="1">
      <c r="A401" s="133"/>
      <c r="B401" s="133"/>
      <c r="C401" s="133"/>
      <c r="D401" s="133"/>
      <c r="E401" s="133" t="s">
        <v>208</v>
      </c>
      <c r="F401" s="134">
        <v>1.5389999999999999</v>
      </c>
      <c r="G401" s="133" t="s">
        <v>209</v>
      </c>
      <c r="H401" s="134">
        <v>0</v>
      </c>
      <c r="I401" s="133" t="s">
        <v>210</v>
      </c>
      <c r="J401" s="134">
        <v>1.5389999999999999</v>
      </c>
    </row>
    <row r="402" spans="1:10" ht="15" customHeight="1" thickBot="1">
      <c r="A402" s="135"/>
      <c r="B402" s="135"/>
      <c r="C402" s="135"/>
      <c r="D402" s="135"/>
      <c r="E402" s="135" t="s">
        <v>211</v>
      </c>
      <c r="F402" s="136">
        <v>3.73</v>
      </c>
      <c r="G402" s="135"/>
      <c r="H402" s="519" t="s">
        <v>212</v>
      </c>
      <c r="I402" s="519"/>
      <c r="J402" s="136">
        <v>37.449999999999996</v>
      </c>
    </row>
    <row r="403" spans="1:10" ht="14.25" customHeight="1" thickTop="1">
      <c r="A403" s="137"/>
      <c r="B403" s="137"/>
      <c r="C403" s="137"/>
      <c r="D403" s="137"/>
      <c r="E403" s="137"/>
      <c r="F403" s="137"/>
      <c r="G403" s="137"/>
      <c r="H403" s="137"/>
      <c r="I403" s="137"/>
      <c r="J403" s="137"/>
    </row>
    <row r="404" spans="1:10" ht="14.25" customHeight="1">
      <c r="A404" s="115" t="s">
        <v>235</v>
      </c>
      <c r="B404" s="116" t="s">
        <v>128</v>
      </c>
      <c r="C404" s="115" t="s">
        <v>129</v>
      </c>
      <c r="D404" s="115" t="s">
        <v>2</v>
      </c>
      <c r="E404" s="521" t="s">
        <v>130</v>
      </c>
      <c r="F404" s="521"/>
      <c r="G404" s="117" t="s">
        <v>131</v>
      </c>
      <c r="H404" s="116" t="s">
        <v>181</v>
      </c>
      <c r="I404" s="116" t="s">
        <v>182</v>
      </c>
      <c r="J404" s="116" t="s">
        <v>15</v>
      </c>
    </row>
    <row r="405" spans="1:10" ht="15" customHeight="1">
      <c r="A405" s="118" t="s">
        <v>183</v>
      </c>
      <c r="B405" s="119">
        <v>40815</v>
      </c>
      <c r="C405" s="118" t="s">
        <v>134</v>
      </c>
      <c r="D405" s="118" t="s">
        <v>38</v>
      </c>
      <c r="E405" s="520">
        <v>4081</v>
      </c>
      <c r="F405" s="520"/>
      <c r="G405" s="120" t="s">
        <v>184</v>
      </c>
      <c r="H405" s="121">
        <v>1</v>
      </c>
      <c r="I405" s="122">
        <v>35.17</v>
      </c>
      <c r="J405" s="122">
        <v>35.17</v>
      </c>
    </row>
    <row r="406" spans="1:10" ht="15">
      <c r="A406" s="521" t="s">
        <v>185</v>
      </c>
      <c r="B406" s="515" t="s">
        <v>128</v>
      </c>
      <c r="C406" s="521" t="s">
        <v>129</v>
      </c>
      <c r="D406" s="521" t="s">
        <v>186</v>
      </c>
      <c r="E406" s="515" t="s">
        <v>13</v>
      </c>
      <c r="F406" s="522" t="s">
        <v>187</v>
      </c>
      <c r="G406" s="515"/>
      <c r="H406" s="522" t="s">
        <v>188</v>
      </c>
      <c r="I406" s="515"/>
      <c r="J406" s="515" t="s">
        <v>189</v>
      </c>
    </row>
    <row r="407" spans="1:10" ht="30">
      <c r="A407" s="515"/>
      <c r="B407" s="515"/>
      <c r="C407" s="515"/>
      <c r="D407" s="515"/>
      <c r="E407" s="515"/>
      <c r="F407" s="116" t="s">
        <v>132</v>
      </c>
      <c r="G407" s="116" t="s">
        <v>133</v>
      </c>
      <c r="H407" s="116" t="s">
        <v>132</v>
      </c>
      <c r="I407" s="116" t="s">
        <v>133</v>
      </c>
      <c r="J407" s="515"/>
    </row>
    <row r="408" spans="1:10" ht="14.25" customHeight="1">
      <c r="A408" s="123" t="s">
        <v>190</v>
      </c>
      <c r="B408" s="124">
        <v>30049</v>
      </c>
      <c r="C408" s="123" t="s">
        <v>134</v>
      </c>
      <c r="D408" s="123" t="s">
        <v>149</v>
      </c>
      <c r="E408" s="125">
        <v>1</v>
      </c>
      <c r="F408" s="126">
        <v>1</v>
      </c>
      <c r="G408" s="126">
        <v>0</v>
      </c>
      <c r="H408" s="127">
        <v>307.60000000000002</v>
      </c>
      <c r="I408" s="127">
        <v>80.069999999999993</v>
      </c>
      <c r="J408" s="127">
        <v>307.60000000000002</v>
      </c>
    </row>
    <row r="409" spans="1:10" ht="15" customHeight="1">
      <c r="A409" s="516"/>
      <c r="B409" s="516"/>
      <c r="C409" s="516"/>
      <c r="D409" s="516"/>
      <c r="E409" s="516"/>
      <c r="F409" s="516" t="s">
        <v>191</v>
      </c>
      <c r="G409" s="516"/>
      <c r="H409" s="516"/>
      <c r="I409" s="516"/>
      <c r="J409" s="128">
        <v>307.60000000000002</v>
      </c>
    </row>
    <row r="410" spans="1:10" ht="14.25" customHeight="1">
      <c r="A410" s="115" t="s">
        <v>192</v>
      </c>
      <c r="B410" s="116" t="s">
        <v>128</v>
      </c>
      <c r="C410" s="115" t="s">
        <v>129</v>
      </c>
      <c r="D410" s="115" t="s">
        <v>159</v>
      </c>
      <c r="E410" s="116" t="s">
        <v>13</v>
      </c>
      <c r="F410" s="515" t="s">
        <v>193</v>
      </c>
      <c r="G410" s="515"/>
      <c r="H410" s="515"/>
      <c r="I410" s="515"/>
      <c r="J410" s="116" t="s">
        <v>189</v>
      </c>
    </row>
    <row r="411" spans="1:10" ht="14.25" customHeight="1">
      <c r="A411" s="123" t="s">
        <v>190</v>
      </c>
      <c r="B411" s="124">
        <v>20003</v>
      </c>
      <c r="C411" s="123" t="s">
        <v>134</v>
      </c>
      <c r="D411" s="123" t="s">
        <v>161</v>
      </c>
      <c r="E411" s="125">
        <v>10</v>
      </c>
      <c r="F411" s="123"/>
      <c r="G411" s="123"/>
      <c r="H411" s="123"/>
      <c r="I411" s="127">
        <v>14.86</v>
      </c>
      <c r="J411" s="127">
        <v>148.6</v>
      </c>
    </row>
    <row r="412" spans="1:10" ht="14.25" customHeight="1">
      <c r="A412" s="123" t="s">
        <v>190</v>
      </c>
      <c r="B412" s="124">
        <v>20002</v>
      </c>
      <c r="C412" s="123" t="s">
        <v>134</v>
      </c>
      <c r="D412" s="123" t="s">
        <v>160</v>
      </c>
      <c r="E412" s="125">
        <v>1</v>
      </c>
      <c r="F412" s="123"/>
      <c r="G412" s="123"/>
      <c r="H412" s="123"/>
      <c r="I412" s="127">
        <v>24.06</v>
      </c>
      <c r="J412" s="127">
        <v>24.06</v>
      </c>
    </row>
    <row r="413" spans="1:10" ht="14.25" customHeight="1">
      <c r="A413" s="516"/>
      <c r="B413" s="516"/>
      <c r="C413" s="516"/>
      <c r="D413" s="516"/>
      <c r="E413" s="516"/>
      <c r="F413" s="516" t="s">
        <v>194</v>
      </c>
      <c r="G413" s="516"/>
      <c r="H413" s="516"/>
      <c r="I413" s="516"/>
      <c r="J413" s="128">
        <v>172.66</v>
      </c>
    </row>
    <row r="414" spans="1:10" ht="14.25" customHeight="1">
      <c r="A414" s="516"/>
      <c r="B414" s="516"/>
      <c r="C414" s="516"/>
      <c r="D414" s="516"/>
      <c r="E414" s="516"/>
      <c r="F414" s="516" t="s">
        <v>195</v>
      </c>
      <c r="G414" s="516"/>
      <c r="H414" s="516"/>
      <c r="I414" s="516"/>
      <c r="J414" s="128">
        <v>0</v>
      </c>
    </row>
    <row r="415" spans="1:10" ht="15" customHeight="1">
      <c r="A415" s="115" t="s">
        <v>192</v>
      </c>
      <c r="B415" s="116" t="s">
        <v>128</v>
      </c>
      <c r="C415" s="115" t="s">
        <v>129</v>
      </c>
      <c r="D415" s="115" t="s">
        <v>196</v>
      </c>
      <c r="E415" s="116"/>
      <c r="F415" s="116"/>
      <c r="G415" s="116"/>
      <c r="H415" s="116"/>
      <c r="I415" s="116" t="s">
        <v>189</v>
      </c>
      <c r="J415" s="116" t="s">
        <v>197</v>
      </c>
    </row>
    <row r="416" spans="1:10" ht="15" customHeight="1">
      <c r="A416" s="123" t="s">
        <v>190</v>
      </c>
      <c r="B416" s="124">
        <v>12</v>
      </c>
      <c r="C416" s="123" t="s">
        <v>134</v>
      </c>
      <c r="D416" s="123" t="s">
        <v>198</v>
      </c>
      <c r="E416" s="123"/>
      <c r="F416" s="123"/>
      <c r="G416" s="123"/>
      <c r="H416" s="123"/>
      <c r="I416" s="131">
        <v>9.6000000000000002E-2</v>
      </c>
      <c r="J416" s="124">
        <v>16.57</v>
      </c>
    </row>
    <row r="417" spans="1:12" ht="14.25" customHeight="1">
      <c r="A417" s="123" t="s">
        <v>190</v>
      </c>
      <c r="B417" s="124">
        <v>11</v>
      </c>
      <c r="C417" s="123" t="s">
        <v>134</v>
      </c>
      <c r="D417" s="123" t="s">
        <v>199</v>
      </c>
      <c r="E417" s="123"/>
      <c r="F417" s="123"/>
      <c r="G417" s="123"/>
      <c r="H417" s="123"/>
      <c r="I417" s="131">
        <v>1.12E-2</v>
      </c>
      <c r="J417" s="124">
        <v>1.93</v>
      </c>
    </row>
    <row r="418" spans="1:12" ht="14.25" customHeight="1">
      <c r="A418" s="123" t="s">
        <v>190</v>
      </c>
      <c r="B418" s="124">
        <v>14</v>
      </c>
      <c r="C418" s="123" t="s">
        <v>134</v>
      </c>
      <c r="D418" s="123" t="s">
        <v>200</v>
      </c>
      <c r="E418" s="123"/>
      <c r="F418" s="123"/>
      <c r="G418" s="123"/>
      <c r="H418" s="123"/>
      <c r="I418" s="131">
        <v>0.05</v>
      </c>
      <c r="J418" s="124">
        <v>8.6300000000000008</v>
      </c>
    </row>
    <row r="419" spans="1:12" ht="14.25" customHeight="1">
      <c r="A419" s="123" t="s">
        <v>190</v>
      </c>
      <c r="B419" s="124">
        <v>13</v>
      </c>
      <c r="C419" s="123" t="s">
        <v>134</v>
      </c>
      <c r="D419" s="123" t="s">
        <v>201</v>
      </c>
      <c r="E419" s="123"/>
      <c r="F419" s="123"/>
      <c r="G419" s="123"/>
      <c r="H419" s="123"/>
      <c r="I419" s="131">
        <v>4.7899999999999998E-2</v>
      </c>
      <c r="J419" s="124">
        <v>8.27</v>
      </c>
    </row>
    <row r="420" spans="1:12" ht="15" customHeight="1">
      <c r="A420" s="516"/>
      <c r="B420" s="516"/>
      <c r="C420" s="516"/>
      <c r="D420" s="516"/>
      <c r="E420" s="516"/>
      <c r="F420" s="516" t="s">
        <v>202</v>
      </c>
      <c r="G420" s="516"/>
      <c r="H420" s="516"/>
      <c r="I420" s="516"/>
      <c r="J420" s="132">
        <v>35.400000000000006</v>
      </c>
    </row>
    <row r="421" spans="1:12" ht="14.25" customHeight="1">
      <c r="A421" s="516"/>
      <c r="B421" s="516"/>
      <c r="C421" s="516"/>
      <c r="D421" s="516"/>
      <c r="E421" s="516"/>
      <c r="F421" s="516" t="s">
        <v>203</v>
      </c>
      <c r="G421" s="516"/>
      <c r="H421" s="516"/>
      <c r="I421" s="516"/>
      <c r="J421" s="128">
        <v>515.66000000000008</v>
      </c>
    </row>
    <row r="422" spans="1:12" s="130" customFormat="1" ht="14.25" customHeight="1">
      <c r="A422" s="516"/>
      <c r="B422" s="516"/>
      <c r="C422" s="516"/>
      <c r="D422" s="516"/>
      <c r="E422" s="516"/>
      <c r="F422" s="516" t="s">
        <v>204</v>
      </c>
      <c r="G422" s="516"/>
      <c r="H422" s="516"/>
      <c r="I422" s="516"/>
      <c r="J422" s="128">
        <v>0</v>
      </c>
      <c r="K422" s="114"/>
      <c r="L422" s="114"/>
    </row>
    <row r="423" spans="1:12" s="130" customFormat="1" ht="14.25" customHeight="1">
      <c r="A423" s="516"/>
      <c r="B423" s="516"/>
      <c r="C423" s="516"/>
      <c r="D423" s="516"/>
      <c r="E423" s="516"/>
      <c r="F423" s="516" t="s">
        <v>205</v>
      </c>
      <c r="G423" s="516"/>
      <c r="H423" s="516"/>
      <c r="I423" s="516"/>
      <c r="J423" s="128">
        <v>0</v>
      </c>
      <c r="K423" s="114"/>
      <c r="L423" s="114"/>
    </row>
    <row r="424" spans="1:12" ht="15" customHeight="1">
      <c r="A424" s="516"/>
      <c r="B424" s="516"/>
      <c r="C424" s="516"/>
      <c r="D424" s="516"/>
      <c r="E424" s="516"/>
      <c r="F424" s="516" t="s">
        <v>206</v>
      </c>
      <c r="G424" s="516"/>
      <c r="H424" s="516"/>
      <c r="I424" s="516"/>
      <c r="J424" s="128">
        <v>300</v>
      </c>
    </row>
    <row r="425" spans="1:12" ht="15" customHeight="1">
      <c r="A425" s="516"/>
      <c r="B425" s="516"/>
      <c r="C425" s="516"/>
      <c r="D425" s="516"/>
      <c r="E425" s="516"/>
      <c r="F425" s="516" t="s">
        <v>207</v>
      </c>
      <c r="G425" s="516"/>
      <c r="H425" s="516"/>
      <c r="I425" s="516"/>
      <c r="J425" s="128">
        <v>1.71</v>
      </c>
    </row>
    <row r="426" spans="1:12" ht="15">
      <c r="A426" s="115" t="s">
        <v>218</v>
      </c>
      <c r="B426" s="116" t="s">
        <v>129</v>
      </c>
      <c r="C426" s="115" t="s">
        <v>128</v>
      </c>
      <c r="D426" s="115" t="s">
        <v>164</v>
      </c>
      <c r="E426" s="116" t="s">
        <v>13</v>
      </c>
      <c r="F426" s="116" t="s">
        <v>219</v>
      </c>
      <c r="G426" s="515" t="s">
        <v>14</v>
      </c>
      <c r="H426" s="515"/>
      <c r="I426" s="515"/>
      <c r="J426" s="116" t="s">
        <v>189</v>
      </c>
    </row>
    <row r="427" spans="1:12" ht="38.25">
      <c r="A427" s="123" t="s">
        <v>190</v>
      </c>
      <c r="B427" s="124" t="s">
        <v>134</v>
      </c>
      <c r="C427" s="123">
        <v>10027</v>
      </c>
      <c r="D427" s="123" t="s">
        <v>170</v>
      </c>
      <c r="E427" s="125">
        <v>0.47</v>
      </c>
      <c r="F427" s="138" t="s">
        <v>169</v>
      </c>
      <c r="G427" s="517">
        <v>12.5</v>
      </c>
      <c r="H427" s="517"/>
      <c r="I427" s="518"/>
      <c r="J427" s="127">
        <v>5.87</v>
      </c>
    </row>
    <row r="428" spans="1:12" ht="38.25">
      <c r="A428" s="123" t="s">
        <v>190</v>
      </c>
      <c r="B428" s="124" t="s">
        <v>134</v>
      </c>
      <c r="C428" s="123">
        <v>10050</v>
      </c>
      <c r="D428" s="123" t="s">
        <v>173</v>
      </c>
      <c r="E428" s="125">
        <v>0.03</v>
      </c>
      <c r="F428" s="138" t="s">
        <v>167</v>
      </c>
      <c r="G428" s="517">
        <v>26</v>
      </c>
      <c r="H428" s="517"/>
      <c r="I428" s="518"/>
      <c r="J428" s="127">
        <v>0.78</v>
      </c>
    </row>
    <row r="429" spans="1:12" ht="38.25">
      <c r="A429" s="123" t="s">
        <v>190</v>
      </c>
      <c r="B429" s="124" t="s">
        <v>134</v>
      </c>
      <c r="C429" s="123">
        <v>10059</v>
      </c>
      <c r="D429" s="123" t="s">
        <v>174</v>
      </c>
      <c r="E429" s="125">
        <v>8.9999999999999998E-4</v>
      </c>
      <c r="F429" s="138" t="s">
        <v>167</v>
      </c>
      <c r="G429" s="517">
        <v>22.47</v>
      </c>
      <c r="H429" s="517"/>
      <c r="I429" s="518"/>
      <c r="J429" s="127">
        <v>0.02</v>
      </c>
    </row>
    <row r="430" spans="1:12" ht="14.25" customHeight="1">
      <c r="A430" s="123" t="s">
        <v>190</v>
      </c>
      <c r="B430" s="124" t="s">
        <v>134</v>
      </c>
      <c r="C430" s="123">
        <v>10061</v>
      </c>
      <c r="D430" s="123" t="s">
        <v>166</v>
      </c>
      <c r="E430" s="125">
        <v>0.6</v>
      </c>
      <c r="F430" s="138" t="s">
        <v>167</v>
      </c>
      <c r="G430" s="517">
        <v>38.81</v>
      </c>
      <c r="H430" s="517"/>
      <c r="I430" s="518"/>
      <c r="J430" s="127">
        <v>23.28</v>
      </c>
    </row>
    <row r="431" spans="1:12" ht="14.25" customHeight="1">
      <c r="A431" s="516"/>
      <c r="B431" s="516"/>
      <c r="C431" s="516"/>
      <c r="D431" s="516"/>
      <c r="E431" s="516"/>
      <c r="F431" s="516" t="s">
        <v>220</v>
      </c>
      <c r="G431" s="516"/>
      <c r="H431" s="516"/>
      <c r="I431" s="516"/>
      <c r="J431" s="128">
        <v>29.950000000000003</v>
      </c>
    </row>
    <row r="432" spans="1:12" ht="15" customHeight="1">
      <c r="A432" s="133"/>
      <c r="B432" s="133"/>
      <c r="C432" s="133"/>
      <c r="D432" s="133"/>
      <c r="E432" s="133" t="s">
        <v>208</v>
      </c>
      <c r="F432" s="134">
        <v>0.57553333333333334</v>
      </c>
      <c r="G432" s="133" t="s">
        <v>209</v>
      </c>
      <c r="H432" s="134">
        <v>0</v>
      </c>
      <c r="I432" s="133" t="s">
        <v>210</v>
      </c>
      <c r="J432" s="134">
        <v>0.57553333333333334</v>
      </c>
    </row>
    <row r="433" spans="1:10" s="130" customFormat="1" ht="15" customHeight="1" thickBot="1">
      <c r="A433" s="135"/>
      <c r="B433" s="135"/>
      <c r="C433" s="135"/>
      <c r="D433" s="135"/>
      <c r="E433" s="135" t="s">
        <v>211</v>
      </c>
      <c r="F433" s="136">
        <v>3.51</v>
      </c>
      <c r="G433" s="135"/>
      <c r="H433" s="519" t="s">
        <v>212</v>
      </c>
      <c r="I433" s="519"/>
      <c r="J433" s="136">
        <v>35.17</v>
      </c>
    </row>
    <row r="434" spans="1:10" s="130" customFormat="1" ht="15" thickTop="1">
      <c r="A434" s="137"/>
      <c r="B434" s="137"/>
      <c r="C434" s="137"/>
      <c r="D434" s="137"/>
      <c r="E434" s="137"/>
      <c r="F434" s="137"/>
      <c r="G434" s="137"/>
      <c r="H434" s="137"/>
      <c r="I434" s="137"/>
      <c r="J434" s="137"/>
    </row>
    <row r="435" spans="1:10" s="130" customFormat="1" ht="14.25" customHeight="1">
      <c r="A435" s="115" t="s">
        <v>236</v>
      </c>
      <c r="B435" s="116" t="s">
        <v>128</v>
      </c>
      <c r="C435" s="115" t="s">
        <v>129</v>
      </c>
      <c r="D435" s="115" t="s">
        <v>2</v>
      </c>
      <c r="E435" s="521" t="s">
        <v>130</v>
      </c>
      <c r="F435" s="521"/>
      <c r="G435" s="117" t="s">
        <v>131</v>
      </c>
      <c r="H435" s="116" t="s">
        <v>181</v>
      </c>
      <c r="I435" s="116" t="s">
        <v>182</v>
      </c>
      <c r="J435" s="116" t="s">
        <v>15</v>
      </c>
    </row>
    <row r="436" spans="1:10" s="130" customFormat="1" ht="14.25" customHeight="1">
      <c r="A436" s="118" t="s">
        <v>183</v>
      </c>
      <c r="B436" s="119">
        <v>42480</v>
      </c>
      <c r="C436" s="118" t="s">
        <v>134</v>
      </c>
      <c r="D436" s="118" t="s">
        <v>39</v>
      </c>
      <c r="E436" s="520">
        <v>4248</v>
      </c>
      <c r="F436" s="520"/>
      <c r="G436" s="120" t="s">
        <v>184</v>
      </c>
      <c r="H436" s="121">
        <v>1</v>
      </c>
      <c r="I436" s="122">
        <v>3.86</v>
      </c>
      <c r="J436" s="122">
        <v>3.86</v>
      </c>
    </row>
    <row r="437" spans="1:10" s="130" customFormat="1" ht="15">
      <c r="A437" s="521" t="s">
        <v>185</v>
      </c>
      <c r="B437" s="515" t="s">
        <v>128</v>
      </c>
      <c r="C437" s="521" t="s">
        <v>129</v>
      </c>
      <c r="D437" s="521" t="s">
        <v>186</v>
      </c>
      <c r="E437" s="515" t="s">
        <v>13</v>
      </c>
      <c r="F437" s="522" t="s">
        <v>187</v>
      </c>
      <c r="G437" s="515"/>
      <c r="H437" s="522" t="s">
        <v>188</v>
      </c>
      <c r="I437" s="515"/>
      <c r="J437" s="515" t="s">
        <v>189</v>
      </c>
    </row>
    <row r="438" spans="1:10" s="130" customFormat="1" ht="30">
      <c r="A438" s="515"/>
      <c r="B438" s="515"/>
      <c r="C438" s="515"/>
      <c r="D438" s="515"/>
      <c r="E438" s="515"/>
      <c r="F438" s="116" t="s">
        <v>132</v>
      </c>
      <c r="G438" s="116" t="s">
        <v>133</v>
      </c>
      <c r="H438" s="116" t="s">
        <v>132</v>
      </c>
      <c r="I438" s="116" t="s">
        <v>133</v>
      </c>
      <c r="J438" s="515"/>
    </row>
    <row r="439" spans="1:10" s="130" customFormat="1" ht="14.25" customHeight="1">
      <c r="A439" s="123" t="s">
        <v>190</v>
      </c>
      <c r="B439" s="124">
        <v>30035</v>
      </c>
      <c r="C439" s="123" t="s">
        <v>134</v>
      </c>
      <c r="D439" s="123" t="s">
        <v>141</v>
      </c>
      <c r="E439" s="125">
        <v>1</v>
      </c>
      <c r="F439" s="126">
        <v>0.15</v>
      </c>
      <c r="G439" s="126">
        <v>0.85</v>
      </c>
      <c r="H439" s="127">
        <v>247.74</v>
      </c>
      <c r="I439" s="127">
        <v>52.04</v>
      </c>
      <c r="J439" s="127">
        <v>81.39</v>
      </c>
    </row>
    <row r="440" spans="1:10" s="130" customFormat="1" ht="15" customHeight="1">
      <c r="A440" s="516"/>
      <c r="B440" s="516"/>
      <c r="C440" s="516"/>
      <c r="D440" s="516"/>
      <c r="E440" s="516"/>
      <c r="F440" s="516" t="s">
        <v>191</v>
      </c>
      <c r="G440" s="516"/>
      <c r="H440" s="516"/>
      <c r="I440" s="516"/>
      <c r="J440" s="128">
        <v>81.39</v>
      </c>
    </row>
    <row r="441" spans="1:10" s="130" customFormat="1" ht="14.25" customHeight="1">
      <c r="A441" s="115" t="s">
        <v>192</v>
      </c>
      <c r="B441" s="116" t="s">
        <v>128</v>
      </c>
      <c r="C441" s="115" t="s">
        <v>129</v>
      </c>
      <c r="D441" s="115" t="s">
        <v>159</v>
      </c>
      <c r="E441" s="116" t="s">
        <v>13</v>
      </c>
      <c r="F441" s="515" t="s">
        <v>193</v>
      </c>
      <c r="G441" s="515"/>
      <c r="H441" s="515"/>
      <c r="I441" s="515"/>
      <c r="J441" s="116" t="s">
        <v>189</v>
      </c>
    </row>
    <row r="442" spans="1:10" s="130" customFormat="1" ht="14.25" customHeight="1">
      <c r="A442" s="123" t="s">
        <v>190</v>
      </c>
      <c r="B442" s="124">
        <v>20002</v>
      </c>
      <c r="C442" s="123" t="s">
        <v>134</v>
      </c>
      <c r="D442" s="123" t="s">
        <v>160</v>
      </c>
      <c r="E442" s="125">
        <v>0.5</v>
      </c>
      <c r="F442" s="123"/>
      <c r="G442" s="123"/>
      <c r="H442" s="123"/>
      <c r="I442" s="127">
        <v>24.06</v>
      </c>
      <c r="J442" s="127">
        <v>12.03</v>
      </c>
    </row>
    <row r="443" spans="1:10" s="130" customFormat="1" ht="14.25" customHeight="1">
      <c r="A443" s="123" t="s">
        <v>190</v>
      </c>
      <c r="B443" s="124">
        <v>20031</v>
      </c>
      <c r="C443" s="123" t="s">
        <v>134</v>
      </c>
      <c r="D443" s="123" t="s">
        <v>158</v>
      </c>
      <c r="E443" s="125">
        <v>10</v>
      </c>
      <c r="F443" s="123"/>
      <c r="G443" s="123"/>
      <c r="H443" s="123"/>
      <c r="I443" s="127">
        <v>13.57</v>
      </c>
      <c r="J443" s="127">
        <v>135.69999999999999</v>
      </c>
    </row>
    <row r="444" spans="1:10" s="130" customFormat="1" ht="14.25" customHeight="1">
      <c r="A444" s="516"/>
      <c r="B444" s="516"/>
      <c r="C444" s="516"/>
      <c r="D444" s="516"/>
      <c r="E444" s="516"/>
      <c r="F444" s="516" t="s">
        <v>194</v>
      </c>
      <c r="G444" s="516"/>
      <c r="H444" s="516"/>
      <c r="I444" s="516"/>
      <c r="J444" s="128">
        <v>147.72999999999999</v>
      </c>
    </row>
    <row r="445" spans="1:10" s="130" customFormat="1" ht="14.25" customHeight="1">
      <c r="A445" s="516"/>
      <c r="B445" s="516"/>
      <c r="C445" s="516"/>
      <c r="D445" s="516"/>
      <c r="E445" s="516"/>
      <c r="F445" s="516" t="s">
        <v>195</v>
      </c>
      <c r="G445" s="516"/>
      <c r="H445" s="516"/>
      <c r="I445" s="516"/>
      <c r="J445" s="128">
        <v>0</v>
      </c>
    </row>
    <row r="446" spans="1:10" s="130" customFormat="1" ht="14.25" customHeight="1">
      <c r="A446" s="115" t="s">
        <v>192</v>
      </c>
      <c r="B446" s="116" t="s">
        <v>128</v>
      </c>
      <c r="C446" s="115" t="s">
        <v>129</v>
      </c>
      <c r="D446" s="115" t="s">
        <v>196</v>
      </c>
      <c r="E446" s="116"/>
      <c r="F446" s="116"/>
      <c r="G446" s="116"/>
      <c r="H446" s="116"/>
      <c r="I446" s="116" t="s">
        <v>189</v>
      </c>
      <c r="J446" s="116" t="s">
        <v>197</v>
      </c>
    </row>
    <row r="447" spans="1:10" s="130" customFormat="1" ht="14.25" customHeight="1">
      <c r="A447" s="123" t="s">
        <v>190</v>
      </c>
      <c r="B447" s="124">
        <v>12</v>
      </c>
      <c r="C447" s="123" t="s">
        <v>134</v>
      </c>
      <c r="D447" s="123" t="s">
        <v>198</v>
      </c>
      <c r="E447" s="123"/>
      <c r="F447" s="123"/>
      <c r="G447" s="123"/>
      <c r="H447" s="123"/>
      <c r="I447" s="131">
        <v>9.6000000000000002E-2</v>
      </c>
      <c r="J447" s="124">
        <v>14.18</v>
      </c>
    </row>
    <row r="448" spans="1:10" s="130" customFormat="1" ht="15" customHeight="1">
      <c r="A448" s="123" t="s">
        <v>190</v>
      </c>
      <c r="B448" s="124">
        <v>11</v>
      </c>
      <c r="C448" s="123" t="s">
        <v>134</v>
      </c>
      <c r="D448" s="123" t="s">
        <v>199</v>
      </c>
      <c r="E448" s="123"/>
      <c r="F448" s="123"/>
      <c r="G448" s="123"/>
      <c r="H448" s="123"/>
      <c r="I448" s="131">
        <v>1.12E-2</v>
      </c>
      <c r="J448" s="124">
        <v>1.65</v>
      </c>
    </row>
    <row r="449" spans="1:10" s="130" customFormat="1" ht="14.25" customHeight="1">
      <c r="A449" s="123" t="s">
        <v>190</v>
      </c>
      <c r="B449" s="124">
        <v>14</v>
      </c>
      <c r="C449" s="123" t="s">
        <v>134</v>
      </c>
      <c r="D449" s="123" t="s">
        <v>200</v>
      </c>
      <c r="E449" s="123"/>
      <c r="F449" s="123"/>
      <c r="G449" s="123"/>
      <c r="H449" s="123"/>
      <c r="I449" s="131">
        <v>0.05</v>
      </c>
      <c r="J449" s="124">
        <v>7.38</v>
      </c>
    </row>
    <row r="450" spans="1:10" s="130" customFormat="1" ht="14.25" customHeight="1">
      <c r="A450" s="123" t="s">
        <v>190</v>
      </c>
      <c r="B450" s="124">
        <v>13</v>
      </c>
      <c r="C450" s="123" t="s">
        <v>134</v>
      </c>
      <c r="D450" s="123" t="s">
        <v>201</v>
      </c>
      <c r="E450" s="123"/>
      <c r="F450" s="123"/>
      <c r="G450" s="123"/>
      <c r="H450" s="123"/>
      <c r="I450" s="131">
        <v>4.7899999999999998E-2</v>
      </c>
      <c r="J450" s="124">
        <v>7.07</v>
      </c>
    </row>
    <row r="451" spans="1:10" s="130" customFormat="1" ht="14.25" customHeight="1">
      <c r="A451" s="516"/>
      <c r="B451" s="516"/>
      <c r="C451" s="516"/>
      <c r="D451" s="516"/>
      <c r="E451" s="516"/>
      <c r="F451" s="516" t="s">
        <v>202</v>
      </c>
      <c r="G451" s="516"/>
      <c r="H451" s="516"/>
      <c r="I451" s="516"/>
      <c r="J451" s="132">
        <v>30.28</v>
      </c>
    </row>
    <row r="452" spans="1:10" s="130" customFormat="1" ht="15" customHeight="1">
      <c r="A452" s="516"/>
      <c r="B452" s="516"/>
      <c r="C452" s="516"/>
      <c r="D452" s="516"/>
      <c r="E452" s="516"/>
      <c r="F452" s="516" t="s">
        <v>203</v>
      </c>
      <c r="G452" s="516"/>
      <c r="H452" s="516"/>
      <c r="I452" s="516"/>
      <c r="J452" s="128">
        <v>259.39999999999998</v>
      </c>
    </row>
    <row r="453" spans="1:10" s="130" customFormat="1" ht="14.25" customHeight="1">
      <c r="A453" s="516"/>
      <c r="B453" s="516"/>
      <c r="C453" s="516"/>
      <c r="D453" s="516"/>
      <c r="E453" s="516"/>
      <c r="F453" s="516" t="s">
        <v>204</v>
      </c>
      <c r="G453" s="516"/>
      <c r="H453" s="516"/>
      <c r="I453" s="516"/>
      <c r="J453" s="128">
        <v>0</v>
      </c>
    </row>
    <row r="454" spans="1:10" s="130" customFormat="1" ht="14.25" customHeight="1">
      <c r="A454" s="516"/>
      <c r="B454" s="516"/>
      <c r="C454" s="516"/>
      <c r="D454" s="516"/>
      <c r="E454" s="516"/>
      <c r="F454" s="516" t="s">
        <v>205</v>
      </c>
      <c r="G454" s="516"/>
      <c r="H454" s="516"/>
      <c r="I454" s="516"/>
      <c r="J454" s="128">
        <v>0</v>
      </c>
    </row>
    <row r="455" spans="1:10" s="130" customFormat="1" ht="14.25" customHeight="1">
      <c r="A455" s="516"/>
      <c r="B455" s="516"/>
      <c r="C455" s="516"/>
      <c r="D455" s="516"/>
      <c r="E455" s="516"/>
      <c r="F455" s="516" t="s">
        <v>206</v>
      </c>
      <c r="G455" s="516"/>
      <c r="H455" s="516"/>
      <c r="I455" s="516"/>
      <c r="J455" s="128">
        <v>100</v>
      </c>
    </row>
    <row r="456" spans="1:10" s="130" customFormat="1" ht="15" customHeight="1">
      <c r="A456" s="516"/>
      <c r="B456" s="516"/>
      <c r="C456" s="516"/>
      <c r="D456" s="516"/>
      <c r="E456" s="516"/>
      <c r="F456" s="516" t="s">
        <v>207</v>
      </c>
      <c r="G456" s="516"/>
      <c r="H456" s="516"/>
      <c r="I456" s="516"/>
      <c r="J456" s="128">
        <v>2.59</v>
      </c>
    </row>
    <row r="457" spans="1:10" s="130" customFormat="1" ht="15">
      <c r="A457" s="115" t="s">
        <v>218</v>
      </c>
      <c r="B457" s="116" t="s">
        <v>129</v>
      </c>
      <c r="C457" s="115" t="s">
        <v>128</v>
      </c>
      <c r="D457" s="115" t="s">
        <v>164</v>
      </c>
      <c r="E457" s="116" t="s">
        <v>13</v>
      </c>
      <c r="F457" s="116" t="s">
        <v>219</v>
      </c>
      <c r="G457" s="515" t="s">
        <v>14</v>
      </c>
      <c r="H457" s="515"/>
      <c r="I457" s="515"/>
      <c r="J457" s="116" t="s">
        <v>189</v>
      </c>
    </row>
    <row r="458" spans="1:10" s="130" customFormat="1" ht="14.25" customHeight="1">
      <c r="A458" s="123" t="s">
        <v>190</v>
      </c>
      <c r="B458" s="124" t="s">
        <v>134</v>
      </c>
      <c r="C458" s="123">
        <v>10009</v>
      </c>
      <c r="D458" s="123" t="s">
        <v>168</v>
      </c>
      <c r="E458" s="125">
        <v>0.44</v>
      </c>
      <c r="F458" s="138" t="s">
        <v>169</v>
      </c>
      <c r="G458" s="517">
        <v>2.0299999999999998</v>
      </c>
      <c r="H458" s="517"/>
      <c r="I458" s="518"/>
      <c r="J458" s="127">
        <v>0.89</v>
      </c>
    </row>
    <row r="459" spans="1:10" s="130" customFormat="1">
      <c r="A459" s="516"/>
      <c r="B459" s="516"/>
      <c r="C459" s="516"/>
      <c r="D459" s="516"/>
      <c r="E459" s="516"/>
      <c r="F459" s="516" t="s">
        <v>220</v>
      </c>
      <c r="G459" s="516"/>
      <c r="H459" s="516"/>
      <c r="I459" s="516"/>
      <c r="J459" s="128">
        <v>0.89</v>
      </c>
    </row>
    <row r="460" spans="1:10" s="130" customFormat="1" ht="15" customHeight="1">
      <c r="A460" s="133"/>
      <c r="B460" s="133"/>
      <c r="C460" s="133"/>
      <c r="D460" s="133"/>
      <c r="E460" s="133" t="s">
        <v>208</v>
      </c>
      <c r="F460" s="134">
        <v>1.4773000000000001</v>
      </c>
      <c r="G460" s="133" t="s">
        <v>209</v>
      </c>
      <c r="H460" s="134">
        <v>0</v>
      </c>
      <c r="I460" s="133" t="s">
        <v>210</v>
      </c>
      <c r="J460" s="134">
        <v>1.4773000000000001</v>
      </c>
    </row>
    <row r="461" spans="1:10" s="130" customFormat="1" ht="15" customHeight="1" thickBot="1">
      <c r="A461" s="135"/>
      <c r="B461" s="135"/>
      <c r="C461" s="135"/>
      <c r="D461" s="135"/>
      <c r="E461" s="135" t="s">
        <v>211</v>
      </c>
      <c r="F461" s="136">
        <v>0.38</v>
      </c>
      <c r="G461" s="135"/>
      <c r="H461" s="519" t="s">
        <v>212</v>
      </c>
      <c r="I461" s="519"/>
      <c r="J461" s="136">
        <v>3.86</v>
      </c>
    </row>
    <row r="462" spans="1:10" s="130" customFormat="1" ht="15" customHeight="1" thickTop="1">
      <c r="A462" s="137"/>
      <c r="B462" s="137"/>
      <c r="C462" s="137"/>
      <c r="D462" s="137"/>
      <c r="E462" s="137"/>
      <c r="F462" s="137"/>
      <c r="G462" s="137"/>
      <c r="H462" s="137"/>
      <c r="I462" s="137"/>
      <c r="J462" s="137"/>
    </row>
    <row r="463" spans="1:10" s="130" customFormat="1" ht="15" customHeight="1">
      <c r="A463" s="216" t="s">
        <v>236</v>
      </c>
      <c r="B463" s="218" t="s">
        <v>128</v>
      </c>
      <c r="C463" s="216" t="s">
        <v>129</v>
      </c>
      <c r="D463" s="216" t="s">
        <v>2</v>
      </c>
      <c r="E463" s="512" t="s">
        <v>130</v>
      </c>
      <c r="F463" s="512"/>
      <c r="G463" s="219" t="s">
        <v>131</v>
      </c>
      <c r="H463" s="218" t="s">
        <v>181</v>
      </c>
      <c r="I463" s="218" t="s">
        <v>182</v>
      </c>
      <c r="J463" s="218" t="s">
        <v>15</v>
      </c>
    </row>
    <row r="464" spans="1:10" s="130" customFormat="1" ht="15" customHeight="1">
      <c r="A464" s="217" t="s">
        <v>183</v>
      </c>
      <c r="B464" s="229">
        <v>40450</v>
      </c>
      <c r="C464" s="217" t="s">
        <v>134</v>
      </c>
      <c r="D464" s="217" t="s">
        <v>30</v>
      </c>
      <c r="E464" s="513">
        <v>4045</v>
      </c>
      <c r="F464" s="513"/>
      <c r="G464" s="220" t="s">
        <v>225</v>
      </c>
      <c r="H464" s="222">
        <v>1</v>
      </c>
      <c r="I464" s="221">
        <v>0.57000000000000006</v>
      </c>
      <c r="J464" s="221">
        <v>0.57000000000000006</v>
      </c>
    </row>
    <row r="465" spans="1:10" s="130" customFormat="1" ht="15" customHeight="1">
      <c r="A465" s="512" t="s">
        <v>185</v>
      </c>
      <c r="B465" s="511" t="s">
        <v>128</v>
      </c>
      <c r="C465" s="512" t="s">
        <v>129</v>
      </c>
      <c r="D465" s="512" t="s">
        <v>186</v>
      </c>
      <c r="E465" s="511" t="s">
        <v>13</v>
      </c>
      <c r="F465" s="514" t="s">
        <v>187</v>
      </c>
      <c r="G465" s="511"/>
      <c r="H465" s="514" t="s">
        <v>188</v>
      </c>
      <c r="I465" s="511"/>
      <c r="J465" s="511" t="s">
        <v>189</v>
      </c>
    </row>
    <row r="466" spans="1:10" s="130" customFormat="1" ht="15" customHeight="1">
      <c r="A466" s="511"/>
      <c r="B466" s="511"/>
      <c r="C466" s="511"/>
      <c r="D466" s="511"/>
      <c r="E466" s="511"/>
      <c r="F466" s="218" t="s">
        <v>132</v>
      </c>
      <c r="G466" s="218" t="s">
        <v>133</v>
      </c>
      <c r="H466" s="218" t="s">
        <v>132</v>
      </c>
      <c r="I466" s="218" t="s">
        <v>133</v>
      </c>
      <c r="J466" s="511"/>
    </row>
    <row r="467" spans="1:10" s="130" customFormat="1" ht="15" customHeight="1">
      <c r="A467" s="223" t="s">
        <v>190</v>
      </c>
      <c r="B467" s="224">
        <v>30035</v>
      </c>
      <c r="C467" s="223" t="s">
        <v>134</v>
      </c>
      <c r="D467" s="223" t="s">
        <v>141</v>
      </c>
      <c r="E467" s="226">
        <v>1</v>
      </c>
      <c r="F467" s="225">
        <v>1</v>
      </c>
      <c r="G467" s="225">
        <v>0</v>
      </c>
      <c r="H467" s="127">
        <v>247.74</v>
      </c>
      <c r="I467" s="127">
        <v>52.04</v>
      </c>
      <c r="J467" s="127">
        <v>247.74</v>
      </c>
    </row>
    <row r="468" spans="1:10" s="130" customFormat="1" ht="15" customHeight="1">
      <c r="A468" s="526"/>
      <c r="B468" s="526"/>
      <c r="C468" s="526"/>
      <c r="D468" s="526"/>
      <c r="E468" s="526"/>
      <c r="F468" s="526" t="s">
        <v>191</v>
      </c>
      <c r="G468" s="526"/>
      <c r="H468" s="526"/>
      <c r="I468" s="526"/>
      <c r="J468" s="227">
        <v>247.74</v>
      </c>
    </row>
    <row r="469" spans="1:10" s="130" customFormat="1" ht="15" customHeight="1">
      <c r="A469" s="526"/>
      <c r="B469" s="526"/>
      <c r="C469" s="526"/>
      <c r="D469" s="526"/>
      <c r="E469" s="526"/>
      <c r="F469" s="526" t="s">
        <v>203</v>
      </c>
      <c r="G469" s="526"/>
      <c r="H469" s="526"/>
      <c r="I469" s="526"/>
      <c r="J469" s="227">
        <v>247.74</v>
      </c>
    </row>
    <row r="470" spans="1:10" s="130" customFormat="1" ht="15" customHeight="1">
      <c r="A470" s="526"/>
      <c r="B470" s="526"/>
      <c r="C470" s="526"/>
      <c r="D470" s="526"/>
      <c r="E470" s="526"/>
      <c r="F470" s="526" t="s">
        <v>204</v>
      </c>
      <c r="G470" s="526"/>
      <c r="H470" s="526"/>
      <c r="I470" s="526"/>
      <c r="J470" s="227">
        <v>0</v>
      </c>
    </row>
    <row r="471" spans="1:10" s="130" customFormat="1" ht="15" customHeight="1">
      <c r="A471" s="526"/>
      <c r="B471" s="526"/>
      <c r="C471" s="526"/>
      <c r="D471" s="526"/>
      <c r="E471" s="526"/>
      <c r="F471" s="526" t="s">
        <v>205</v>
      </c>
      <c r="G471" s="526"/>
      <c r="H471" s="526"/>
      <c r="I471" s="526"/>
      <c r="J471" s="227">
        <v>0</v>
      </c>
    </row>
    <row r="472" spans="1:10" s="130" customFormat="1" ht="15" customHeight="1">
      <c r="A472" s="526"/>
      <c r="B472" s="526"/>
      <c r="C472" s="526"/>
      <c r="D472" s="526"/>
      <c r="E472" s="526"/>
      <c r="F472" s="526" t="s">
        <v>206</v>
      </c>
      <c r="G472" s="526"/>
      <c r="H472" s="526"/>
      <c r="I472" s="526"/>
      <c r="J472" s="128">
        <v>468.75</v>
      </c>
    </row>
    <row r="473" spans="1:10" s="130" customFormat="1" ht="15" customHeight="1">
      <c r="A473" s="526"/>
      <c r="B473" s="526"/>
      <c r="C473" s="526"/>
      <c r="D473" s="526"/>
      <c r="E473" s="526"/>
      <c r="F473" s="526" t="s">
        <v>207</v>
      </c>
      <c r="G473" s="526"/>
      <c r="H473" s="526"/>
      <c r="I473" s="526"/>
      <c r="J473" s="128">
        <v>0.52</v>
      </c>
    </row>
    <row r="474" spans="1:10" s="130" customFormat="1" ht="15" customHeight="1">
      <c r="A474" s="215"/>
      <c r="B474" s="215"/>
      <c r="C474" s="215"/>
      <c r="D474" s="215"/>
      <c r="E474" s="215" t="s">
        <v>208</v>
      </c>
      <c r="F474" s="228">
        <v>0</v>
      </c>
      <c r="G474" s="215" t="s">
        <v>209</v>
      </c>
      <c r="H474" s="228">
        <v>0</v>
      </c>
      <c r="I474" s="215" t="s">
        <v>210</v>
      </c>
      <c r="J474" s="228">
        <v>0</v>
      </c>
    </row>
    <row r="475" spans="1:10" s="130" customFormat="1" ht="15" customHeight="1">
      <c r="A475" s="215"/>
      <c r="B475" s="215"/>
      <c r="C475" s="215"/>
      <c r="D475" s="215"/>
      <c r="E475" s="215" t="s">
        <v>211</v>
      </c>
      <c r="F475" s="228">
        <v>0.13</v>
      </c>
      <c r="G475" s="215"/>
      <c r="H475" s="529" t="s">
        <v>212</v>
      </c>
      <c r="I475" s="529"/>
      <c r="J475" s="228">
        <v>0.79</v>
      </c>
    </row>
    <row r="476" spans="1:10" s="130" customFormat="1" ht="15" customHeight="1">
      <c r="A476" s="135"/>
      <c r="B476" s="135"/>
      <c r="C476" s="135"/>
      <c r="D476" s="135"/>
      <c r="E476" s="135" t="s">
        <v>211</v>
      </c>
      <c r="F476" s="136">
        <v>0.05</v>
      </c>
      <c r="G476" s="135"/>
      <c r="H476" s="519" t="s">
        <v>212</v>
      </c>
      <c r="I476" s="519"/>
      <c r="J476" s="136">
        <v>0.57000000000000006</v>
      </c>
    </row>
    <row r="477" spans="1:10" s="130" customFormat="1">
      <c r="A477" s="527" t="s">
        <v>244</v>
      </c>
      <c r="B477" s="527"/>
      <c r="C477" s="527"/>
      <c r="D477" s="527"/>
      <c r="E477" s="527"/>
      <c r="F477" s="527"/>
      <c r="G477" s="527"/>
      <c r="H477" s="527"/>
      <c r="I477" s="527"/>
      <c r="J477" s="527"/>
    </row>
    <row r="478" spans="1:10" s="130" customFormat="1">
      <c r="A478" s="528"/>
      <c r="B478" s="528"/>
      <c r="C478" s="528"/>
      <c r="D478" s="528"/>
      <c r="E478" s="528"/>
      <c r="F478" s="528"/>
      <c r="G478" s="528"/>
      <c r="H478" s="528"/>
      <c r="I478" s="528"/>
      <c r="J478" s="528"/>
    </row>
    <row r="479" spans="1:10" s="130" customFormat="1" ht="14.25" customHeight="1">
      <c r="A479" s="115"/>
      <c r="B479" s="116" t="s">
        <v>128</v>
      </c>
      <c r="C479" s="115" t="s">
        <v>129</v>
      </c>
      <c r="D479" s="115" t="s">
        <v>2</v>
      </c>
      <c r="E479" s="521" t="s">
        <v>130</v>
      </c>
      <c r="F479" s="521"/>
      <c r="G479" s="117" t="s">
        <v>131</v>
      </c>
      <c r="H479" s="116" t="s">
        <v>181</v>
      </c>
      <c r="I479" s="116" t="s">
        <v>182</v>
      </c>
      <c r="J479" s="116" t="s">
        <v>15</v>
      </c>
    </row>
    <row r="480" spans="1:10" s="130" customFormat="1" ht="15" customHeight="1">
      <c r="A480" s="118" t="s">
        <v>183</v>
      </c>
      <c r="B480" s="119">
        <v>40620</v>
      </c>
      <c r="C480" s="118" t="s">
        <v>134</v>
      </c>
      <c r="D480" s="118" t="s">
        <v>243</v>
      </c>
      <c r="E480" s="520">
        <v>4062</v>
      </c>
      <c r="F480" s="520"/>
      <c r="G480" s="120" t="s">
        <v>176</v>
      </c>
      <c r="H480" s="121">
        <v>1</v>
      </c>
      <c r="I480" s="122">
        <v>9.6</v>
      </c>
      <c r="J480" s="122">
        <v>9.6</v>
      </c>
    </row>
    <row r="481" spans="1:10" s="130" customFormat="1" ht="14.25" customHeight="1">
      <c r="A481" s="115" t="s">
        <v>192</v>
      </c>
      <c r="B481" s="116" t="s">
        <v>128</v>
      </c>
      <c r="C481" s="115" t="s">
        <v>129</v>
      </c>
      <c r="D481" s="115" t="s">
        <v>159</v>
      </c>
      <c r="E481" s="116" t="s">
        <v>13</v>
      </c>
      <c r="F481" s="515" t="s">
        <v>193</v>
      </c>
      <c r="G481" s="515"/>
      <c r="H481" s="515"/>
      <c r="I481" s="515"/>
      <c r="J481" s="116" t="s">
        <v>189</v>
      </c>
    </row>
    <row r="482" spans="1:10" s="130" customFormat="1" ht="15" customHeight="1">
      <c r="A482" s="123" t="s">
        <v>190</v>
      </c>
      <c r="B482" s="124">
        <v>20002</v>
      </c>
      <c r="C482" s="123" t="s">
        <v>134</v>
      </c>
      <c r="D482" s="123" t="s">
        <v>160</v>
      </c>
      <c r="E482" s="125">
        <v>0.1</v>
      </c>
      <c r="F482" s="123"/>
      <c r="G482" s="123"/>
      <c r="H482" s="123"/>
      <c r="I482" s="127">
        <v>24.06</v>
      </c>
      <c r="J482" s="127">
        <v>2.4</v>
      </c>
    </row>
    <row r="483" spans="1:10" s="130" customFormat="1" ht="14.25" customHeight="1">
      <c r="A483" s="123" t="s">
        <v>190</v>
      </c>
      <c r="B483" s="124">
        <v>20031</v>
      </c>
      <c r="C483" s="123" t="s">
        <v>134</v>
      </c>
      <c r="D483" s="123" t="s">
        <v>158</v>
      </c>
      <c r="E483" s="125">
        <v>5</v>
      </c>
      <c r="F483" s="123"/>
      <c r="G483" s="123"/>
      <c r="H483" s="123"/>
      <c r="I483" s="127">
        <v>13.57</v>
      </c>
      <c r="J483" s="127">
        <v>67.849999999999994</v>
      </c>
    </row>
    <row r="484" spans="1:10" s="130" customFormat="1" ht="14.25" customHeight="1">
      <c r="A484" s="516"/>
      <c r="B484" s="516"/>
      <c r="C484" s="516"/>
      <c r="D484" s="516"/>
      <c r="E484" s="516"/>
      <c r="F484" s="516" t="s">
        <v>194</v>
      </c>
      <c r="G484" s="516"/>
      <c r="H484" s="516"/>
      <c r="I484" s="516"/>
      <c r="J484" s="128">
        <v>70.25</v>
      </c>
    </row>
    <row r="485" spans="1:10" s="130" customFormat="1" ht="14.25" customHeight="1">
      <c r="A485" s="516"/>
      <c r="B485" s="516"/>
      <c r="C485" s="516"/>
      <c r="D485" s="516"/>
      <c r="E485" s="516"/>
      <c r="F485" s="516" t="s">
        <v>195</v>
      </c>
      <c r="G485" s="516"/>
      <c r="H485" s="516"/>
      <c r="I485" s="516"/>
      <c r="J485" s="128">
        <v>0</v>
      </c>
    </row>
    <row r="486" spans="1:10" s="130" customFormat="1" ht="14.25" customHeight="1">
      <c r="A486" s="115" t="s">
        <v>192</v>
      </c>
      <c r="B486" s="116" t="s">
        <v>128</v>
      </c>
      <c r="C486" s="115" t="s">
        <v>129</v>
      </c>
      <c r="D486" s="115" t="s">
        <v>196</v>
      </c>
      <c r="E486" s="116"/>
      <c r="F486" s="116"/>
      <c r="G486" s="116"/>
      <c r="H486" s="116"/>
      <c r="I486" s="116" t="s">
        <v>189</v>
      </c>
      <c r="J486" s="116" t="s">
        <v>197</v>
      </c>
    </row>
    <row r="487" spans="1:10" s="130" customFormat="1" ht="14.25" customHeight="1">
      <c r="A487" s="123" t="s">
        <v>190</v>
      </c>
      <c r="B487" s="124">
        <v>12</v>
      </c>
      <c r="C487" s="123" t="s">
        <v>134</v>
      </c>
      <c r="D487" s="123" t="s">
        <v>198</v>
      </c>
      <c r="E487" s="123"/>
      <c r="F487" s="123"/>
      <c r="G487" s="123"/>
      <c r="H487" s="123"/>
      <c r="I487" s="131">
        <v>9.6000000000000002E-2</v>
      </c>
      <c r="J487" s="124">
        <v>6.74</v>
      </c>
    </row>
    <row r="488" spans="1:10" s="130" customFormat="1" ht="14.25" customHeight="1">
      <c r="A488" s="123" t="s">
        <v>190</v>
      </c>
      <c r="B488" s="124">
        <v>11</v>
      </c>
      <c r="C488" s="123" t="s">
        <v>134</v>
      </c>
      <c r="D488" s="123" t="s">
        <v>199</v>
      </c>
      <c r="E488" s="123"/>
      <c r="F488" s="123"/>
      <c r="G488" s="123"/>
      <c r="H488" s="123"/>
      <c r="I488" s="131">
        <v>1.12E-2</v>
      </c>
      <c r="J488" s="124">
        <v>0.78</v>
      </c>
    </row>
    <row r="489" spans="1:10" s="130" customFormat="1" ht="14.25" customHeight="1">
      <c r="A489" s="123" t="s">
        <v>190</v>
      </c>
      <c r="B489" s="124">
        <v>13</v>
      </c>
      <c r="C489" s="123" t="s">
        <v>134</v>
      </c>
      <c r="D489" s="123" t="s">
        <v>201</v>
      </c>
      <c r="E489" s="123"/>
      <c r="F489" s="123"/>
      <c r="G489" s="123"/>
      <c r="H489" s="123"/>
      <c r="I489" s="131">
        <v>4.7899999999999998E-2</v>
      </c>
      <c r="J489" s="124">
        <v>3.36</v>
      </c>
    </row>
    <row r="490" spans="1:10" s="130" customFormat="1" ht="14.25" customHeight="1">
      <c r="A490" s="516"/>
      <c r="B490" s="516"/>
      <c r="C490" s="516"/>
      <c r="D490" s="516"/>
      <c r="E490" s="516"/>
      <c r="F490" s="516" t="s">
        <v>202</v>
      </c>
      <c r="G490" s="516"/>
      <c r="H490" s="516"/>
      <c r="I490" s="516"/>
      <c r="J490" s="132">
        <v>10.88</v>
      </c>
    </row>
    <row r="491" spans="1:10" s="130" customFormat="1" ht="14.25" customHeight="1">
      <c r="A491" s="516"/>
      <c r="B491" s="516"/>
      <c r="C491" s="516"/>
      <c r="D491" s="516"/>
      <c r="E491" s="516"/>
      <c r="F491" s="516" t="s">
        <v>203</v>
      </c>
      <c r="G491" s="516"/>
      <c r="H491" s="516"/>
      <c r="I491" s="516"/>
      <c r="J491" s="128">
        <v>81.13</v>
      </c>
    </row>
    <row r="492" spans="1:10" s="130" customFormat="1" ht="14.25" customHeight="1">
      <c r="A492" s="516"/>
      <c r="B492" s="516"/>
      <c r="C492" s="516"/>
      <c r="D492" s="516"/>
      <c r="E492" s="516"/>
      <c r="F492" s="516" t="s">
        <v>204</v>
      </c>
      <c r="G492" s="516"/>
      <c r="H492" s="516"/>
      <c r="I492" s="516"/>
      <c r="J492" s="128">
        <v>0</v>
      </c>
    </row>
    <row r="493" spans="1:10" s="130" customFormat="1" ht="14.25" customHeight="1">
      <c r="A493" s="516"/>
      <c r="B493" s="516"/>
      <c r="C493" s="516"/>
      <c r="D493" s="516"/>
      <c r="E493" s="516"/>
      <c r="F493" s="516" t="s">
        <v>205</v>
      </c>
      <c r="G493" s="516"/>
      <c r="H493" s="516"/>
      <c r="I493" s="516"/>
      <c r="J493" s="128">
        <v>0</v>
      </c>
    </row>
    <row r="494" spans="1:10" s="130" customFormat="1" ht="14.25" customHeight="1">
      <c r="A494" s="516"/>
      <c r="B494" s="516"/>
      <c r="C494" s="516"/>
      <c r="D494" s="516"/>
      <c r="E494" s="516"/>
      <c r="F494" s="516" t="s">
        <v>206</v>
      </c>
      <c r="G494" s="516"/>
      <c r="H494" s="516"/>
      <c r="I494" s="516"/>
      <c r="J494" s="128">
        <v>9.375</v>
      </c>
    </row>
    <row r="495" spans="1:10" s="130" customFormat="1" ht="14.25" customHeight="1">
      <c r="A495" s="516"/>
      <c r="B495" s="516"/>
      <c r="C495" s="516"/>
      <c r="D495" s="516"/>
      <c r="E495" s="516"/>
      <c r="F495" s="516" t="s">
        <v>207</v>
      </c>
      <c r="G495" s="516"/>
      <c r="H495" s="516"/>
      <c r="I495" s="516"/>
      <c r="J495" s="128">
        <v>8.65</v>
      </c>
    </row>
    <row r="496" spans="1:10" s="130" customFormat="1" ht="14.25" customHeight="1">
      <c r="A496" s="133"/>
      <c r="B496" s="133"/>
      <c r="C496" s="133"/>
      <c r="D496" s="133"/>
      <c r="E496" s="133" t="s">
        <v>208</v>
      </c>
      <c r="F496" s="134">
        <v>9.3674666666666671</v>
      </c>
      <c r="G496" s="133" t="s">
        <v>209</v>
      </c>
      <c r="H496" s="134">
        <v>0</v>
      </c>
      <c r="I496" s="133" t="s">
        <v>210</v>
      </c>
      <c r="J496" s="134">
        <v>9.3674666666666671</v>
      </c>
    </row>
    <row r="497" spans="1:10" s="130" customFormat="1" ht="14.25" customHeight="1" thickBot="1">
      <c r="A497" s="135"/>
      <c r="B497" s="135"/>
      <c r="C497" s="135"/>
      <c r="D497" s="135"/>
      <c r="E497" s="135" t="s">
        <v>211</v>
      </c>
      <c r="F497" s="136">
        <v>0.95</v>
      </c>
      <c r="G497" s="135"/>
      <c r="H497" s="519" t="s">
        <v>212</v>
      </c>
      <c r="I497" s="519"/>
      <c r="J497" s="136">
        <v>9.6</v>
      </c>
    </row>
    <row r="498" spans="1:10" s="130" customFormat="1" ht="15" customHeight="1" thickTop="1">
      <c r="A498" s="137"/>
      <c r="B498" s="137"/>
      <c r="C498" s="137"/>
      <c r="D498" s="137"/>
      <c r="E498" s="137"/>
      <c r="F498" s="137"/>
      <c r="G498" s="137"/>
      <c r="H498" s="137"/>
      <c r="I498" s="137"/>
      <c r="J498" s="137"/>
    </row>
    <row r="499" spans="1:10" s="130" customFormat="1" ht="15">
      <c r="A499" s="115"/>
      <c r="B499" s="116" t="s">
        <v>128</v>
      </c>
      <c r="C499" s="115" t="s">
        <v>129</v>
      </c>
      <c r="D499" s="115" t="s">
        <v>2</v>
      </c>
      <c r="E499" s="521" t="s">
        <v>130</v>
      </c>
      <c r="F499" s="521"/>
      <c r="G499" s="117" t="s">
        <v>131</v>
      </c>
      <c r="H499" s="116" t="s">
        <v>181</v>
      </c>
      <c r="I499" s="116" t="s">
        <v>182</v>
      </c>
      <c r="J499" s="116" t="s">
        <v>15</v>
      </c>
    </row>
    <row r="500" spans="1:10" s="130" customFormat="1" ht="15" customHeight="1">
      <c r="A500" s="118" t="s">
        <v>183</v>
      </c>
      <c r="B500" s="119">
        <v>42491</v>
      </c>
      <c r="C500" s="118" t="s">
        <v>134</v>
      </c>
      <c r="D500" s="118" t="s">
        <v>241</v>
      </c>
      <c r="E500" s="520">
        <v>4249</v>
      </c>
      <c r="F500" s="520"/>
      <c r="G500" s="120" t="s">
        <v>176</v>
      </c>
      <c r="H500" s="121">
        <v>1</v>
      </c>
      <c r="I500" s="122">
        <v>122.05</v>
      </c>
      <c r="J500" s="122">
        <v>122.05</v>
      </c>
    </row>
    <row r="501" spans="1:10" s="130" customFormat="1" ht="14.25" customHeight="1">
      <c r="A501" s="521" t="s">
        <v>185</v>
      </c>
      <c r="B501" s="515" t="s">
        <v>128</v>
      </c>
      <c r="C501" s="521" t="s">
        <v>129</v>
      </c>
      <c r="D501" s="521" t="s">
        <v>186</v>
      </c>
      <c r="E501" s="515" t="s">
        <v>13</v>
      </c>
      <c r="F501" s="522" t="s">
        <v>187</v>
      </c>
      <c r="G501" s="515"/>
      <c r="H501" s="522" t="s">
        <v>188</v>
      </c>
      <c r="I501" s="515"/>
      <c r="J501" s="515" t="s">
        <v>189</v>
      </c>
    </row>
    <row r="502" spans="1:10" s="130" customFormat="1" ht="15" customHeight="1">
      <c r="A502" s="515"/>
      <c r="B502" s="515"/>
      <c r="C502" s="515"/>
      <c r="D502" s="515"/>
      <c r="E502" s="515"/>
      <c r="F502" s="116" t="s">
        <v>132</v>
      </c>
      <c r="G502" s="116" t="s">
        <v>133</v>
      </c>
      <c r="H502" s="116" t="s">
        <v>132</v>
      </c>
      <c r="I502" s="116" t="s">
        <v>133</v>
      </c>
      <c r="J502" s="515"/>
    </row>
    <row r="503" spans="1:10" s="130" customFormat="1" ht="14.25" customHeight="1">
      <c r="A503" s="123" t="s">
        <v>190</v>
      </c>
      <c r="B503" s="124">
        <v>30007</v>
      </c>
      <c r="C503" s="123" t="s">
        <v>134</v>
      </c>
      <c r="D503" s="123" t="s">
        <v>144</v>
      </c>
      <c r="E503" s="125">
        <v>1</v>
      </c>
      <c r="F503" s="126">
        <v>0.41</v>
      </c>
      <c r="G503" s="126">
        <v>0.59</v>
      </c>
      <c r="H503" s="127">
        <v>154.1901</v>
      </c>
      <c r="I503" s="127">
        <v>65.49369999999999</v>
      </c>
      <c r="J503" s="127">
        <v>101.85</v>
      </c>
    </row>
    <row r="504" spans="1:10" s="130" customFormat="1" ht="14.25" customHeight="1">
      <c r="A504" s="123" t="s">
        <v>190</v>
      </c>
      <c r="B504" s="124">
        <v>30043</v>
      </c>
      <c r="C504" s="123" t="s">
        <v>134</v>
      </c>
      <c r="D504" s="123" t="s">
        <v>156</v>
      </c>
      <c r="E504" s="125">
        <v>1</v>
      </c>
      <c r="F504" s="126">
        <v>1</v>
      </c>
      <c r="G504" s="126">
        <v>0</v>
      </c>
      <c r="H504" s="127">
        <v>49.772400000000005</v>
      </c>
      <c r="I504" s="127">
        <v>2.3050999999999999</v>
      </c>
      <c r="J504" s="127">
        <v>49.77</v>
      </c>
    </row>
    <row r="505" spans="1:10" s="130" customFormat="1" ht="14.25" customHeight="1">
      <c r="A505" s="123" t="s">
        <v>190</v>
      </c>
      <c r="B505" s="124">
        <v>30020</v>
      </c>
      <c r="C505" s="123" t="s">
        <v>134</v>
      </c>
      <c r="D505" s="123" t="s">
        <v>142</v>
      </c>
      <c r="E505" s="125">
        <v>2</v>
      </c>
      <c r="F505" s="126">
        <v>1</v>
      </c>
      <c r="G505" s="126">
        <v>0</v>
      </c>
      <c r="H505" s="127">
        <v>17.874700000000001</v>
      </c>
      <c r="I505" s="127">
        <v>11.018600000000001</v>
      </c>
      <c r="J505" s="127">
        <v>35.74</v>
      </c>
    </row>
    <row r="506" spans="1:10" s="130" customFormat="1" ht="15" customHeight="1">
      <c r="A506" s="123" t="s">
        <v>190</v>
      </c>
      <c r="B506" s="124">
        <v>30024</v>
      </c>
      <c r="C506" s="123" t="s">
        <v>134</v>
      </c>
      <c r="D506" s="123" t="s">
        <v>157</v>
      </c>
      <c r="E506" s="125">
        <v>1</v>
      </c>
      <c r="F506" s="126">
        <v>1</v>
      </c>
      <c r="G506" s="126">
        <v>0</v>
      </c>
      <c r="H506" s="127">
        <v>20.660800000000002</v>
      </c>
      <c r="I506" s="127">
        <v>16.657400000000003</v>
      </c>
      <c r="J506" s="127">
        <v>20.66</v>
      </c>
    </row>
    <row r="507" spans="1:10" s="130" customFormat="1" ht="15" customHeight="1">
      <c r="A507" s="516"/>
      <c r="B507" s="516"/>
      <c r="C507" s="516"/>
      <c r="D507" s="516"/>
      <c r="E507" s="516"/>
      <c r="F507" s="516" t="s">
        <v>191</v>
      </c>
      <c r="G507" s="516"/>
      <c r="H507" s="516"/>
      <c r="I507" s="516"/>
      <c r="J507" s="128">
        <v>208.02</v>
      </c>
    </row>
    <row r="508" spans="1:10" s="130" customFormat="1" ht="14.25" customHeight="1">
      <c r="A508" s="115" t="s">
        <v>192</v>
      </c>
      <c r="B508" s="116" t="s">
        <v>128</v>
      </c>
      <c r="C508" s="115" t="s">
        <v>129</v>
      </c>
      <c r="D508" s="115" t="s">
        <v>159</v>
      </c>
      <c r="E508" s="116" t="s">
        <v>13</v>
      </c>
      <c r="F508" s="515" t="s">
        <v>193</v>
      </c>
      <c r="G508" s="515"/>
      <c r="H508" s="515"/>
      <c r="I508" s="515"/>
      <c r="J508" s="116" t="s">
        <v>189</v>
      </c>
    </row>
    <row r="509" spans="1:10" s="130" customFormat="1" ht="14.25" customHeight="1">
      <c r="A509" s="123" t="s">
        <v>190</v>
      </c>
      <c r="B509" s="124">
        <v>20002</v>
      </c>
      <c r="C509" s="123" t="s">
        <v>134</v>
      </c>
      <c r="D509" s="123" t="s">
        <v>160</v>
      </c>
      <c r="E509" s="125">
        <v>0.6</v>
      </c>
      <c r="F509" s="123"/>
      <c r="G509" s="123"/>
      <c r="H509" s="123"/>
      <c r="I509" s="127">
        <v>24.06</v>
      </c>
      <c r="J509" s="127">
        <v>14.43</v>
      </c>
    </row>
    <row r="510" spans="1:10" s="130" customFormat="1" ht="15" customHeight="1">
      <c r="A510" s="123" t="s">
        <v>190</v>
      </c>
      <c r="B510" s="124">
        <v>20031</v>
      </c>
      <c r="C510" s="123" t="s">
        <v>134</v>
      </c>
      <c r="D510" s="123" t="s">
        <v>158</v>
      </c>
      <c r="E510" s="125">
        <v>3</v>
      </c>
      <c r="F510" s="123"/>
      <c r="G510" s="123"/>
      <c r="H510" s="123"/>
      <c r="I510" s="127">
        <v>13.57</v>
      </c>
      <c r="J510" s="127">
        <v>40.71</v>
      </c>
    </row>
    <row r="511" spans="1:10" s="130" customFormat="1" ht="14.25" customHeight="1">
      <c r="A511" s="516"/>
      <c r="B511" s="516"/>
      <c r="C511" s="516"/>
      <c r="D511" s="516"/>
      <c r="E511" s="516"/>
      <c r="F511" s="516" t="s">
        <v>194</v>
      </c>
      <c r="G511" s="516"/>
      <c r="H511" s="516"/>
      <c r="I511" s="516"/>
      <c r="J511" s="128">
        <v>55.14</v>
      </c>
    </row>
    <row r="512" spans="1:10" s="130" customFormat="1">
      <c r="A512" s="516"/>
      <c r="B512" s="516"/>
      <c r="C512" s="516"/>
      <c r="D512" s="516"/>
      <c r="E512" s="516"/>
      <c r="F512" s="516" t="s">
        <v>195</v>
      </c>
      <c r="G512" s="516"/>
      <c r="H512" s="516"/>
      <c r="I512" s="516"/>
      <c r="J512" s="128">
        <v>0</v>
      </c>
    </row>
    <row r="513" spans="1:12" s="130" customFormat="1" ht="14.25" customHeight="1">
      <c r="A513" s="115" t="s">
        <v>192</v>
      </c>
      <c r="B513" s="116" t="s">
        <v>128</v>
      </c>
      <c r="C513" s="115" t="s">
        <v>129</v>
      </c>
      <c r="D513" s="115" t="s">
        <v>196</v>
      </c>
      <c r="E513" s="116"/>
      <c r="F513" s="116"/>
      <c r="G513" s="116"/>
      <c r="H513" s="116"/>
      <c r="I513" s="116" t="s">
        <v>189</v>
      </c>
      <c r="J513" s="116" t="s">
        <v>197</v>
      </c>
    </row>
    <row r="514" spans="1:12" s="130" customFormat="1" ht="14.25" customHeight="1">
      <c r="A514" s="123" t="s">
        <v>190</v>
      </c>
      <c r="B514" s="124">
        <v>12</v>
      </c>
      <c r="C514" s="123" t="s">
        <v>134</v>
      </c>
      <c r="D514" s="123" t="s">
        <v>198</v>
      </c>
      <c r="E514" s="123"/>
      <c r="F514" s="123"/>
      <c r="G514" s="123"/>
      <c r="H514" s="123"/>
      <c r="I514" s="131">
        <v>9.6000000000000002E-2</v>
      </c>
      <c r="J514" s="124">
        <v>5.29</v>
      </c>
    </row>
    <row r="515" spans="1:12" s="130" customFormat="1" ht="14.25" customHeight="1">
      <c r="A515" s="123" t="s">
        <v>190</v>
      </c>
      <c r="B515" s="124">
        <v>11</v>
      </c>
      <c r="C515" s="123" t="s">
        <v>134</v>
      </c>
      <c r="D515" s="123" t="s">
        <v>199</v>
      </c>
      <c r="E515" s="123"/>
      <c r="F515" s="123"/>
      <c r="G515" s="123"/>
      <c r="H515" s="123"/>
      <c r="I515" s="131">
        <v>1.12E-2</v>
      </c>
      <c r="J515" s="124">
        <v>0.61</v>
      </c>
    </row>
    <row r="516" spans="1:12" s="130" customFormat="1" ht="14.25" customHeight="1">
      <c r="A516" s="123" t="s">
        <v>190</v>
      </c>
      <c r="B516" s="124">
        <v>14</v>
      </c>
      <c r="C516" s="123" t="s">
        <v>134</v>
      </c>
      <c r="D516" s="123" t="s">
        <v>200</v>
      </c>
      <c r="E516" s="123"/>
      <c r="F516" s="123"/>
      <c r="G516" s="123"/>
      <c r="H516" s="123"/>
      <c r="I516" s="131">
        <v>0.05</v>
      </c>
      <c r="J516" s="124">
        <v>2.75</v>
      </c>
    </row>
    <row r="517" spans="1:12" s="130" customFormat="1" ht="14.25" customHeight="1">
      <c r="A517" s="123" t="s">
        <v>190</v>
      </c>
      <c r="B517" s="124">
        <v>13</v>
      </c>
      <c r="C517" s="123" t="s">
        <v>134</v>
      </c>
      <c r="D517" s="123" t="s">
        <v>201</v>
      </c>
      <c r="E517" s="123"/>
      <c r="F517" s="123"/>
      <c r="G517" s="123"/>
      <c r="H517" s="123"/>
      <c r="I517" s="131">
        <v>4.7899999999999998E-2</v>
      </c>
      <c r="J517" s="124">
        <v>2.64</v>
      </c>
    </row>
    <row r="518" spans="1:12" s="130" customFormat="1" ht="14.25" customHeight="1">
      <c r="A518" s="516"/>
      <c r="B518" s="516"/>
      <c r="C518" s="516"/>
      <c r="D518" s="516"/>
      <c r="E518" s="516"/>
      <c r="F518" s="516" t="s">
        <v>202</v>
      </c>
      <c r="G518" s="516"/>
      <c r="H518" s="516"/>
      <c r="I518" s="516"/>
      <c r="J518" s="132">
        <v>11.290000000000001</v>
      </c>
    </row>
    <row r="519" spans="1:12" s="130" customFormat="1" ht="14.25" customHeight="1">
      <c r="A519" s="516"/>
      <c r="B519" s="516"/>
      <c r="C519" s="516"/>
      <c r="D519" s="516"/>
      <c r="E519" s="516"/>
      <c r="F519" s="516" t="s">
        <v>203</v>
      </c>
      <c r="G519" s="516"/>
      <c r="H519" s="516"/>
      <c r="I519" s="516"/>
      <c r="J519" s="128">
        <v>274.45000000000005</v>
      </c>
    </row>
    <row r="520" spans="1:12" s="130" customFormat="1" ht="15" customHeight="1">
      <c r="A520" s="516"/>
      <c r="B520" s="516"/>
      <c r="C520" s="516"/>
      <c r="D520" s="516"/>
      <c r="E520" s="516"/>
      <c r="F520" s="516" t="s">
        <v>204</v>
      </c>
      <c r="G520" s="516"/>
      <c r="H520" s="516"/>
      <c r="I520" s="516"/>
      <c r="J520" s="128">
        <v>0</v>
      </c>
    </row>
    <row r="521" spans="1:12" s="130" customFormat="1" ht="14.25" customHeight="1">
      <c r="A521" s="516"/>
      <c r="B521" s="516"/>
      <c r="C521" s="516"/>
      <c r="D521" s="516"/>
      <c r="E521" s="516"/>
      <c r="F521" s="516" t="s">
        <v>205</v>
      </c>
      <c r="G521" s="516"/>
      <c r="H521" s="516"/>
      <c r="I521" s="516"/>
      <c r="J521" s="128">
        <v>0</v>
      </c>
    </row>
    <row r="522" spans="1:12" s="130" customFormat="1" ht="14.25" customHeight="1">
      <c r="A522" s="516"/>
      <c r="B522" s="516"/>
      <c r="C522" s="516"/>
      <c r="D522" s="516"/>
      <c r="E522" s="516"/>
      <c r="F522" s="516" t="s">
        <v>206</v>
      </c>
      <c r="G522" s="516"/>
      <c r="H522" s="516"/>
      <c r="I522" s="516"/>
      <c r="J522" s="128">
        <v>27.0625</v>
      </c>
    </row>
    <row r="523" spans="1:12" s="130" customFormat="1" ht="15" customHeight="1">
      <c r="A523" s="516"/>
      <c r="B523" s="516"/>
      <c r="C523" s="516"/>
      <c r="D523" s="516"/>
      <c r="E523" s="516"/>
      <c r="F523" s="516" t="s">
        <v>207</v>
      </c>
      <c r="G523" s="516"/>
      <c r="H523" s="516"/>
      <c r="I523" s="516"/>
      <c r="J523" s="128">
        <v>10.14</v>
      </c>
    </row>
    <row r="524" spans="1:12" s="130" customFormat="1" ht="15" customHeight="1">
      <c r="A524" s="115" t="s">
        <v>218</v>
      </c>
      <c r="B524" s="116" t="s">
        <v>129</v>
      </c>
      <c r="C524" s="115" t="s">
        <v>128</v>
      </c>
      <c r="D524" s="115" t="s">
        <v>164</v>
      </c>
      <c r="E524" s="116" t="s">
        <v>13</v>
      </c>
      <c r="F524" s="116" t="s">
        <v>219</v>
      </c>
      <c r="G524" s="515" t="s">
        <v>14</v>
      </c>
      <c r="H524" s="515"/>
      <c r="I524" s="515"/>
      <c r="J524" s="116" t="s">
        <v>189</v>
      </c>
    </row>
    <row r="525" spans="1:12" s="130" customFormat="1" ht="38.25">
      <c r="A525" s="123" t="s">
        <v>190</v>
      </c>
      <c r="B525" s="124" t="s">
        <v>134</v>
      </c>
      <c r="C525" s="123">
        <v>10082</v>
      </c>
      <c r="D525" s="123" t="s">
        <v>175</v>
      </c>
      <c r="E525" s="125">
        <v>0.61299999999999999</v>
      </c>
      <c r="F525" s="138" t="s">
        <v>176</v>
      </c>
      <c r="G525" s="517">
        <v>44.99145</v>
      </c>
      <c r="H525" s="517"/>
      <c r="I525" s="518"/>
      <c r="J525" s="127">
        <v>27.57</v>
      </c>
    </row>
    <row r="526" spans="1:12" s="130" customFormat="1" ht="14.25" customHeight="1">
      <c r="A526" s="123" t="s">
        <v>190</v>
      </c>
      <c r="B526" s="124" t="s">
        <v>134</v>
      </c>
      <c r="C526" s="123">
        <v>10093</v>
      </c>
      <c r="D526" s="123" t="s">
        <v>177</v>
      </c>
      <c r="E526" s="125">
        <v>0.92</v>
      </c>
      <c r="F526" s="138" t="s">
        <v>176</v>
      </c>
      <c r="G526" s="517">
        <v>78.440648999999993</v>
      </c>
      <c r="H526" s="517"/>
      <c r="I526" s="518"/>
      <c r="J526" s="127">
        <v>72.16</v>
      </c>
    </row>
    <row r="527" spans="1:12" s="130" customFormat="1" ht="14.25" customHeight="1">
      <c r="A527" s="516"/>
      <c r="B527" s="516"/>
      <c r="C527" s="516"/>
      <c r="D527" s="516"/>
      <c r="E527" s="516"/>
      <c r="F527" s="516" t="s">
        <v>220</v>
      </c>
      <c r="G527" s="516"/>
      <c r="H527" s="516"/>
      <c r="I527" s="516"/>
      <c r="J527" s="128">
        <v>99.72999999999999</v>
      </c>
    </row>
    <row r="528" spans="1:12" s="130" customFormat="1" ht="14.25" customHeight="1">
      <c r="A528" s="133"/>
      <c r="B528" s="133"/>
      <c r="C528" s="133"/>
      <c r="D528" s="133"/>
      <c r="E528" s="133" t="s">
        <v>208</v>
      </c>
      <c r="F528" s="134">
        <v>2.54715935334873</v>
      </c>
      <c r="G528" s="133" t="s">
        <v>209</v>
      </c>
      <c r="H528" s="134">
        <v>0</v>
      </c>
      <c r="I528" s="133" t="s">
        <v>210</v>
      </c>
      <c r="J528" s="134">
        <v>2.54715935334873</v>
      </c>
      <c r="K528" s="114"/>
      <c r="L528" s="114"/>
    </row>
    <row r="529" spans="1:12" s="130" customFormat="1" ht="14.25" customHeight="1">
      <c r="A529" s="135"/>
      <c r="B529" s="135"/>
      <c r="C529" s="135"/>
      <c r="D529" s="135"/>
      <c r="E529" s="135" t="s">
        <v>211</v>
      </c>
      <c r="F529" s="136">
        <v>12.18</v>
      </c>
      <c r="G529" s="135"/>
      <c r="H529" s="519" t="s">
        <v>212</v>
      </c>
      <c r="I529" s="519"/>
      <c r="J529" s="136">
        <v>122.05</v>
      </c>
      <c r="K529" s="114"/>
      <c r="L529" s="114"/>
    </row>
  </sheetData>
  <mergeCells count="643">
    <mergeCell ref="A1:J2"/>
    <mergeCell ref="E5:F5"/>
    <mergeCell ref="F47:I47"/>
    <mergeCell ref="A48:E48"/>
    <mergeCell ref="F48:I48"/>
    <mergeCell ref="A39:E39"/>
    <mergeCell ref="F39:I39"/>
    <mergeCell ref="A45:E45"/>
    <mergeCell ref="F45:I45"/>
    <mergeCell ref="F35:I35"/>
    <mergeCell ref="E30:F30"/>
    <mergeCell ref="J31:J32"/>
    <mergeCell ref="A34:E34"/>
    <mergeCell ref="E29:F29"/>
    <mergeCell ref="F13:I13"/>
    <mergeCell ref="A20:E20"/>
    <mergeCell ref="F20:I20"/>
    <mergeCell ref="F9:I9"/>
    <mergeCell ref="A9:E9"/>
    <mergeCell ref="E4:F4"/>
    <mergeCell ref="A23:E23"/>
    <mergeCell ref="F23:I23"/>
    <mergeCell ref="A24:E24"/>
    <mergeCell ref="F24:I24"/>
    <mergeCell ref="A115:E115"/>
    <mergeCell ref="F115:I115"/>
    <mergeCell ref="F104:I104"/>
    <mergeCell ref="E93:F93"/>
    <mergeCell ref="A86:E86"/>
    <mergeCell ref="F86:I86"/>
    <mergeCell ref="A87:E87"/>
    <mergeCell ref="F87:I87"/>
    <mergeCell ref="A88:E88"/>
    <mergeCell ref="F88:I88"/>
    <mergeCell ref="A108:E108"/>
    <mergeCell ref="F108:I108"/>
    <mergeCell ref="A114:E114"/>
    <mergeCell ref="F114:I114"/>
    <mergeCell ref="F103:I103"/>
    <mergeCell ref="A119:E119"/>
    <mergeCell ref="F119:I119"/>
    <mergeCell ref="G121:I121"/>
    <mergeCell ref="G120:I120"/>
    <mergeCell ref="A116:E116"/>
    <mergeCell ref="F116:I116"/>
    <mergeCell ref="A117:E117"/>
    <mergeCell ref="F117:I117"/>
    <mergeCell ref="A118:E118"/>
    <mergeCell ref="F118:I118"/>
    <mergeCell ref="F203:I203"/>
    <mergeCell ref="A199:E199"/>
    <mergeCell ref="F199:I199"/>
    <mergeCell ref="A200:E200"/>
    <mergeCell ref="F200:I200"/>
    <mergeCell ref="E194:F194"/>
    <mergeCell ref="A187:E187"/>
    <mergeCell ref="F187:I187"/>
    <mergeCell ref="A188:E188"/>
    <mergeCell ref="F188:I188"/>
    <mergeCell ref="A189:E189"/>
    <mergeCell ref="F189:I189"/>
    <mergeCell ref="A270:A271"/>
    <mergeCell ref="A259:E259"/>
    <mergeCell ref="F259:I259"/>
    <mergeCell ref="A260:E260"/>
    <mergeCell ref="F260:I260"/>
    <mergeCell ref="A261:E261"/>
    <mergeCell ref="F261:I261"/>
    <mergeCell ref="A257:E257"/>
    <mergeCell ref="F257:I257"/>
    <mergeCell ref="A258:E258"/>
    <mergeCell ref="F258:I258"/>
    <mergeCell ref="F327:I327"/>
    <mergeCell ref="A326:E326"/>
    <mergeCell ref="F326:I326"/>
    <mergeCell ref="H319:I319"/>
    <mergeCell ref="E321:F321"/>
    <mergeCell ref="A313:E313"/>
    <mergeCell ref="F313:I313"/>
    <mergeCell ref="A312:E312"/>
    <mergeCell ref="F312:I312"/>
    <mergeCell ref="D374:D375"/>
    <mergeCell ref="E374:E375"/>
    <mergeCell ref="A368:E368"/>
    <mergeCell ref="F368:I368"/>
    <mergeCell ref="A365:E365"/>
    <mergeCell ref="F365:I365"/>
    <mergeCell ref="A366:E366"/>
    <mergeCell ref="F366:I366"/>
    <mergeCell ref="B374:B375"/>
    <mergeCell ref="C374:C375"/>
    <mergeCell ref="A367:E367"/>
    <mergeCell ref="F367:I367"/>
    <mergeCell ref="E372:F372"/>
    <mergeCell ref="G427:I427"/>
    <mergeCell ref="G428:I428"/>
    <mergeCell ref="E404:F404"/>
    <mergeCell ref="F400:I400"/>
    <mergeCell ref="H402:I402"/>
    <mergeCell ref="A393:E393"/>
    <mergeCell ref="F393:I393"/>
    <mergeCell ref="A394:E394"/>
    <mergeCell ref="F394:I394"/>
    <mergeCell ref="F409:I409"/>
    <mergeCell ref="A420:E420"/>
    <mergeCell ref="F420:I420"/>
    <mergeCell ref="A421:E421"/>
    <mergeCell ref="F421:I421"/>
    <mergeCell ref="A409:E409"/>
    <mergeCell ref="E405:F405"/>
    <mergeCell ref="A406:A407"/>
    <mergeCell ref="B406:B407"/>
    <mergeCell ref="A413:E413"/>
    <mergeCell ref="F413:I413"/>
    <mergeCell ref="A414:E414"/>
    <mergeCell ref="F414:I414"/>
    <mergeCell ref="F410:I410"/>
    <mergeCell ref="C406:C407"/>
    <mergeCell ref="A493:E493"/>
    <mergeCell ref="F493:I493"/>
    <mergeCell ref="A490:E490"/>
    <mergeCell ref="F490:I490"/>
    <mergeCell ref="A471:E471"/>
    <mergeCell ref="F471:I471"/>
    <mergeCell ref="A472:E472"/>
    <mergeCell ref="F472:I472"/>
    <mergeCell ref="A473:E473"/>
    <mergeCell ref="F473:I473"/>
    <mergeCell ref="F481:I481"/>
    <mergeCell ref="A485:E485"/>
    <mergeCell ref="F485:I485"/>
    <mergeCell ref="F484:I484"/>
    <mergeCell ref="H475:I475"/>
    <mergeCell ref="H529:I529"/>
    <mergeCell ref="A527:E527"/>
    <mergeCell ref="F527:I527"/>
    <mergeCell ref="A518:E518"/>
    <mergeCell ref="F518:I518"/>
    <mergeCell ref="A511:E511"/>
    <mergeCell ref="F511:I511"/>
    <mergeCell ref="D501:D502"/>
    <mergeCell ref="E501:E502"/>
    <mergeCell ref="F501:G501"/>
    <mergeCell ref="H501:I501"/>
    <mergeCell ref="A25:E25"/>
    <mergeCell ref="F25:I25"/>
    <mergeCell ref="A21:E21"/>
    <mergeCell ref="F21:I21"/>
    <mergeCell ref="A22:E22"/>
    <mergeCell ref="F22:I22"/>
    <mergeCell ref="F10:I10"/>
    <mergeCell ref="A14:E14"/>
    <mergeCell ref="F14:I14"/>
    <mergeCell ref="A13:E13"/>
    <mergeCell ref="J80:J81"/>
    <mergeCell ref="E78:F78"/>
    <mergeCell ref="A63:E63"/>
    <mergeCell ref="F63:I63"/>
    <mergeCell ref="A69:E69"/>
    <mergeCell ref="F69:I69"/>
    <mergeCell ref="J55:J56"/>
    <mergeCell ref="A38:E38"/>
    <mergeCell ref="F38:I38"/>
    <mergeCell ref="A44:E44"/>
    <mergeCell ref="F44:I44"/>
    <mergeCell ref="E79:F79"/>
    <mergeCell ref="A72:E72"/>
    <mergeCell ref="F72:I72"/>
    <mergeCell ref="A73:E73"/>
    <mergeCell ref="F73:I73"/>
    <mergeCell ref="A74:E74"/>
    <mergeCell ref="F74:I74"/>
    <mergeCell ref="A70:E70"/>
    <mergeCell ref="F70:I70"/>
    <mergeCell ref="A71:E71"/>
    <mergeCell ref="F71:I71"/>
    <mergeCell ref="F60:I60"/>
    <mergeCell ref="A64:E64"/>
    <mergeCell ref="J94:J95"/>
    <mergeCell ref="A103:E103"/>
    <mergeCell ref="E92:F92"/>
    <mergeCell ref="A83:E83"/>
    <mergeCell ref="F83:I83"/>
    <mergeCell ref="A109:E109"/>
    <mergeCell ref="F109:I109"/>
    <mergeCell ref="A84:E84"/>
    <mergeCell ref="F84:I84"/>
    <mergeCell ref="A85:E85"/>
    <mergeCell ref="F85:I85"/>
    <mergeCell ref="H90:I90"/>
    <mergeCell ref="A94:A95"/>
    <mergeCell ref="B94:B95"/>
    <mergeCell ref="C94:C95"/>
    <mergeCell ref="D94:D95"/>
    <mergeCell ref="E94:E95"/>
    <mergeCell ref="F94:G94"/>
    <mergeCell ref="H94:I94"/>
    <mergeCell ref="J156:J157"/>
    <mergeCell ref="A138:E138"/>
    <mergeCell ref="F138:I138"/>
    <mergeCell ref="A145:E145"/>
    <mergeCell ref="F145:I145"/>
    <mergeCell ref="F134:I134"/>
    <mergeCell ref="J128:J129"/>
    <mergeCell ref="A134:E134"/>
    <mergeCell ref="E126:F126"/>
    <mergeCell ref="A150:E150"/>
    <mergeCell ref="F150:I150"/>
    <mergeCell ref="E155:F155"/>
    <mergeCell ref="E154:F154"/>
    <mergeCell ref="A147:E147"/>
    <mergeCell ref="F147:I147"/>
    <mergeCell ref="A148:E148"/>
    <mergeCell ref="F148:I148"/>
    <mergeCell ref="A149:E149"/>
    <mergeCell ref="F149:I149"/>
    <mergeCell ref="A139:E139"/>
    <mergeCell ref="F139:I139"/>
    <mergeCell ref="A146:E146"/>
    <mergeCell ref="F146:I146"/>
    <mergeCell ref="F135:I135"/>
    <mergeCell ref="J195:J196"/>
    <mergeCell ref="E193:F193"/>
    <mergeCell ref="A184:E184"/>
    <mergeCell ref="F184:I184"/>
    <mergeCell ref="J181:J182"/>
    <mergeCell ref="E179:F179"/>
    <mergeCell ref="A164:E164"/>
    <mergeCell ref="F164:I164"/>
    <mergeCell ref="A170:E170"/>
    <mergeCell ref="F170:I170"/>
    <mergeCell ref="A185:E185"/>
    <mergeCell ref="F185:I185"/>
    <mergeCell ref="A186:E186"/>
    <mergeCell ref="F186:I186"/>
    <mergeCell ref="E180:F180"/>
    <mergeCell ref="A173:E173"/>
    <mergeCell ref="F173:I173"/>
    <mergeCell ref="A174:E174"/>
    <mergeCell ref="F174:I174"/>
    <mergeCell ref="A175:E175"/>
    <mergeCell ref="F175:I175"/>
    <mergeCell ref="A171:E171"/>
    <mergeCell ref="F171:I171"/>
    <mergeCell ref="A172:E172"/>
    <mergeCell ref="J238:J239"/>
    <mergeCell ref="A220:E220"/>
    <mergeCell ref="F220:I220"/>
    <mergeCell ref="A227:E227"/>
    <mergeCell ref="F227:I227"/>
    <mergeCell ref="F216:I216"/>
    <mergeCell ref="J209:J210"/>
    <mergeCell ref="A216:E216"/>
    <mergeCell ref="E207:F207"/>
    <mergeCell ref="A232:E232"/>
    <mergeCell ref="F232:I232"/>
    <mergeCell ref="E237:F237"/>
    <mergeCell ref="E236:F236"/>
    <mergeCell ref="A229:E229"/>
    <mergeCell ref="F229:I229"/>
    <mergeCell ref="A230:E230"/>
    <mergeCell ref="F230:I230"/>
    <mergeCell ref="A231:E231"/>
    <mergeCell ref="F231:I231"/>
    <mergeCell ref="A221:E221"/>
    <mergeCell ref="F221:I221"/>
    <mergeCell ref="A228:E228"/>
    <mergeCell ref="F228:I228"/>
    <mergeCell ref="F217:I217"/>
    <mergeCell ref="E308:F308"/>
    <mergeCell ref="A309:A310"/>
    <mergeCell ref="B309:B310"/>
    <mergeCell ref="G301:I301"/>
    <mergeCell ref="E307:F307"/>
    <mergeCell ref="A293:E293"/>
    <mergeCell ref="F293:I293"/>
    <mergeCell ref="G297:I297"/>
    <mergeCell ref="G298:I298"/>
    <mergeCell ref="C309:C310"/>
    <mergeCell ref="D309:D310"/>
    <mergeCell ref="E309:E310"/>
    <mergeCell ref="F309:G309"/>
    <mergeCell ref="H305:I305"/>
    <mergeCell ref="A296:E296"/>
    <mergeCell ref="F296:I296"/>
    <mergeCell ref="A294:E294"/>
    <mergeCell ref="F294:I294"/>
    <mergeCell ref="A295:E295"/>
    <mergeCell ref="F295:I295"/>
    <mergeCell ref="H309:I309"/>
    <mergeCell ref="A337:E337"/>
    <mergeCell ref="F337:I337"/>
    <mergeCell ref="A339:E339"/>
    <mergeCell ref="E344:F344"/>
    <mergeCell ref="A340:E340"/>
    <mergeCell ref="F340:I340"/>
    <mergeCell ref="H342:I342"/>
    <mergeCell ref="A329:E329"/>
    <mergeCell ref="F329:I329"/>
    <mergeCell ref="A330:E330"/>
    <mergeCell ref="F330:I330"/>
    <mergeCell ref="A338:E338"/>
    <mergeCell ref="F338:I338"/>
    <mergeCell ref="F339:I339"/>
    <mergeCell ref="A335:E335"/>
    <mergeCell ref="F335:I335"/>
    <mergeCell ref="A336:E336"/>
    <mergeCell ref="F336:I336"/>
    <mergeCell ref="E345:F345"/>
    <mergeCell ref="A346:A347"/>
    <mergeCell ref="B346:B347"/>
    <mergeCell ref="C346:C347"/>
    <mergeCell ref="C360:C361"/>
    <mergeCell ref="D360:D361"/>
    <mergeCell ref="A354:E354"/>
    <mergeCell ref="F354:I354"/>
    <mergeCell ref="A351:E351"/>
    <mergeCell ref="F351:I351"/>
    <mergeCell ref="A352:E352"/>
    <mergeCell ref="F352:I352"/>
    <mergeCell ref="A353:E353"/>
    <mergeCell ref="F353:I353"/>
    <mergeCell ref="A350:E350"/>
    <mergeCell ref="F350:I350"/>
    <mergeCell ref="E360:E361"/>
    <mergeCell ref="F360:G360"/>
    <mergeCell ref="H360:I360"/>
    <mergeCell ref="D406:D407"/>
    <mergeCell ref="E406:E407"/>
    <mergeCell ref="F406:G406"/>
    <mergeCell ref="H406:I406"/>
    <mergeCell ref="J437:J438"/>
    <mergeCell ref="G429:I429"/>
    <mergeCell ref="E435:F435"/>
    <mergeCell ref="A422:E422"/>
    <mergeCell ref="F422:I422"/>
    <mergeCell ref="A423:E423"/>
    <mergeCell ref="F423:I423"/>
    <mergeCell ref="A424:E424"/>
    <mergeCell ref="F424:I424"/>
    <mergeCell ref="A425:E425"/>
    <mergeCell ref="F425:I425"/>
    <mergeCell ref="G430:I430"/>
    <mergeCell ref="H433:I433"/>
    <mergeCell ref="E436:F436"/>
    <mergeCell ref="A437:A438"/>
    <mergeCell ref="B437:B438"/>
    <mergeCell ref="C437:C438"/>
    <mergeCell ref="D437:D438"/>
    <mergeCell ref="E437:E438"/>
    <mergeCell ref="F437:G437"/>
    <mergeCell ref="H437:I437"/>
    <mergeCell ref="A431:E431"/>
    <mergeCell ref="F431:I431"/>
    <mergeCell ref="G426:I426"/>
    <mergeCell ref="A454:E454"/>
    <mergeCell ref="F454:I454"/>
    <mergeCell ref="A455:E455"/>
    <mergeCell ref="F455:I455"/>
    <mergeCell ref="G457:I457"/>
    <mergeCell ref="A456:E456"/>
    <mergeCell ref="F456:I456"/>
    <mergeCell ref="F440:I440"/>
    <mergeCell ref="A451:E451"/>
    <mergeCell ref="F451:I451"/>
    <mergeCell ref="A452:E452"/>
    <mergeCell ref="F452:I452"/>
    <mergeCell ref="A453:E453"/>
    <mergeCell ref="F453:I453"/>
    <mergeCell ref="A440:E440"/>
    <mergeCell ref="F441:I441"/>
    <mergeCell ref="A444:E444"/>
    <mergeCell ref="F444:I444"/>
    <mergeCell ref="A445:E445"/>
    <mergeCell ref="F445:I445"/>
    <mergeCell ref="A468:E468"/>
    <mergeCell ref="F468:I468"/>
    <mergeCell ref="A469:E469"/>
    <mergeCell ref="F469:I469"/>
    <mergeCell ref="A470:E470"/>
    <mergeCell ref="F470:I470"/>
    <mergeCell ref="G524:I524"/>
    <mergeCell ref="G525:I525"/>
    <mergeCell ref="G526:I526"/>
    <mergeCell ref="A519:E519"/>
    <mergeCell ref="F519:I519"/>
    <mergeCell ref="A520:E520"/>
    <mergeCell ref="F520:I520"/>
    <mergeCell ref="A521:E521"/>
    <mergeCell ref="F521:I521"/>
    <mergeCell ref="A477:J478"/>
    <mergeCell ref="H476:I476"/>
    <mergeCell ref="H497:I497"/>
    <mergeCell ref="A494:E494"/>
    <mergeCell ref="F494:I494"/>
    <mergeCell ref="A495:E495"/>
    <mergeCell ref="F495:I495"/>
    <mergeCell ref="A492:E492"/>
    <mergeCell ref="F492:I492"/>
    <mergeCell ref="A3:J3"/>
    <mergeCell ref="A6:A7"/>
    <mergeCell ref="B6:B7"/>
    <mergeCell ref="C6:C7"/>
    <mergeCell ref="D6:D7"/>
    <mergeCell ref="E6:E7"/>
    <mergeCell ref="F6:G6"/>
    <mergeCell ref="H6:I6"/>
    <mergeCell ref="J6:J7"/>
    <mergeCell ref="H51:I51"/>
    <mergeCell ref="A55:A56"/>
    <mergeCell ref="B55:B56"/>
    <mergeCell ref="C55:C56"/>
    <mergeCell ref="D55:D56"/>
    <mergeCell ref="E55:E56"/>
    <mergeCell ref="F55:G55"/>
    <mergeCell ref="H55:I55"/>
    <mergeCell ref="H27:I27"/>
    <mergeCell ref="A31:A32"/>
    <mergeCell ref="B31:B32"/>
    <mergeCell ref="C31:C32"/>
    <mergeCell ref="D31:D32"/>
    <mergeCell ref="E31:E32"/>
    <mergeCell ref="F31:G31"/>
    <mergeCell ref="H31:I31"/>
    <mergeCell ref="F34:I34"/>
    <mergeCell ref="A49:E49"/>
    <mergeCell ref="F49:I49"/>
    <mergeCell ref="E54:F54"/>
    <mergeCell ref="E53:F53"/>
    <mergeCell ref="A46:E46"/>
    <mergeCell ref="F46:I46"/>
    <mergeCell ref="A47:E47"/>
    <mergeCell ref="A59:E59"/>
    <mergeCell ref="H76:I76"/>
    <mergeCell ref="A80:A81"/>
    <mergeCell ref="B80:B81"/>
    <mergeCell ref="C80:C81"/>
    <mergeCell ref="D80:D81"/>
    <mergeCell ref="E80:E81"/>
    <mergeCell ref="F80:G80"/>
    <mergeCell ref="H80:I80"/>
    <mergeCell ref="F64:I64"/>
    <mergeCell ref="F59:I59"/>
    <mergeCell ref="H152:I152"/>
    <mergeCell ref="A156:A157"/>
    <mergeCell ref="B156:B157"/>
    <mergeCell ref="C156:C157"/>
    <mergeCell ref="D156:D157"/>
    <mergeCell ref="E156:E157"/>
    <mergeCell ref="F156:G156"/>
    <mergeCell ref="H156:I156"/>
    <mergeCell ref="A122:E122"/>
    <mergeCell ref="F122:I122"/>
    <mergeCell ref="H124:I124"/>
    <mergeCell ref="A128:A129"/>
    <mergeCell ref="B128:B129"/>
    <mergeCell ref="C128:C129"/>
    <mergeCell ref="D128:D129"/>
    <mergeCell ref="E128:E129"/>
    <mergeCell ref="F128:G128"/>
    <mergeCell ref="H128:I128"/>
    <mergeCell ref="E127:F127"/>
    <mergeCell ref="A160:E160"/>
    <mergeCell ref="H177:I177"/>
    <mergeCell ref="A181:A182"/>
    <mergeCell ref="B181:B182"/>
    <mergeCell ref="C181:C182"/>
    <mergeCell ref="D181:D182"/>
    <mergeCell ref="E181:E182"/>
    <mergeCell ref="F181:G181"/>
    <mergeCell ref="H181:I181"/>
    <mergeCell ref="F172:I172"/>
    <mergeCell ref="F161:I161"/>
    <mergeCell ref="A165:E165"/>
    <mergeCell ref="F165:I165"/>
    <mergeCell ref="F160:I160"/>
    <mergeCell ref="H205:I205"/>
    <mergeCell ref="A209:A210"/>
    <mergeCell ref="B209:B210"/>
    <mergeCell ref="C209:C210"/>
    <mergeCell ref="D209:D210"/>
    <mergeCell ref="E209:E210"/>
    <mergeCell ref="F209:G209"/>
    <mergeCell ref="H209:I209"/>
    <mergeCell ref="H191:I191"/>
    <mergeCell ref="A195:A196"/>
    <mergeCell ref="B195:B196"/>
    <mergeCell ref="C195:C196"/>
    <mergeCell ref="D195:D196"/>
    <mergeCell ref="E195:E196"/>
    <mergeCell ref="F195:G195"/>
    <mergeCell ref="H195:I195"/>
    <mergeCell ref="A198:E198"/>
    <mergeCell ref="F198:I198"/>
    <mergeCell ref="E208:F208"/>
    <mergeCell ref="A201:E201"/>
    <mergeCell ref="F201:I201"/>
    <mergeCell ref="A202:E202"/>
    <mergeCell ref="F202:I202"/>
    <mergeCell ref="A203:E203"/>
    <mergeCell ref="A245:E245"/>
    <mergeCell ref="G263:I263"/>
    <mergeCell ref="A264:E264"/>
    <mergeCell ref="F264:I264"/>
    <mergeCell ref="H266:I266"/>
    <mergeCell ref="E269:F269"/>
    <mergeCell ref="H234:I234"/>
    <mergeCell ref="A238:A239"/>
    <mergeCell ref="B238:B239"/>
    <mergeCell ref="C238:C239"/>
    <mergeCell ref="D238:D239"/>
    <mergeCell ref="E238:E239"/>
    <mergeCell ref="F238:G238"/>
    <mergeCell ref="H238:I238"/>
    <mergeCell ref="G262:I262"/>
    <mergeCell ref="E268:F268"/>
    <mergeCell ref="A249:E249"/>
    <mergeCell ref="F249:I249"/>
    <mergeCell ref="A256:E256"/>
    <mergeCell ref="F256:I256"/>
    <mergeCell ref="F246:I246"/>
    <mergeCell ref="A250:E250"/>
    <mergeCell ref="F250:I250"/>
    <mergeCell ref="F245:I245"/>
    <mergeCell ref="J270:J271"/>
    <mergeCell ref="G299:I299"/>
    <mergeCell ref="A300:E300"/>
    <mergeCell ref="F300:I300"/>
    <mergeCell ref="G302:I302"/>
    <mergeCell ref="A303:E303"/>
    <mergeCell ref="F303:I303"/>
    <mergeCell ref="B270:B271"/>
    <mergeCell ref="C270:C271"/>
    <mergeCell ref="D270:D271"/>
    <mergeCell ref="E270:E271"/>
    <mergeCell ref="F270:G270"/>
    <mergeCell ref="H270:I270"/>
    <mergeCell ref="A291:E291"/>
    <mergeCell ref="F291:I291"/>
    <mergeCell ref="A292:E292"/>
    <mergeCell ref="F292:I292"/>
    <mergeCell ref="A284:E284"/>
    <mergeCell ref="F284:I284"/>
    <mergeCell ref="A285:E285"/>
    <mergeCell ref="F285:I285"/>
    <mergeCell ref="F281:I281"/>
    <mergeCell ref="A280:E280"/>
    <mergeCell ref="F280:I280"/>
    <mergeCell ref="J309:J310"/>
    <mergeCell ref="A317:E317"/>
    <mergeCell ref="F317:I317"/>
    <mergeCell ref="E322:F322"/>
    <mergeCell ref="A323:A324"/>
    <mergeCell ref="B323:B324"/>
    <mergeCell ref="C323:C324"/>
    <mergeCell ref="D323:D324"/>
    <mergeCell ref="E323:E324"/>
    <mergeCell ref="F323:G323"/>
    <mergeCell ref="H323:I323"/>
    <mergeCell ref="J323:J324"/>
    <mergeCell ref="A315:E315"/>
    <mergeCell ref="F315:I315"/>
    <mergeCell ref="A316:E316"/>
    <mergeCell ref="F316:I316"/>
    <mergeCell ref="A314:E314"/>
    <mergeCell ref="F314:I314"/>
    <mergeCell ref="J360:J361"/>
    <mergeCell ref="H370:I370"/>
    <mergeCell ref="E373:F373"/>
    <mergeCell ref="D346:D347"/>
    <mergeCell ref="E346:E347"/>
    <mergeCell ref="F346:G346"/>
    <mergeCell ref="H346:I346"/>
    <mergeCell ref="J346:J347"/>
    <mergeCell ref="H356:I356"/>
    <mergeCell ref="E359:F359"/>
    <mergeCell ref="A363:E363"/>
    <mergeCell ref="F363:I363"/>
    <mergeCell ref="A364:E364"/>
    <mergeCell ref="F364:I364"/>
    <mergeCell ref="A360:A361"/>
    <mergeCell ref="B360:B361"/>
    <mergeCell ref="A349:E349"/>
    <mergeCell ref="F349:I349"/>
    <mergeCell ref="E358:F358"/>
    <mergeCell ref="J406:J407"/>
    <mergeCell ref="F374:G374"/>
    <mergeCell ref="H374:I374"/>
    <mergeCell ref="J374:J375"/>
    <mergeCell ref="A385:E385"/>
    <mergeCell ref="F385:I385"/>
    <mergeCell ref="A396:E396"/>
    <mergeCell ref="F396:I396"/>
    <mergeCell ref="A395:E395"/>
    <mergeCell ref="F395:I395"/>
    <mergeCell ref="G397:I397"/>
    <mergeCell ref="G398:I398"/>
    <mergeCell ref="G399:I399"/>
    <mergeCell ref="A400:E400"/>
    <mergeCell ref="A391:E391"/>
    <mergeCell ref="F391:I391"/>
    <mergeCell ref="A392:E392"/>
    <mergeCell ref="F392:I392"/>
    <mergeCell ref="A374:A375"/>
    <mergeCell ref="A384:E384"/>
    <mergeCell ref="F384:I384"/>
    <mergeCell ref="A379:E379"/>
    <mergeCell ref="F379:I379"/>
    <mergeCell ref="F380:I380"/>
    <mergeCell ref="J501:J502"/>
    <mergeCell ref="A507:E507"/>
    <mergeCell ref="F508:I508"/>
    <mergeCell ref="A512:E512"/>
    <mergeCell ref="F512:I512"/>
    <mergeCell ref="A523:E523"/>
    <mergeCell ref="F523:I523"/>
    <mergeCell ref="G458:I458"/>
    <mergeCell ref="A459:E459"/>
    <mergeCell ref="F459:I459"/>
    <mergeCell ref="H461:I461"/>
    <mergeCell ref="E480:F480"/>
    <mergeCell ref="A522:E522"/>
    <mergeCell ref="F522:I522"/>
    <mergeCell ref="F507:I507"/>
    <mergeCell ref="E500:F500"/>
    <mergeCell ref="A501:A502"/>
    <mergeCell ref="B501:B502"/>
    <mergeCell ref="C501:C502"/>
    <mergeCell ref="A491:E491"/>
    <mergeCell ref="F491:I491"/>
    <mergeCell ref="E499:F499"/>
    <mergeCell ref="E479:F479"/>
    <mergeCell ref="A484:E484"/>
    <mergeCell ref="J465:J466"/>
    <mergeCell ref="E463:F463"/>
    <mergeCell ref="E464:F464"/>
    <mergeCell ref="A465:A466"/>
    <mergeCell ref="B465:B466"/>
    <mergeCell ref="C465:C466"/>
    <mergeCell ref="D465:D466"/>
    <mergeCell ref="E465:E466"/>
    <mergeCell ref="F465:G465"/>
    <mergeCell ref="H465:I465"/>
  </mergeCells>
  <pageMargins left="1.1200000000000001" right="1.39" top="0.57999999999999996" bottom="0.6" header="1.62" footer="1.1200000000000001"/>
  <pageSetup paperSize="9" scale="66" fitToHeight="0" orientation="landscape" r:id="rId1"/>
  <headerFooter>
    <oddHeader>&amp;L &amp;CAL ALMEIDA ENGENHARIA
CNPJ: 00.468.845/0001-06 &amp;R</oddHeader>
    <oddFooter xml:space="preserve">&amp;L </oddFooter>
  </headerFooter>
  <rowBreaks count="1" manualBreakCount="1">
    <brk id="301" max="9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7CD25-3E73-4B33-BBCD-EAAD81C89F86}">
  <sheetPr>
    <tabColor rgb="FFFFC000"/>
    <pageSetUpPr fitToPage="1"/>
  </sheetPr>
  <dimension ref="A1:GZ40"/>
  <sheetViews>
    <sheetView showGridLines="0" view="pageBreakPreview" topLeftCell="A16" zoomScale="70" zoomScaleNormal="130" zoomScaleSheetLayoutView="70" workbookViewId="0">
      <selection activeCell="E11" sqref="E11"/>
    </sheetView>
  </sheetViews>
  <sheetFormatPr defaultColWidth="8.7109375" defaultRowHeight="12.75"/>
  <cols>
    <col min="1" max="1" width="6.28515625" style="1" customWidth="1"/>
    <col min="2" max="2" width="16.7109375" style="1" customWidth="1"/>
    <col min="3" max="3" width="26.140625" style="1" customWidth="1"/>
    <col min="4" max="4" width="19.85546875" style="1" bestFit="1" customWidth="1"/>
    <col min="5" max="7" width="18" style="1" bestFit="1" customWidth="1"/>
    <col min="8" max="14" width="19.85546875" style="1" bestFit="1" customWidth="1"/>
    <col min="15" max="15" width="16.28515625" style="1" bestFit="1" customWidth="1"/>
    <col min="16" max="208" width="9.140625" style="1" customWidth="1"/>
    <col min="209" max="16384" width="8.7109375" style="4"/>
  </cols>
  <sheetData>
    <row r="1" spans="1:208" ht="15.75">
      <c r="A1" s="549" t="s">
        <v>109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1"/>
    </row>
    <row r="2" spans="1:208" ht="15">
      <c r="A2" s="302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4"/>
    </row>
    <row r="3" spans="1:208" ht="15.75" thickBot="1">
      <c r="A3" s="305"/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7"/>
    </row>
    <row r="4" spans="1:208" ht="16.5" thickBot="1">
      <c r="A4" s="552" t="s">
        <v>124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4"/>
    </row>
    <row r="5" spans="1:208" ht="15.75">
      <c r="A5" s="555" t="s">
        <v>49</v>
      </c>
      <c r="B5" s="557" t="s">
        <v>68</v>
      </c>
      <c r="C5" s="557" t="s">
        <v>50</v>
      </c>
      <c r="D5" s="559" t="s">
        <v>51</v>
      </c>
      <c r="E5" s="308" t="s">
        <v>62</v>
      </c>
      <c r="F5" s="309"/>
      <c r="G5" s="309" t="s">
        <v>63</v>
      </c>
      <c r="H5" s="309"/>
      <c r="I5" s="309" t="s">
        <v>64</v>
      </c>
      <c r="J5" s="309"/>
      <c r="K5" s="309" t="s">
        <v>65</v>
      </c>
      <c r="L5" s="309"/>
      <c r="M5" s="309" t="s">
        <v>66</v>
      </c>
      <c r="N5" s="310"/>
    </row>
    <row r="6" spans="1:208" ht="16.5" thickBot="1">
      <c r="A6" s="556"/>
      <c r="B6" s="558"/>
      <c r="C6" s="558"/>
      <c r="D6" s="560"/>
      <c r="E6" s="311" t="s">
        <v>111</v>
      </c>
      <c r="F6" s="312" t="s">
        <v>112</v>
      </c>
      <c r="G6" s="312" t="s">
        <v>113</v>
      </c>
      <c r="H6" s="312" t="s">
        <v>114</v>
      </c>
      <c r="I6" s="312" t="s">
        <v>115</v>
      </c>
      <c r="J6" s="312" t="s">
        <v>116</v>
      </c>
      <c r="K6" s="312" t="s">
        <v>117</v>
      </c>
      <c r="L6" s="312" t="s">
        <v>118</v>
      </c>
      <c r="M6" s="312" t="s">
        <v>119</v>
      </c>
      <c r="N6" s="313" t="s">
        <v>120</v>
      </c>
    </row>
    <row r="7" spans="1:208" ht="15.75">
      <c r="A7" s="539">
        <v>1</v>
      </c>
      <c r="B7" s="542" t="str">
        <f>VLOOKUP(A7,'ORÇAMENTO CONSOLIDADO'!$B$28:$D$48,2,FALSE)</f>
        <v>CACHOEIRA ALTA</v>
      </c>
      <c r="C7" s="315"/>
      <c r="D7" s="316">
        <f>IFERROR((D11/$D$31),"0,00%")</f>
        <v>0.24910681295313578</v>
      </c>
      <c r="E7" s="317">
        <v>0.25</v>
      </c>
      <c r="F7" s="318">
        <v>0.25</v>
      </c>
      <c r="G7" s="318">
        <v>0.3</v>
      </c>
      <c r="H7" s="318">
        <v>0.2</v>
      </c>
      <c r="I7" s="319">
        <v>0</v>
      </c>
      <c r="J7" s="319">
        <v>0</v>
      </c>
      <c r="K7" s="319">
        <v>0</v>
      </c>
      <c r="L7" s="319">
        <v>0</v>
      </c>
      <c r="M7" s="319">
        <v>0</v>
      </c>
      <c r="N7" s="320">
        <v>0</v>
      </c>
      <c r="O7" s="27">
        <f>SUM(E7:N7)</f>
        <v>1</v>
      </c>
    </row>
    <row r="8" spans="1:208" s="59" customFormat="1" ht="15.75">
      <c r="A8" s="540"/>
      <c r="B8" s="543"/>
      <c r="C8" s="321" t="s">
        <v>16</v>
      </c>
      <c r="D8" s="322"/>
      <c r="E8" s="323"/>
      <c r="F8" s="324"/>
      <c r="G8" s="324"/>
      <c r="H8" s="325"/>
      <c r="I8" s="325"/>
      <c r="J8" s="325"/>
      <c r="K8" s="325"/>
      <c r="L8" s="325"/>
      <c r="M8" s="325"/>
      <c r="N8" s="326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8"/>
      <c r="DD8" s="58"/>
      <c r="DE8" s="58"/>
      <c r="DF8" s="58"/>
      <c r="DG8" s="58"/>
      <c r="DH8" s="58"/>
      <c r="DI8" s="58"/>
      <c r="DJ8" s="58"/>
      <c r="DK8" s="58"/>
      <c r="DL8" s="58"/>
      <c r="DM8" s="58"/>
      <c r="DN8" s="58"/>
      <c r="DO8" s="58"/>
      <c r="DP8" s="58"/>
      <c r="DQ8" s="58"/>
      <c r="DR8" s="58"/>
      <c r="DS8" s="58"/>
      <c r="DT8" s="58"/>
      <c r="DU8" s="58"/>
      <c r="DV8" s="58"/>
      <c r="DW8" s="58"/>
      <c r="DX8" s="58"/>
      <c r="DY8" s="58"/>
      <c r="DZ8" s="58"/>
      <c r="EA8" s="58"/>
      <c r="EB8" s="58"/>
      <c r="EC8" s="58"/>
      <c r="ED8" s="58"/>
      <c r="EE8" s="58"/>
      <c r="EF8" s="58"/>
      <c r="EG8" s="58"/>
      <c r="EH8" s="58"/>
      <c r="EI8" s="58"/>
      <c r="EJ8" s="58"/>
      <c r="EK8" s="58"/>
      <c r="EL8" s="58"/>
      <c r="EM8" s="58"/>
      <c r="EN8" s="58"/>
      <c r="EO8" s="58"/>
      <c r="EP8" s="58"/>
      <c r="EQ8" s="58"/>
      <c r="ER8" s="58"/>
      <c r="ES8" s="58"/>
      <c r="ET8" s="58"/>
      <c r="EU8" s="58"/>
      <c r="EV8" s="58"/>
      <c r="EW8" s="58"/>
      <c r="EX8" s="58"/>
      <c r="EY8" s="58"/>
      <c r="EZ8" s="58"/>
      <c r="FA8" s="58"/>
      <c r="FB8" s="58"/>
      <c r="FC8" s="58"/>
      <c r="FD8" s="58"/>
      <c r="FE8" s="58"/>
      <c r="FF8" s="58"/>
      <c r="FG8" s="58"/>
      <c r="FH8" s="58"/>
      <c r="FI8" s="58"/>
      <c r="FJ8" s="58"/>
      <c r="FK8" s="58"/>
      <c r="FL8" s="58"/>
      <c r="FM8" s="58"/>
      <c r="FN8" s="58"/>
      <c r="FO8" s="58"/>
      <c r="FP8" s="58"/>
      <c r="FQ8" s="58"/>
      <c r="FR8" s="58"/>
      <c r="FS8" s="58"/>
      <c r="FT8" s="58"/>
      <c r="FU8" s="58"/>
      <c r="FV8" s="58"/>
      <c r="FW8" s="58"/>
      <c r="FX8" s="58"/>
      <c r="FY8" s="58"/>
      <c r="FZ8" s="58"/>
      <c r="GA8" s="58"/>
      <c r="GB8" s="58"/>
      <c r="GC8" s="58"/>
      <c r="GD8" s="58"/>
      <c r="GE8" s="58"/>
      <c r="GF8" s="58"/>
      <c r="GG8" s="58"/>
      <c r="GH8" s="58"/>
      <c r="GI8" s="58"/>
      <c r="GJ8" s="58"/>
      <c r="GK8" s="58"/>
      <c r="GL8" s="58"/>
      <c r="GM8" s="58"/>
      <c r="GN8" s="58"/>
      <c r="GO8" s="58"/>
      <c r="GP8" s="58"/>
      <c r="GQ8" s="58"/>
      <c r="GR8" s="58"/>
      <c r="GS8" s="58"/>
      <c r="GT8" s="58"/>
      <c r="GU8" s="58"/>
      <c r="GV8" s="58"/>
      <c r="GW8" s="58"/>
      <c r="GX8" s="58"/>
      <c r="GY8" s="58"/>
      <c r="GZ8" s="58"/>
    </row>
    <row r="9" spans="1:208" s="59" customFormat="1" ht="31.5">
      <c r="A9" s="540"/>
      <c r="B9" s="543"/>
      <c r="C9" s="321" t="s">
        <v>35</v>
      </c>
      <c r="D9" s="322"/>
      <c r="E9" s="327"/>
      <c r="F9" s="325"/>
      <c r="G9" s="324"/>
      <c r="H9" s="324"/>
      <c r="I9" s="325"/>
      <c r="J9" s="325"/>
      <c r="K9" s="325"/>
      <c r="L9" s="325"/>
      <c r="M9" s="325"/>
      <c r="N9" s="326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  <c r="CW9" s="58"/>
      <c r="CX9" s="58"/>
      <c r="CY9" s="58"/>
      <c r="CZ9" s="58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  <c r="DM9" s="58"/>
      <c r="DN9" s="58"/>
      <c r="DO9" s="58"/>
      <c r="DP9" s="58"/>
      <c r="DQ9" s="58"/>
      <c r="DR9" s="58"/>
      <c r="DS9" s="58"/>
      <c r="DT9" s="58"/>
      <c r="DU9" s="58"/>
      <c r="DV9" s="58"/>
      <c r="DW9" s="58"/>
      <c r="DX9" s="58"/>
      <c r="DY9" s="58"/>
      <c r="DZ9" s="58"/>
      <c r="EA9" s="58"/>
      <c r="EB9" s="58"/>
      <c r="EC9" s="58"/>
      <c r="ED9" s="58"/>
      <c r="EE9" s="58"/>
      <c r="EF9" s="58"/>
      <c r="EG9" s="58"/>
      <c r="EH9" s="58"/>
      <c r="EI9" s="58"/>
      <c r="EJ9" s="58"/>
      <c r="EK9" s="58"/>
      <c r="EL9" s="58"/>
      <c r="EM9" s="58"/>
      <c r="EN9" s="58"/>
      <c r="EO9" s="58"/>
      <c r="EP9" s="58"/>
      <c r="EQ9" s="58"/>
      <c r="ER9" s="58"/>
      <c r="ES9" s="58"/>
      <c r="ET9" s="58"/>
      <c r="EU9" s="58"/>
      <c r="EV9" s="58"/>
      <c r="EW9" s="58"/>
      <c r="EX9" s="58"/>
      <c r="EY9" s="58"/>
      <c r="EZ9" s="58"/>
      <c r="FA9" s="58"/>
      <c r="FB9" s="58"/>
      <c r="FC9" s="58"/>
      <c r="FD9" s="58"/>
      <c r="FE9" s="58"/>
      <c r="FF9" s="58"/>
      <c r="FG9" s="58"/>
      <c r="FH9" s="58"/>
      <c r="FI9" s="58"/>
      <c r="FJ9" s="58"/>
      <c r="FK9" s="58"/>
      <c r="FL9" s="58"/>
      <c r="FM9" s="58"/>
      <c r="FN9" s="58"/>
      <c r="FO9" s="58"/>
      <c r="FP9" s="58"/>
      <c r="FQ9" s="58"/>
      <c r="FR9" s="58"/>
      <c r="FS9" s="58"/>
      <c r="FT9" s="58"/>
      <c r="FU9" s="58"/>
      <c r="FV9" s="58"/>
      <c r="FW9" s="58"/>
      <c r="FX9" s="58"/>
      <c r="FY9" s="58"/>
      <c r="FZ9" s="58"/>
      <c r="GA9" s="58"/>
      <c r="GB9" s="58"/>
      <c r="GC9" s="58"/>
      <c r="GD9" s="58"/>
      <c r="GE9" s="58"/>
      <c r="GF9" s="58"/>
      <c r="GG9" s="58"/>
      <c r="GH9" s="58"/>
      <c r="GI9" s="58"/>
      <c r="GJ9" s="58"/>
      <c r="GK9" s="58"/>
      <c r="GL9" s="58"/>
      <c r="GM9" s="58"/>
      <c r="GN9" s="58"/>
      <c r="GO9" s="58"/>
      <c r="GP9" s="58"/>
      <c r="GQ9" s="58"/>
      <c r="GR9" s="58"/>
      <c r="GS9" s="58"/>
      <c r="GT9" s="58"/>
      <c r="GU9" s="58"/>
      <c r="GV9" s="58"/>
      <c r="GW9" s="58"/>
      <c r="GX9" s="58"/>
      <c r="GY9" s="58"/>
      <c r="GZ9" s="58"/>
    </row>
    <row r="10" spans="1:208" s="59" customFormat="1" ht="31.5">
      <c r="A10" s="540"/>
      <c r="B10" s="543"/>
      <c r="C10" s="321" t="s">
        <v>123</v>
      </c>
      <c r="D10" s="322"/>
      <c r="E10" s="323"/>
      <c r="F10" s="324"/>
      <c r="G10" s="324"/>
      <c r="H10" s="324"/>
      <c r="I10" s="325"/>
      <c r="J10" s="325"/>
      <c r="K10" s="325"/>
      <c r="L10" s="325"/>
      <c r="M10" s="325"/>
      <c r="N10" s="326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  <c r="CW10" s="58"/>
      <c r="CX10" s="58"/>
      <c r="CY10" s="58"/>
      <c r="CZ10" s="58"/>
      <c r="DA10" s="58"/>
      <c r="DB10" s="58"/>
      <c r="DC10" s="58"/>
      <c r="DD10" s="58"/>
      <c r="DE10" s="58"/>
      <c r="DF10" s="58"/>
      <c r="DG10" s="58"/>
      <c r="DH10" s="58"/>
      <c r="DI10" s="58"/>
      <c r="DJ10" s="58"/>
      <c r="DK10" s="58"/>
      <c r="DL10" s="58"/>
      <c r="DM10" s="58"/>
      <c r="DN10" s="58"/>
      <c r="DO10" s="58"/>
      <c r="DP10" s="58"/>
      <c r="DQ10" s="58"/>
      <c r="DR10" s="58"/>
      <c r="DS10" s="58"/>
      <c r="DT10" s="58"/>
      <c r="DU10" s="58"/>
      <c r="DV10" s="58"/>
      <c r="DW10" s="58"/>
      <c r="DX10" s="58"/>
      <c r="DY10" s="58"/>
      <c r="DZ10" s="58"/>
      <c r="EA10" s="58"/>
      <c r="EB10" s="58"/>
      <c r="EC10" s="58"/>
      <c r="ED10" s="58"/>
      <c r="EE10" s="58"/>
      <c r="EF10" s="58"/>
      <c r="EG10" s="58"/>
      <c r="EH10" s="58"/>
      <c r="EI10" s="58"/>
      <c r="EJ10" s="58"/>
      <c r="EK10" s="58"/>
      <c r="EL10" s="58"/>
      <c r="EM10" s="58"/>
      <c r="EN10" s="58"/>
      <c r="EO10" s="58"/>
      <c r="EP10" s="58"/>
      <c r="EQ10" s="58"/>
      <c r="ER10" s="58"/>
      <c r="ES10" s="58"/>
      <c r="ET10" s="58"/>
      <c r="EU10" s="58"/>
      <c r="EV10" s="58"/>
      <c r="EW10" s="58"/>
      <c r="EX10" s="58"/>
      <c r="EY10" s="58"/>
      <c r="EZ10" s="58"/>
      <c r="FA10" s="58"/>
      <c r="FB10" s="58"/>
      <c r="FC10" s="58"/>
      <c r="FD10" s="58"/>
      <c r="FE10" s="58"/>
      <c r="FF10" s="58"/>
      <c r="FG10" s="58"/>
      <c r="FH10" s="58"/>
      <c r="FI10" s="58"/>
      <c r="FJ10" s="58"/>
      <c r="FK10" s="58"/>
      <c r="FL10" s="58"/>
      <c r="FM10" s="58"/>
      <c r="FN10" s="58"/>
      <c r="FO10" s="58"/>
      <c r="FP10" s="58"/>
      <c r="FQ10" s="58"/>
      <c r="FR10" s="58"/>
      <c r="FS10" s="58"/>
      <c r="FT10" s="58"/>
      <c r="FU10" s="58"/>
      <c r="FV10" s="58"/>
      <c r="FW10" s="58"/>
      <c r="FX10" s="58"/>
      <c r="FY10" s="58"/>
      <c r="FZ10" s="58"/>
      <c r="GA10" s="58"/>
      <c r="GB10" s="58"/>
      <c r="GC10" s="58"/>
      <c r="GD10" s="58"/>
      <c r="GE10" s="58"/>
      <c r="GF10" s="58"/>
      <c r="GG10" s="58"/>
      <c r="GH10" s="58"/>
      <c r="GI10" s="58"/>
      <c r="GJ10" s="58"/>
      <c r="GK10" s="58"/>
      <c r="GL10" s="58"/>
      <c r="GM10" s="58"/>
      <c r="GN10" s="58"/>
      <c r="GO10" s="58"/>
      <c r="GP10" s="58"/>
      <c r="GQ10" s="58"/>
      <c r="GR10" s="58"/>
      <c r="GS10" s="58"/>
      <c r="GT10" s="58"/>
      <c r="GU10" s="58"/>
      <c r="GV10" s="58"/>
      <c r="GW10" s="58"/>
      <c r="GX10" s="58"/>
      <c r="GY10" s="58"/>
      <c r="GZ10" s="58"/>
    </row>
    <row r="11" spans="1:208" ht="16.5" thickBot="1">
      <c r="A11" s="541"/>
      <c r="B11" s="544"/>
      <c r="C11" s="329"/>
      <c r="D11" s="330">
        <f>VLOOKUP(A7,'ORÇAMENTO CONSOLIDADO'!$B$27:$D$59,3,FALSE)</f>
        <v>655895.73</v>
      </c>
      <c r="E11" s="331">
        <f>$D11*E7</f>
        <v>163973.9325</v>
      </c>
      <c r="F11" s="332">
        <f t="shared" ref="F11:N11" si="0">$D11*F7</f>
        <v>163973.9325</v>
      </c>
      <c r="G11" s="332">
        <f t="shared" si="0"/>
        <v>196768.71899999998</v>
      </c>
      <c r="H11" s="332">
        <f t="shared" si="0"/>
        <v>131179.14600000001</v>
      </c>
      <c r="I11" s="333">
        <f t="shared" si="0"/>
        <v>0</v>
      </c>
      <c r="J11" s="333">
        <f t="shared" si="0"/>
        <v>0</v>
      </c>
      <c r="K11" s="333">
        <f t="shared" si="0"/>
        <v>0</v>
      </c>
      <c r="L11" s="333">
        <f t="shared" si="0"/>
        <v>0</v>
      </c>
      <c r="M11" s="333">
        <f t="shared" si="0"/>
        <v>0</v>
      </c>
      <c r="N11" s="330">
        <f t="shared" si="0"/>
        <v>0</v>
      </c>
    </row>
    <row r="12" spans="1:208" s="1" customFormat="1" ht="15.75">
      <c r="A12" s="545">
        <v>2</v>
      </c>
      <c r="B12" s="547" t="str">
        <f>VLOOKUP(A12,'ORÇAMENTO CONSOLIDADO'!$B$28:$D$48,2,FALSE)</f>
        <v>PARANAIGUARA</v>
      </c>
      <c r="C12" s="334"/>
      <c r="D12" s="335">
        <f>IFERROR(D16/$D$31,"0,00%")</f>
        <v>0.24043816984898228</v>
      </c>
      <c r="E12" s="336"/>
      <c r="F12" s="317">
        <v>0.25</v>
      </c>
      <c r="G12" s="318">
        <v>0.25</v>
      </c>
      <c r="H12" s="318">
        <v>0.3</v>
      </c>
      <c r="I12" s="318">
        <v>0.2</v>
      </c>
      <c r="J12" s="319">
        <v>0</v>
      </c>
      <c r="K12" s="319">
        <v>0</v>
      </c>
      <c r="L12" s="319">
        <v>0</v>
      </c>
      <c r="M12" s="319">
        <v>0</v>
      </c>
      <c r="N12" s="320">
        <v>0</v>
      </c>
      <c r="O12" s="27">
        <f>SUM(E12:N12)</f>
        <v>1</v>
      </c>
    </row>
    <row r="13" spans="1:208" s="59" customFormat="1" ht="15.75">
      <c r="A13" s="540"/>
      <c r="B13" s="543"/>
      <c r="C13" s="321" t="s">
        <v>16</v>
      </c>
      <c r="D13" s="337"/>
      <c r="E13" s="327"/>
      <c r="F13" s="323"/>
      <c r="G13" s="324"/>
      <c r="H13" s="324"/>
      <c r="I13" s="324"/>
      <c r="J13" s="325"/>
      <c r="K13" s="325"/>
      <c r="L13" s="325"/>
      <c r="M13" s="325"/>
      <c r="N13" s="326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  <c r="CW13" s="58"/>
      <c r="CX13" s="58"/>
      <c r="CY13" s="58"/>
      <c r="CZ13" s="58"/>
      <c r="DA13" s="58"/>
      <c r="DB13" s="58"/>
      <c r="DC13" s="58"/>
      <c r="DD13" s="58"/>
      <c r="DE13" s="58"/>
      <c r="DF13" s="58"/>
      <c r="DG13" s="58"/>
      <c r="DH13" s="58"/>
      <c r="DI13" s="58"/>
      <c r="DJ13" s="58"/>
      <c r="DK13" s="58"/>
      <c r="DL13" s="58"/>
      <c r="DM13" s="58"/>
      <c r="DN13" s="58"/>
      <c r="DO13" s="58"/>
      <c r="DP13" s="58"/>
      <c r="DQ13" s="58"/>
      <c r="DR13" s="58"/>
      <c r="DS13" s="58"/>
      <c r="DT13" s="58"/>
      <c r="DU13" s="58"/>
      <c r="DV13" s="58"/>
      <c r="DW13" s="58"/>
      <c r="DX13" s="58"/>
      <c r="DY13" s="58"/>
      <c r="DZ13" s="58"/>
      <c r="EA13" s="58"/>
      <c r="EB13" s="58"/>
      <c r="EC13" s="58"/>
      <c r="ED13" s="58"/>
      <c r="EE13" s="58"/>
      <c r="EF13" s="58"/>
      <c r="EG13" s="58"/>
      <c r="EH13" s="58"/>
      <c r="EI13" s="58"/>
      <c r="EJ13" s="58"/>
      <c r="EK13" s="58"/>
      <c r="EL13" s="58"/>
      <c r="EM13" s="58"/>
      <c r="EN13" s="58"/>
      <c r="EO13" s="58"/>
      <c r="EP13" s="58"/>
      <c r="EQ13" s="58"/>
      <c r="ER13" s="58"/>
      <c r="ES13" s="58"/>
      <c r="ET13" s="58"/>
      <c r="EU13" s="58"/>
      <c r="EV13" s="58"/>
      <c r="EW13" s="58"/>
      <c r="EX13" s="58"/>
      <c r="EY13" s="58"/>
      <c r="EZ13" s="58"/>
      <c r="FA13" s="58"/>
      <c r="FB13" s="58"/>
      <c r="FC13" s="58"/>
      <c r="FD13" s="58"/>
      <c r="FE13" s="58"/>
      <c r="FF13" s="58"/>
      <c r="FG13" s="58"/>
      <c r="FH13" s="58"/>
      <c r="FI13" s="58"/>
      <c r="FJ13" s="58"/>
      <c r="FK13" s="58"/>
      <c r="FL13" s="58"/>
      <c r="FM13" s="58"/>
      <c r="FN13" s="58"/>
      <c r="FO13" s="58"/>
      <c r="FP13" s="58"/>
      <c r="FQ13" s="58"/>
      <c r="FR13" s="58"/>
      <c r="FS13" s="58"/>
      <c r="FT13" s="58"/>
      <c r="FU13" s="58"/>
      <c r="FV13" s="58"/>
      <c r="FW13" s="58"/>
      <c r="FX13" s="58"/>
      <c r="FY13" s="58"/>
      <c r="FZ13" s="58"/>
      <c r="GA13" s="58"/>
      <c r="GB13" s="58"/>
      <c r="GC13" s="58"/>
      <c r="GD13" s="58"/>
      <c r="GE13" s="58"/>
      <c r="GF13" s="58"/>
      <c r="GG13" s="58"/>
      <c r="GH13" s="58"/>
      <c r="GI13" s="58"/>
      <c r="GJ13" s="58"/>
      <c r="GK13" s="58"/>
      <c r="GL13" s="58"/>
      <c r="GM13" s="58"/>
      <c r="GN13" s="58"/>
      <c r="GO13" s="58"/>
      <c r="GP13" s="58"/>
      <c r="GQ13" s="58"/>
      <c r="GR13" s="58"/>
      <c r="GS13" s="58"/>
      <c r="GT13" s="58"/>
      <c r="GU13" s="58"/>
      <c r="GV13" s="58"/>
      <c r="GW13" s="58"/>
      <c r="GX13" s="58"/>
      <c r="GY13" s="58"/>
      <c r="GZ13" s="58"/>
    </row>
    <row r="14" spans="1:208" s="59" customFormat="1" ht="31.5">
      <c r="A14" s="540"/>
      <c r="B14" s="543"/>
      <c r="C14" s="321" t="s">
        <v>35</v>
      </c>
      <c r="D14" s="322"/>
      <c r="E14" s="327"/>
      <c r="F14" s="327"/>
      <c r="G14" s="325"/>
      <c r="H14" s="325"/>
      <c r="I14" s="325"/>
      <c r="J14" s="325"/>
      <c r="K14" s="325"/>
      <c r="L14" s="325"/>
      <c r="M14" s="325"/>
      <c r="N14" s="326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  <c r="CW14" s="58"/>
      <c r="CX14" s="58"/>
      <c r="CY14" s="58"/>
      <c r="CZ14" s="58"/>
      <c r="DA14" s="58"/>
      <c r="DB14" s="58"/>
      <c r="DC14" s="58"/>
      <c r="DD14" s="58"/>
      <c r="DE14" s="58"/>
      <c r="DF14" s="58"/>
      <c r="DG14" s="58"/>
      <c r="DH14" s="58"/>
      <c r="DI14" s="58"/>
      <c r="DJ14" s="58"/>
      <c r="DK14" s="58"/>
      <c r="DL14" s="58"/>
      <c r="DM14" s="58"/>
      <c r="DN14" s="58"/>
      <c r="DO14" s="58"/>
      <c r="DP14" s="58"/>
      <c r="DQ14" s="58"/>
      <c r="DR14" s="58"/>
      <c r="DS14" s="58"/>
      <c r="DT14" s="58"/>
      <c r="DU14" s="58"/>
      <c r="DV14" s="58"/>
      <c r="DW14" s="58"/>
      <c r="DX14" s="58"/>
      <c r="DY14" s="58"/>
      <c r="DZ14" s="58"/>
      <c r="EA14" s="58"/>
      <c r="EB14" s="58"/>
      <c r="EC14" s="58"/>
      <c r="ED14" s="58"/>
      <c r="EE14" s="58"/>
      <c r="EF14" s="58"/>
      <c r="EG14" s="58"/>
      <c r="EH14" s="58"/>
      <c r="EI14" s="58"/>
      <c r="EJ14" s="58"/>
      <c r="EK14" s="58"/>
      <c r="EL14" s="58"/>
      <c r="EM14" s="58"/>
      <c r="EN14" s="58"/>
      <c r="EO14" s="58"/>
      <c r="EP14" s="58"/>
      <c r="EQ14" s="58"/>
      <c r="ER14" s="58"/>
      <c r="ES14" s="58"/>
      <c r="ET14" s="58"/>
      <c r="EU14" s="58"/>
      <c r="EV14" s="58"/>
      <c r="EW14" s="58"/>
      <c r="EX14" s="58"/>
      <c r="EY14" s="58"/>
      <c r="EZ14" s="58"/>
      <c r="FA14" s="58"/>
      <c r="FB14" s="58"/>
      <c r="FC14" s="58"/>
      <c r="FD14" s="58"/>
      <c r="FE14" s="58"/>
      <c r="FF14" s="58"/>
      <c r="FG14" s="58"/>
      <c r="FH14" s="58"/>
      <c r="FI14" s="58"/>
      <c r="FJ14" s="58"/>
      <c r="FK14" s="58"/>
      <c r="FL14" s="58"/>
      <c r="FM14" s="58"/>
      <c r="FN14" s="58"/>
      <c r="FO14" s="58"/>
      <c r="FP14" s="58"/>
      <c r="FQ14" s="58"/>
      <c r="FR14" s="58"/>
      <c r="FS14" s="58"/>
      <c r="FT14" s="58"/>
      <c r="FU14" s="58"/>
      <c r="FV14" s="58"/>
      <c r="FW14" s="58"/>
      <c r="FX14" s="58"/>
      <c r="FY14" s="58"/>
      <c r="FZ14" s="58"/>
      <c r="GA14" s="58"/>
      <c r="GB14" s="58"/>
      <c r="GC14" s="58"/>
      <c r="GD14" s="58"/>
      <c r="GE14" s="58"/>
      <c r="GF14" s="58"/>
      <c r="GG14" s="58"/>
      <c r="GH14" s="58"/>
      <c r="GI14" s="58"/>
      <c r="GJ14" s="58"/>
      <c r="GK14" s="58"/>
      <c r="GL14" s="58"/>
      <c r="GM14" s="58"/>
      <c r="GN14" s="58"/>
      <c r="GO14" s="58"/>
      <c r="GP14" s="58"/>
      <c r="GQ14" s="58"/>
      <c r="GR14" s="58"/>
      <c r="GS14" s="58"/>
      <c r="GT14" s="58"/>
      <c r="GU14" s="58"/>
      <c r="GV14" s="58"/>
      <c r="GW14" s="58"/>
      <c r="GX14" s="58"/>
      <c r="GY14" s="58"/>
      <c r="GZ14" s="58"/>
    </row>
    <row r="15" spans="1:208" s="59" customFormat="1" ht="31.5">
      <c r="A15" s="540"/>
      <c r="B15" s="543"/>
      <c r="C15" s="321" t="s">
        <v>123</v>
      </c>
      <c r="D15" s="338"/>
      <c r="E15" s="327"/>
      <c r="F15" s="323"/>
      <c r="G15" s="324"/>
      <c r="H15" s="324"/>
      <c r="I15" s="324"/>
      <c r="J15" s="325"/>
      <c r="K15" s="325"/>
      <c r="L15" s="325"/>
      <c r="M15" s="325"/>
      <c r="N15" s="326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  <c r="CW15" s="58"/>
      <c r="CX15" s="58"/>
      <c r="CY15" s="58"/>
      <c r="CZ15" s="58"/>
      <c r="DA15" s="58"/>
      <c r="DB15" s="58"/>
      <c r="DC15" s="58"/>
      <c r="DD15" s="58"/>
      <c r="DE15" s="58"/>
      <c r="DF15" s="58"/>
      <c r="DG15" s="58"/>
      <c r="DH15" s="58"/>
      <c r="DI15" s="58"/>
      <c r="DJ15" s="58"/>
      <c r="DK15" s="58"/>
      <c r="DL15" s="58"/>
      <c r="DM15" s="58"/>
      <c r="DN15" s="58"/>
      <c r="DO15" s="58"/>
      <c r="DP15" s="58"/>
      <c r="DQ15" s="58"/>
      <c r="DR15" s="58"/>
      <c r="DS15" s="58"/>
      <c r="DT15" s="58"/>
      <c r="DU15" s="58"/>
      <c r="DV15" s="58"/>
      <c r="DW15" s="58"/>
      <c r="DX15" s="58"/>
      <c r="DY15" s="58"/>
      <c r="DZ15" s="58"/>
      <c r="EA15" s="58"/>
      <c r="EB15" s="58"/>
      <c r="EC15" s="58"/>
      <c r="ED15" s="58"/>
      <c r="EE15" s="58"/>
      <c r="EF15" s="58"/>
      <c r="EG15" s="58"/>
      <c r="EH15" s="58"/>
      <c r="EI15" s="58"/>
      <c r="EJ15" s="58"/>
      <c r="EK15" s="58"/>
      <c r="EL15" s="58"/>
      <c r="EM15" s="58"/>
      <c r="EN15" s="58"/>
      <c r="EO15" s="58"/>
      <c r="EP15" s="58"/>
      <c r="EQ15" s="58"/>
      <c r="ER15" s="58"/>
      <c r="ES15" s="58"/>
      <c r="ET15" s="58"/>
      <c r="EU15" s="58"/>
      <c r="EV15" s="58"/>
      <c r="EW15" s="58"/>
      <c r="EX15" s="58"/>
      <c r="EY15" s="58"/>
      <c r="EZ15" s="58"/>
      <c r="FA15" s="58"/>
      <c r="FB15" s="58"/>
      <c r="FC15" s="58"/>
      <c r="FD15" s="58"/>
      <c r="FE15" s="58"/>
      <c r="FF15" s="58"/>
      <c r="FG15" s="58"/>
      <c r="FH15" s="58"/>
      <c r="FI15" s="58"/>
      <c r="FJ15" s="58"/>
      <c r="FK15" s="58"/>
      <c r="FL15" s="58"/>
      <c r="FM15" s="58"/>
      <c r="FN15" s="58"/>
      <c r="FO15" s="58"/>
      <c r="FP15" s="58"/>
      <c r="FQ15" s="58"/>
      <c r="FR15" s="58"/>
      <c r="FS15" s="58"/>
      <c r="FT15" s="58"/>
      <c r="FU15" s="58"/>
      <c r="FV15" s="58"/>
      <c r="FW15" s="58"/>
      <c r="FX15" s="58"/>
      <c r="FY15" s="58"/>
      <c r="FZ15" s="58"/>
      <c r="GA15" s="58"/>
      <c r="GB15" s="58"/>
      <c r="GC15" s="58"/>
      <c r="GD15" s="58"/>
      <c r="GE15" s="58"/>
      <c r="GF15" s="58"/>
      <c r="GG15" s="58"/>
      <c r="GH15" s="58"/>
      <c r="GI15" s="58"/>
      <c r="GJ15" s="58"/>
      <c r="GK15" s="58"/>
      <c r="GL15" s="58"/>
      <c r="GM15" s="58"/>
      <c r="GN15" s="58"/>
      <c r="GO15" s="58"/>
      <c r="GP15" s="58"/>
      <c r="GQ15" s="58"/>
      <c r="GR15" s="58"/>
      <c r="GS15" s="58"/>
      <c r="GT15" s="58"/>
      <c r="GU15" s="58"/>
      <c r="GV15" s="58"/>
      <c r="GW15" s="58"/>
      <c r="GX15" s="58"/>
      <c r="GY15" s="58"/>
      <c r="GZ15" s="58"/>
    </row>
    <row r="16" spans="1:208" s="1" customFormat="1" ht="16.5" thickBot="1">
      <c r="A16" s="546"/>
      <c r="B16" s="548"/>
      <c r="C16" s="339"/>
      <c r="D16" s="330">
        <f>VLOOKUP(A12,'ORÇAMENTO CONSOLIDADO'!$B$27:$D$59,3,FALSE)</f>
        <v>633071.27999999991</v>
      </c>
      <c r="E16" s="340">
        <f t="shared" ref="E16:N16" si="1">$D16*E12</f>
        <v>0</v>
      </c>
      <c r="F16" s="332">
        <f t="shared" si="1"/>
        <v>158267.81999999998</v>
      </c>
      <c r="G16" s="332">
        <f t="shared" si="1"/>
        <v>158267.81999999998</v>
      </c>
      <c r="H16" s="332">
        <f t="shared" si="1"/>
        <v>189921.38399999996</v>
      </c>
      <c r="I16" s="332">
        <f t="shared" si="1"/>
        <v>126614.25599999999</v>
      </c>
      <c r="J16" s="333">
        <f t="shared" si="1"/>
        <v>0</v>
      </c>
      <c r="K16" s="333">
        <f t="shared" si="1"/>
        <v>0</v>
      </c>
      <c r="L16" s="333">
        <f t="shared" si="1"/>
        <v>0</v>
      </c>
      <c r="M16" s="333">
        <f t="shared" si="1"/>
        <v>0</v>
      </c>
      <c r="N16" s="330">
        <f t="shared" si="1"/>
        <v>0</v>
      </c>
    </row>
    <row r="17" spans="1:208" s="1" customFormat="1" ht="15.75">
      <c r="A17" s="539">
        <v>3</v>
      </c>
      <c r="B17" s="542" t="str">
        <f>VLOOKUP(A17,'ORÇAMENTO CONSOLIDADO'!$B$28:$D$48,2,FALSE)</f>
        <v>PEROLÂNDIA</v>
      </c>
      <c r="C17" s="314"/>
      <c r="D17" s="316">
        <f>IFERROR(D21/$D$31,"0,00%")</f>
        <v>0.24776126280133556</v>
      </c>
      <c r="E17" s="336">
        <v>0</v>
      </c>
      <c r="F17" s="319">
        <v>0</v>
      </c>
      <c r="G17" s="319">
        <v>0</v>
      </c>
      <c r="H17" s="319">
        <v>0</v>
      </c>
      <c r="I17" s="319"/>
      <c r="J17" s="318">
        <v>0.25</v>
      </c>
      <c r="K17" s="318">
        <v>0.25</v>
      </c>
      <c r="L17" s="318">
        <v>0.3</v>
      </c>
      <c r="M17" s="318">
        <v>0.2</v>
      </c>
      <c r="N17" s="320">
        <v>0</v>
      </c>
      <c r="O17" s="27">
        <f>SUM(E17:N17)</f>
        <v>1</v>
      </c>
    </row>
    <row r="18" spans="1:208" s="59" customFormat="1" ht="15.75">
      <c r="A18" s="540"/>
      <c r="B18" s="543"/>
      <c r="C18" s="321" t="s">
        <v>16</v>
      </c>
      <c r="D18" s="337"/>
      <c r="E18" s="327"/>
      <c r="F18" s="325"/>
      <c r="G18" s="325"/>
      <c r="H18" s="325"/>
      <c r="I18" s="325"/>
      <c r="J18" s="324"/>
      <c r="K18" s="324"/>
      <c r="L18" s="324"/>
      <c r="M18" s="324"/>
      <c r="N18" s="326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  <c r="CW18" s="58"/>
      <c r="CX18" s="58"/>
      <c r="CY18" s="58"/>
      <c r="CZ18" s="58"/>
      <c r="DA18" s="58"/>
      <c r="DB18" s="58"/>
      <c r="DC18" s="58"/>
      <c r="DD18" s="58"/>
      <c r="DE18" s="58"/>
      <c r="DF18" s="58"/>
      <c r="DG18" s="58"/>
      <c r="DH18" s="58"/>
      <c r="DI18" s="58"/>
      <c r="DJ18" s="58"/>
      <c r="DK18" s="58"/>
      <c r="DL18" s="58"/>
      <c r="DM18" s="58"/>
      <c r="DN18" s="58"/>
      <c r="DO18" s="58"/>
      <c r="DP18" s="58"/>
      <c r="DQ18" s="58"/>
      <c r="DR18" s="58"/>
      <c r="DS18" s="58"/>
      <c r="DT18" s="58"/>
      <c r="DU18" s="58"/>
      <c r="DV18" s="58"/>
      <c r="DW18" s="58"/>
      <c r="DX18" s="58"/>
      <c r="DY18" s="58"/>
      <c r="DZ18" s="58"/>
      <c r="EA18" s="58"/>
      <c r="EB18" s="58"/>
      <c r="EC18" s="58"/>
      <c r="ED18" s="58"/>
      <c r="EE18" s="58"/>
      <c r="EF18" s="58"/>
      <c r="EG18" s="58"/>
      <c r="EH18" s="58"/>
      <c r="EI18" s="58"/>
      <c r="EJ18" s="58"/>
      <c r="EK18" s="58"/>
      <c r="EL18" s="58"/>
      <c r="EM18" s="58"/>
      <c r="EN18" s="58"/>
      <c r="EO18" s="58"/>
      <c r="EP18" s="58"/>
      <c r="EQ18" s="58"/>
      <c r="ER18" s="58"/>
      <c r="ES18" s="58"/>
      <c r="ET18" s="58"/>
      <c r="EU18" s="58"/>
      <c r="EV18" s="58"/>
      <c r="EW18" s="58"/>
      <c r="EX18" s="58"/>
      <c r="EY18" s="58"/>
      <c r="EZ18" s="58"/>
      <c r="FA18" s="58"/>
      <c r="FB18" s="58"/>
      <c r="FC18" s="58"/>
      <c r="FD18" s="58"/>
      <c r="FE18" s="58"/>
      <c r="FF18" s="58"/>
      <c r="FG18" s="58"/>
      <c r="FH18" s="58"/>
      <c r="FI18" s="58"/>
      <c r="FJ18" s="58"/>
      <c r="FK18" s="58"/>
      <c r="FL18" s="58"/>
      <c r="FM18" s="58"/>
      <c r="FN18" s="58"/>
      <c r="FO18" s="58"/>
      <c r="FP18" s="58"/>
      <c r="FQ18" s="58"/>
      <c r="FR18" s="58"/>
      <c r="FS18" s="58"/>
      <c r="FT18" s="58"/>
      <c r="FU18" s="58"/>
      <c r="FV18" s="58"/>
      <c r="FW18" s="58"/>
      <c r="FX18" s="58"/>
      <c r="FY18" s="58"/>
      <c r="FZ18" s="58"/>
      <c r="GA18" s="58"/>
      <c r="GB18" s="58"/>
      <c r="GC18" s="58"/>
      <c r="GD18" s="58"/>
      <c r="GE18" s="58"/>
      <c r="GF18" s="58"/>
      <c r="GG18" s="58"/>
      <c r="GH18" s="58"/>
      <c r="GI18" s="58"/>
      <c r="GJ18" s="58"/>
      <c r="GK18" s="58"/>
      <c r="GL18" s="58"/>
      <c r="GM18" s="58"/>
      <c r="GN18" s="58"/>
      <c r="GO18" s="58"/>
      <c r="GP18" s="58"/>
      <c r="GQ18" s="58"/>
      <c r="GR18" s="58"/>
      <c r="GS18" s="58"/>
      <c r="GT18" s="58"/>
      <c r="GU18" s="58"/>
      <c r="GV18" s="58"/>
      <c r="GW18" s="58"/>
      <c r="GX18" s="58"/>
      <c r="GY18" s="58"/>
      <c r="GZ18" s="58"/>
    </row>
    <row r="19" spans="1:208" s="59" customFormat="1" ht="31.5">
      <c r="A19" s="540"/>
      <c r="B19" s="543"/>
      <c r="C19" s="321" t="s">
        <v>35</v>
      </c>
      <c r="D19" s="322"/>
      <c r="E19" s="327"/>
      <c r="F19" s="325"/>
      <c r="G19" s="325"/>
      <c r="H19" s="325"/>
      <c r="I19" s="325"/>
      <c r="J19" s="325"/>
      <c r="K19" s="325"/>
      <c r="L19" s="325"/>
      <c r="M19" s="325"/>
      <c r="N19" s="326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58"/>
      <c r="DO19" s="58"/>
      <c r="DP19" s="58"/>
      <c r="DQ19" s="58"/>
      <c r="DR19" s="58"/>
      <c r="DS19" s="58"/>
      <c r="DT19" s="58"/>
      <c r="DU19" s="58"/>
      <c r="DV19" s="58"/>
      <c r="DW19" s="58"/>
      <c r="DX19" s="58"/>
      <c r="DY19" s="58"/>
      <c r="DZ19" s="58"/>
      <c r="EA19" s="58"/>
      <c r="EB19" s="58"/>
      <c r="EC19" s="58"/>
      <c r="ED19" s="58"/>
      <c r="EE19" s="58"/>
      <c r="EF19" s="58"/>
      <c r="EG19" s="58"/>
      <c r="EH19" s="58"/>
      <c r="EI19" s="58"/>
      <c r="EJ19" s="58"/>
      <c r="EK19" s="58"/>
      <c r="EL19" s="58"/>
      <c r="EM19" s="58"/>
      <c r="EN19" s="58"/>
      <c r="EO19" s="58"/>
      <c r="EP19" s="58"/>
      <c r="EQ19" s="58"/>
      <c r="ER19" s="58"/>
      <c r="ES19" s="58"/>
      <c r="ET19" s="58"/>
      <c r="EU19" s="58"/>
      <c r="EV19" s="58"/>
      <c r="EW19" s="58"/>
      <c r="EX19" s="58"/>
      <c r="EY19" s="58"/>
      <c r="EZ19" s="58"/>
      <c r="FA19" s="58"/>
      <c r="FB19" s="58"/>
      <c r="FC19" s="58"/>
      <c r="FD19" s="58"/>
      <c r="FE19" s="58"/>
      <c r="FF19" s="58"/>
      <c r="FG19" s="58"/>
      <c r="FH19" s="58"/>
      <c r="FI19" s="58"/>
      <c r="FJ19" s="58"/>
      <c r="FK19" s="58"/>
      <c r="FL19" s="58"/>
      <c r="FM19" s="58"/>
      <c r="FN19" s="58"/>
      <c r="FO19" s="58"/>
      <c r="FP19" s="58"/>
      <c r="FQ19" s="58"/>
      <c r="FR19" s="58"/>
      <c r="FS19" s="58"/>
      <c r="FT19" s="58"/>
      <c r="FU19" s="58"/>
      <c r="FV19" s="58"/>
      <c r="FW19" s="58"/>
      <c r="FX19" s="58"/>
      <c r="FY19" s="58"/>
      <c r="FZ19" s="58"/>
      <c r="GA19" s="58"/>
      <c r="GB19" s="58"/>
      <c r="GC19" s="58"/>
      <c r="GD19" s="58"/>
      <c r="GE19" s="58"/>
      <c r="GF19" s="58"/>
      <c r="GG19" s="58"/>
      <c r="GH19" s="58"/>
      <c r="GI19" s="58"/>
      <c r="GJ19" s="58"/>
      <c r="GK19" s="58"/>
      <c r="GL19" s="58"/>
      <c r="GM19" s="58"/>
      <c r="GN19" s="58"/>
      <c r="GO19" s="58"/>
      <c r="GP19" s="58"/>
      <c r="GQ19" s="58"/>
      <c r="GR19" s="58"/>
      <c r="GS19" s="58"/>
      <c r="GT19" s="58"/>
      <c r="GU19" s="58"/>
      <c r="GV19" s="58"/>
      <c r="GW19" s="58"/>
      <c r="GX19" s="58"/>
      <c r="GY19" s="58"/>
      <c r="GZ19" s="58"/>
    </row>
    <row r="20" spans="1:208" s="59" customFormat="1" ht="31.5">
      <c r="A20" s="540"/>
      <c r="B20" s="543"/>
      <c r="C20" s="321" t="s">
        <v>123</v>
      </c>
      <c r="D20" s="338"/>
      <c r="E20" s="327"/>
      <c r="F20" s="325"/>
      <c r="G20" s="325"/>
      <c r="H20" s="325"/>
      <c r="I20" s="325"/>
      <c r="J20" s="324"/>
      <c r="K20" s="324"/>
      <c r="L20" s="324"/>
      <c r="M20" s="324"/>
      <c r="N20" s="326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  <c r="CW20" s="58"/>
      <c r="CX20" s="58"/>
      <c r="CY20" s="58"/>
      <c r="CZ20" s="58"/>
      <c r="DA20" s="58"/>
      <c r="DB20" s="58"/>
      <c r="DC20" s="58"/>
      <c r="DD20" s="58"/>
      <c r="DE20" s="58"/>
      <c r="DF20" s="58"/>
      <c r="DG20" s="58"/>
      <c r="DH20" s="58"/>
      <c r="DI20" s="58"/>
      <c r="DJ20" s="58"/>
      <c r="DK20" s="58"/>
      <c r="DL20" s="58"/>
      <c r="DM20" s="58"/>
      <c r="DN20" s="58"/>
      <c r="DO20" s="58"/>
      <c r="DP20" s="58"/>
      <c r="DQ20" s="58"/>
      <c r="DR20" s="58"/>
      <c r="DS20" s="58"/>
      <c r="DT20" s="58"/>
      <c r="DU20" s="58"/>
      <c r="DV20" s="58"/>
      <c r="DW20" s="58"/>
      <c r="DX20" s="58"/>
      <c r="DY20" s="58"/>
      <c r="DZ20" s="58"/>
      <c r="EA20" s="58"/>
      <c r="EB20" s="58"/>
      <c r="EC20" s="58"/>
      <c r="ED20" s="58"/>
      <c r="EE20" s="58"/>
      <c r="EF20" s="58"/>
      <c r="EG20" s="58"/>
      <c r="EH20" s="58"/>
      <c r="EI20" s="58"/>
      <c r="EJ20" s="58"/>
      <c r="EK20" s="58"/>
      <c r="EL20" s="58"/>
      <c r="EM20" s="58"/>
      <c r="EN20" s="58"/>
      <c r="EO20" s="58"/>
      <c r="EP20" s="58"/>
      <c r="EQ20" s="58"/>
      <c r="ER20" s="58"/>
      <c r="ES20" s="58"/>
      <c r="ET20" s="58"/>
      <c r="EU20" s="58"/>
      <c r="EV20" s="58"/>
      <c r="EW20" s="58"/>
      <c r="EX20" s="58"/>
      <c r="EY20" s="58"/>
      <c r="EZ20" s="58"/>
      <c r="FA20" s="58"/>
      <c r="FB20" s="58"/>
      <c r="FC20" s="58"/>
      <c r="FD20" s="58"/>
      <c r="FE20" s="58"/>
      <c r="FF20" s="58"/>
      <c r="FG20" s="58"/>
      <c r="FH20" s="58"/>
      <c r="FI20" s="58"/>
      <c r="FJ20" s="58"/>
      <c r="FK20" s="58"/>
      <c r="FL20" s="58"/>
      <c r="FM20" s="58"/>
      <c r="FN20" s="58"/>
      <c r="FO20" s="58"/>
      <c r="FP20" s="58"/>
      <c r="FQ20" s="58"/>
      <c r="FR20" s="58"/>
      <c r="FS20" s="58"/>
      <c r="FT20" s="58"/>
      <c r="FU20" s="58"/>
      <c r="FV20" s="58"/>
      <c r="FW20" s="58"/>
      <c r="FX20" s="58"/>
      <c r="FY20" s="58"/>
      <c r="FZ20" s="58"/>
      <c r="GA20" s="58"/>
      <c r="GB20" s="58"/>
      <c r="GC20" s="58"/>
      <c r="GD20" s="58"/>
      <c r="GE20" s="58"/>
      <c r="GF20" s="58"/>
      <c r="GG20" s="58"/>
      <c r="GH20" s="58"/>
      <c r="GI20" s="58"/>
      <c r="GJ20" s="58"/>
      <c r="GK20" s="58"/>
      <c r="GL20" s="58"/>
      <c r="GM20" s="58"/>
      <c r="GN20" s="58"/>
      <c r="GO20" s="58"/>
      <c r="GP20" s="58"/>
      <c r="GQ20" s="58"/>
      <c r="GR20" s="58"/>
      <c r="GS20" s="58"/>
      <c r="GT20" s="58"/>
      <c r="GU20" s="58"/>
      <c r="GV20" s="58"/>
      <c r="GW20" s="58"/>
      <c r="GX20" s="58"/>
      <c r="GY20" s="58"/>
      <c r="GZ20" s="58"/>
    </row>
    <row r="21" spans="1:208" s="1" customFormat="1" ht="16.5" thickBot="1">
      <c r="A21" s="541"/>
      <c r="B21" s="544"/>
      <c r="C21" s="328"/>
      <c r="D21" s="330">
        <f>VLOOKUP(A17,'ORÇAMENTO CONSOLIDADO'!$B$27:$D$59,3,FALSE)</f>
        <v>652352.91</v>
      </c>
      <c r="E21" s="340">
        <f t="shared" ref="E21:N21" si="2">$D21*E17</f>
        <v>0</v>
      </c>
      <c r="F21" s="333">
        <f t="shared" si="2"/>
        <v>0</v>
      </c>
      <c r="G21" s="333">
        <f t="shared" si="2"/>
        <v>0</v>
      </c>
      <c r="H21" s="333">
        <f t="shared" si="2"/>
        <v>0</v>
      </c>
      <c r="I21" s="333">
        <f t="shared" si="2"/>
        <v>0</v>
      </c>
      <c r="J21" s="332">
        <f t="shared" ref="J21:M21" si="3">$D21*J17</f>
        <v>163088.22750000001</v>
      </c>
      <c r="K21" s="332">
        <f t="shared" si="3"/>
        <v>163088.22750000001</v>
      </c>
      <c r="L21" s="332">
        <f t="shared" si="3"/>
        <v>195705.87299999999</v>
      </c>
      <c r="M21" s="332">
        <f t="shared" si="3"/>
        <v>130470.58200000001</v>
      </c>
      <c r="N21" s="330">
        <f t="shared" si="2"/>
        <v>0</v>
      </c>
    </row>
    <row r="22" spans="1:208" s="1" customFormat="1" ht="15.75">
      <c r="A22" s="539">
        <v>4</v>
      </c>
      <c r="B22" s="542" t="str">
        <f>VLOOKUP(A22,'ORÇAMENTO CONSOLIDADO'!$B$28:$D$48,2,FALSE)</f>
        <v>SANTA RITA DO ARAGUAIA</v>
      </c>
      <c r="C22" s="314"/>
      <c r="D22" s="316">
        <f>IFERROR(D26/$D$31,"0,00%")</f>
        <v>0.26269375439654646</v>
      </c>
      <c r="E22" s="336">
        <v>0</v>
      </c>
      <c r="F22" s="319">
        <v>0</v>
      </c>
      <c r="G22" s="319">
        <v>0</v>
      </c>
      <c r="H22" s="341">
        <v>0</v>
      </c>
      <c r="I22" s="319"/>
      <c r="J22" s="319"/>
      <c r="K22" s="318">
        <v>0.25</v>
      </c>
      <c r="L22" s="318">
        <v>0.25</v>
      </c>
      <c r="M22" s="318">
        <v>0.3</v>
      </c>
      <c r="N22" s="342">
        <v>0.2</v>
      </c>
      <c r="O22" s="27">
        <f>SUM(E22:N22)</f>
        <v>1</v>
      </c>
    </row>
    <row r="23" spans="1:208" s="59" customFormat="1" ht="15.75">
      <c r="A23" s="540"/>
      <c r="B23" s="543"/>
      <c r="C23" s="321" t="s">
        <v>16</v>
      </c>
      <c r="D23" s="337"/>
      <c r="E23" s="327"/>
      <c r="F23" s="325"/>
      <c r="G23" s="325"/>
      <c r="H23" s="325"/>
      <c r="I23" s="325"/>
      <c r="J23" s="325"/>
      <c r="K23" s="324"/>
      <c r="L23" s="324"/>
      <c r="M23" s="324"/>
      <c r="N23" s="326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  <c r="CW23" s="58"/>
      <c r="CX23" s="58"/>
      <c r="CY23" s="58"/>
      <c r="CZ23" s="58"/>
      <c r="DA23" s="58"/>
      <c r="DB23" s="58"/>
      <c r="DC23" s="58"/>
      <c r="DD23" s="58"/>
      <c r="DE23" s="58"/>
      <c r="DF23" s="58"/>
      <c r="DG23" s="58"/>
      <c r="DH23" s="58"/>
      <c r="DI23" s="58"/>
      <c r="DJ23" s="58"/>
      <c r="DK23" s="58"/>
      <c r="DL23" s="58"/>
      <c r="DM23" s="58"/>
      <c r="DN23" s="58"/>
      <c r="DO23" s="58"/>
      <c r="DP23" s="58"/>
      <c r="DQ23" s="58"/>
      <c r="DR23" s="58"/>
      <c r="DS23" s="58"/>
      <c r="DT23" s="58"/>
      <c r="DU23" s="58"/>
      <c r="DV23" s="58"/>
      <c r="DW23" s="58"/>
      <c r="DX23" s="58"/>
      <c r="DY23" s="58"/>
      <c r="DZ23" s="58"/>
      <c r="EA23" s="58"/>
      <c r="EB23" s="58"/>
      <c r="EC23" s="58"/>
      <c r="ED23" s="58"/>
      <c r="EE23" s="58"/>
      <c r="EF23" s="58"/>
      <c r="EG23" s="58"/>
      <c r="EH23" s="58"/>
      <c r="EI23" s="58"/>
      <c r="EJ23" s="58"/>
      <c r="EK23" s="58"/>
      <c r="EL23" s="58"/>
      <c r="EM23" s="58"/>
      <c r="EN23" s="58"/>
      <c r="EO23" s="58"/>
      <c r="EP23" s="58"/>
      <c r="EQ23" s="58"/>
      <c r="ER23" s="58"/>
      <c r="ES23" s="58"/>
      <c r="ET23" s="58"/>
      <c r="EU23" s="58"/>
      <c r="EV23" s="58"/>
      <c r="EW23" s="58"/>
      <c r="EX23" s="58"/>
      <c r="EY23" s="58"/>
      <c r="EZ23" s="58"/>
      <c r="FA23" s="58"/>
      <c r="FB23" s="58"/>
      <c r="FC23" s="58"/>
      <c r="FD23" s="58"/>
      <c r="FE23" s="58"/>
      <c r="FF23" s="58"/>
      <c r="FG23" s="58"/>
      <c r="FH23" s="58"/>
      <c r="FI23" s="58"/>
      <c r="FJ23" s="58"/>
      <c r="FK23" s="58"/>
      <c r="FL23" s="58"/>
      <c r="FM23" s="58"/>
      <c r="FN23" s="58"/>
      <c r="FO23" s="58"/>
      <c r="FP23" s="58"/>
      <c r="FQ23" s="58"/>
      <c r="FR23" s="58"/>
      <c r="FS23" s="58"/>
      <c r="FT23" s="58"/>
      <c r="FU23" s="58"/>
      <c r="FV23" s="58"/>
      <c r="FW23" s="58"/>
      <c r="FX23" s="58"/>
      <c r="FY23" s="58"/>
      <c r="FZ23" s="58"/>
      <c r="GA23" s="58"/>
      <c r="GB23" s="58"/>
      <c r="GC23" s="58"/>
      <c r="GD23" s="58"/>
      <c r="GE23" s="58"/>
      <c r="GF23" s="58"/>
      <c r="GG23" s="58"/>
      <c r="GH23" s="58"/>
      <c r="GI23" s="58"/>
      <c r="GJ23" s="58"/>
      <c r="GK23" s="58"/>
      <c r="GL23" s="58"/>
      <c r="GM23" s="58"/>
      <c r="GN23" s="58"/>
      <c r="GO23" s="58"/>
      <c r="GP23" s="58"/>
      <c r="GQ23" s="58"/>
      <c r="GR23" s="58"/>
      <c r="GS23" s="58"/>
      <c r="GT23" s="58"/>
      <c r="GU23" s="58"/>
      <c r="GV23" s="58"/>
      <c r="GW23" s="58"/>
      <c r="GX23" s="58"/>
      <c r="GY23" s="58"/>
      <c r="GZ23" s="58"/>
    </row>
    <row r="24" spans="1:208" s="59" customFormat="1" ht="31.5">
      <c r="A24" s="540"/>
      <c r="B24" s="543"/>
      <c r="C24" s="321" t="s">
        <v>35</v>
      </c>
      <c r="D24" s="322"/>
      <c r="E24" s="327"/>
      <c r="F24" s="325"/>
      <c r="G24" s="325"/>
      <c r="H24" s="325"/>
      <c r="I24" s="325"/>
      <c r="J24" s="325"/>
      <c r="K24" s="325"/>
      <c r="L24" s="325"/>
      <c r="M24" s="324"/>
      <c r="N24" s="343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  <c r="CW24" s="58"/>
      <c r="CX24" s="58"/>
      <c r="CY24" s="58"/>
      <c r="CZ24" s="58"/>
      <c r="DA24" s="58"/>
      <c r="DB24" s="58"/>
      <c r="DC24" s="58"/>
      <c r="DD24" s="58"/>
      <c r="DE24" s="58"/>
      <c r="DF24" s="58"/>
      <c r="DG24" s="58"/>
      <c r="DH24" s="58"/>
      <c r="DI24" s="58"/>
      <c r="DJ24" s="58"/>
      <c r="DK24" s="58"/>
      <c r="DL24" s="58"/>
      <c r="DM24" s="58"/>
      <c r="DN24" s="58"/>
      <c r="DO24" s="58"/>
      <c r="DP24" s="58"/>
      <c r="DQ24" s="58"/>
      <c r="DR24" s="58"/>
      <c r="DS24" s="58"/>
      <c r="DT24" s="58"/>
      <c r="DU24" s="58"/>
      <c r="DV24" s="58"/>
      <c r="DW24" s="58"/>
      <c r="DX24" s="58"/>
      <c r="DY24" s="58"/>
      <c r="DZ24" s="58"/>
      <c r="EA24" s="58"/>
      <c r="EB24" s="58"/>
      <c r="EC24" s="58"/>
      <c r="ED24" s="58"/>
      <c r="EE24" s="58"/>
      <c r="EF24" s="58"/>
      <c r="EG24" s="58"/>
      <c r="EH24" s="58"/>
      <c r="EI24" s="58"/>
      <c r="EJ24" s="58"/>
      <c r="EK24" s="58"/>
      <c r="EL24" s="58"/>
      <c r="EM24" s="58"/>
      <c r="EN24" s="58"/>
      <c r="EO24" s="58"/>
      <c r="EP24" s="58"/>
      <c r="EQ24" s="58"/>
      <c r="ER24" s="58"/>
      <c r="ES24" s="58"/>
      <c r="ET24" s="58"/>
      <c r="EU24" s="58"/>
      <c r="EV24" s="58"/>
      <c r="EW24" s="58"/>
      <c r="EX24" s="58"/>
      <c r="EY24" s="58"/>
      <c r="EZ24" s="58"/>
      <c r="FA24" s="58"/>
      <c r="FB24" s="58"/>
      <c r="FC24" s="58"/>
      <c r="FD24" s="58"/>
      <c r="FE24" s="58"/>
      <c r="FF24" s="58"/>
      <c r="FG24" s="58"/>
      <c r="FH24" s="58"/>
      <c r="FI24" s="58"/>
      <c r="FJ24" s="58"/>
      <c r="FK24" s="58"/>
      <c r="FL24" s="58"/>
      <c r="FM24" s="58"/>
      <c r="FN24" s="58"/>
      <c r="FO24" s="58"/>
      <c r="FP24" s="58"/>
      <c r="FQ24" s="58"/>
      <c r="FR24" s="58"/>
      <c r="FS24" s="58"/>
      <c r="FT24" s="58"/>
      <c r="FU24" s="58"/>
      <c r="FV24" s="58"/>
      <c r="FW24" s="58"/>
      <c r="FX24" s="58"/>
      <c r="FY24" s="58"/>
      <c r="FZ24" s="58"/>
      <c r="GA24" s="58"/>
      <c r="GB24" s="58"/>
      <c r="GC24" s="58"/>
      <c r="GD24" s="58"/>
      <c r="GE24" s="58"/>
      <c r="GF24" s="58"/>
      <c r="GG24" s="58"/>
      <c r="GH24" s="58"/>
      <c r="GI24" s="58"/>
      <c r="GJ24" s="58"/>
      <c r="GK24" s="58"/>
      <c r="GL24" s="58"/>
      <c r="GM24" s="58"/>
      <c r="GN24" s="58"/>
      <c r="GO24" s="58"/>
      <c r="GP24" s="58"/>
      <c r="GQ24" s="58"/>
      <c r="GR24" s="58"/>
      <c r="GS24" s="58"/>
      <c r="GT24" s="58"/>
      <c r="GU24" s="58"/>
      <c r="GV24" s="58"/>
      <c r="GW24" s="58"/>
      <c r="GX24" s="58"/>
      <c r="GY24" s="58"/>
      <c r="GZ24" s="58"/>
    </row>
    <row r="25" spans="1:208" s="59" customFormat="1" ht="31.5">
      <c r="A25" s="540"/>
      <c r="B25" s="543"/>
      <c r="C25" s="321" t="s">
        <v>123</v>
      </c>
      <c r="D25" s="338"/>
      <c r="E25" s="327"/>
      <c r="F25" s="325"/>
      <c r="G25" s="325"/>
      <c r="H25" s="325"/>
      <c r="I25" s="325"/>
      <c r="J25" s="325"/>
      <c r="K25" s="324"/>
      <c r="L25" s="324"/>
      <c r="M25" s="324"/>
      <c r="N25" s="343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  <c r="CW25" s="58"/>
      <c r="CX25" s="58"/>
      <c r="CY25" s="58"/>
      <c r="CZ25" s="58"/>
      <c r="DA25" s="58"/>
      <c r="DB25" s="58"/>
      <c r="DC25" s="58"/>
      <c r="DD25" s="58"/>
      <c r="DE25" s="58"/>
      <c r="DF25" s="58"/>
      <c r="DG25" s="58"/>
      <c r="DH25" s="58"/>
      <c r="DI25" s="58"/>
      <c r="DJ25" s="58"/>
      <c r="DK25" s="58"/>
      <c r="DL25" s="58"/>
      <c r="DM25" s="58"/>
      <c r="DN25" s="58"/>
      <c r="DO25" s="58"/>
      <c r="DP25" s="58"/>
      <c r="DQ25" s="58"/>
      <c r="DR25" s="58"/>
      <c r="DS25" s="58"/>
      <c r="DT25" s="58"/>
      <c r="DU25" s="58"/>
      <c r="DV25" s="58"/>
      <c r="DW25" s="58"/>
      <c r="DX25" s="58"/>
      <c r="DY25" s="58"/>
      <c r="DZ25" s="58"/>
      <c r="EA25" s="58"/>
      <c r="EB25" s="58"/>
      <c r="EC25" s="58"/>
      <c r="ED25" s="58"/>
      <c r="EE25" s="58"/>
      <c r="EF25" s="58"/>
      <c r="EG25" s="58"/>
      <c r="EH25" s="58"/>
      <c r="EI25" s="58"/>
      <c r="EJ25" s="58"/>
      <c r="EK25" s="58"/>
      <c r="EL25" s="58"/>
      <c r="EM25" s="58"/>
      <c r="EN25" s="58"/>
      <c r="EO25" s="58"/>
      <c r="EP25" s="58"/>
      <c r="EQ25" s="58"/>
      <c r="ER25" s="58"/>
      <c r="ES25" s="58"/>
      <c r="ET25" s="58"/>
      <c r="EU25" s="58"/>
      <c r="EV25" s="58"/>
      <c r="EW25" s="58"/>
      <c r="EX25" s="58"/>
      <c r="EY25" s="58"/>
      <c r="EZ25" s="58"/>
      <c r="FA25" s="58"/>
      <c r="FB25" s="58"/>
      <c r="FC25" s="58"/>
      <c r="FD25" s="58"/>
      <c r="FE25" s="58"/>
      <c r="FF25" s="58"/>
      <c r="FG25" s="58"/>
      <c r="FH25" s="58"/>
      <c r="FI25" s="58"/>
      <c r="FJ25" s="58"/>
      <c r="FK25" s="58"/>
      <c r="FL25" s="58"/>
      <c r="FM25" s="58"/>
      <c r="FN25" s="58"/>
      <c r="FO25" s="58"/>
      <c r="FP25" s="58"/>
      <c r="FQ25" s="58"/>
      <c r="FR25" s="58"/>
      <c r="FS25" s="58"/>
      <c r="FT25" s="58"/>
      <c r="FU25" s="58"/>
      <c r="FV25" s="58"/>
      <c r="FW25" s="58"/>
      <c r="FX25" s="58"/>
      <c r="FY25" s="58"/>
      <c r="FZ25" s="58"/>
      <c r="GA25" s="58"/>
      <c r="GB25" s="58"/>
      <c r="GC25" s="58"/>
      <c r="GD25" s="58"/>
      <c r="GE25" s="58"/>
      <c r="GF25" s="58"/>
      <c r="GG25" s="58"/>
      <c r="GH25" s="58"/>
      <c r="GI25" s="58"/>
      <c r="GJ25" s="58"/>
      <c r="GK25" s="58"/>
      <c r="GL25" s="58"/>
      <c r="GM25" s="58"/>
      <c r="GN25" s="58"/>
      <c r="GO25" s="58"/>
      <c r="GP25" s="58"/>
      <c r="GQ25" s="58"/>
      <c r="GR25" s="58"/>
      <c r="GS25" s="58"/>
      <c r="GT25" s="58"/>
      <c r="GU25" s="58"/>
      <c r="GV25" s="58"/>
      <c r="GW25" s="58"/>
      <c r="GX25" s="58"/>
      <c r="GY25" s="58"/>
      <c r="GZ25" s="58"/>
    </row>
    <row r="26" spans="1:208" s="1" customFormat="1" ht="16.5" thickBot="1">
      <c r="A26" s="541"/>
      <c r="B26" s="544"/>
      <c r="C26" s="328"/>
      <c r="D26" s="330">
        <f>VLOOKUP(A22,'ORÇAMENTO CONSOLIDADO'!$B$27:$D$59,3,FALSE)</f>
        <v>691670.01</v>
      </c>
      <c r="E26" s="340">
        <f t="shared" ref="E26:N26" si="4">$D26*E22</f>
        <v>0</v>
      </c>
      <c r="F26" s="333">
        <f t="shared" si="4"/>
        <v>0</v>
      </c>
      <c r="G26" s="333">
        <f t="shared" si="4"/>
        <v>0</v>
      </c>
      <c r="H26" s="333">
        <f t="shared" si="4"/>
        <v>0</v>
      </c>
      <c r="I26" s="333">
        <f t="shared" si="4"/>
        <v>0</v>
      </c>
      <c r="J26" s="333">
        <f t="shared" ref="J26" si="5">$D26*J22</f>
        <v>0</v>
      </c>
      <c r="K26" s="332">
        <f t="shared" si="4"/>
        <v>172917.5025</v>
      </c>
      <c r="L26" s="332">
        <f t="shared" si="4"/>
        <v>172917.5025</v>
      </c>
      <c r="M26" s="332">
        <f t="shared" si="4"/>
        <v>207501.003</v>
      </c>
      <c r="N26" s="344">
        <f t="shared" si="4"/>
        <v>138334.00200000001</v>
      </c>
    </row>
    <row r="27" spans="1:208" s="1" customFormat="1" ht="15.75" thickBot="1">
      <c r="A27" s="345"/>
      <c r="B27" s="346"/>
      <c r="C27" s="346"/>
      <c r="D27" s="347"/>
      <c r="E27" s="348"/>
      <c r="F27" s="348"/>
      <c r="G27" s="348"/>
      <c r="H27" s="348"/>
      <c r="I27" s="348"/>
      <c r="J27" s="348"/>
      <c r="K27" s="348"/>
      <c r="L27" s="348"/>
      <c r="M27" s="348"/>
      <c r="N27" s="349"/>
    </row>
    <row r="28" spans="1:208" s="1" customFormat="1" ht="15.75">
      <c r="A28" s="533" t="s">
        <v>52</v>
      </c>
      <c r="B28" s="534"/>
      <c r="C28" s="535"/>
      <c r="D28" s="335"/>
      <c r="E28" s="350">
        <f>IFERROR(E30/$D$31,"0,00%")</f>
        <v>6.2276703238283944E-2</v>
      </c>
      <c r="F28" s="350">
        <f>IFERROR(F30/$D$31,"0,00%")</f>
        <v>0.1223862457005295</v>
      </c>
      <c r="G28" s="350">
        <f t="shared" ref="G28:N28" si="6">IFERROR(G30/$D$31,"0,00%")</f>
        <v>0.1348415863481863</v>
      </c>
      <c r="H28" s="350">
        <f t="shared" si="6"/>
        <v>0.12195281354532184</v>
      </c>
      <c r="I28" s="350">
        <f t="shared" si="6"/>
        <v>4.8087633969796463E-2</v>
      </c>
      <c r="J28" s="350">
        <f t="shared" si="6"/>
        <v>6.1940315700333891E-2</v>
      </c>
      <c r="K28" s="350">
        <f t="shared" si="6"/>
        <v>0.1276137542994705</v>
      </c>
      <c r="L28" s="350">
        <f t="shared" si="6"/>
        <v>0.14000181743953727</v>
      </c>
      <c r="M28" s="350">
        <f t="shared" si="6"/>
        <v>0.12836037887923105</v>
      </c>
      <c r="N28" s="351">
        <f t="shared" si="6"/>
        <v>5.2538750879309294E-2</v>
      </c>
    </row>
    <row r="29" spans="1:208" s="1" customFormat="1" ht="15.75">
      <c r="A29" s="536" t="s">
        <v>53</v>
      </c>
      <c r="B29" s="537"/>
      <c r="C29" s="538"/>
      <c r="D29" s="352">
        <f>SUM(D7+D12+D17+D22)</f>
        <v>1</v>
      </c>
      <c r="E29" s="353">
        <f>E28</f>
        <v>6.2276703238283944E-2</v>
      </c>
      <c r="F29" s="354">
        <f>E29+F28</f>
        <v>0.18466294893881344</v>
      </c>
      <c r="G29" s="354">
        <f>F29+G28</f>
        <v>0.31950453528699974</v>
      </c>
      <c r="H29" s="354">
        <f>G29+H28</f>
        <v>0.44145734883232157</v>
      </c>
      <c r="I29" s="354">
        <f t="shared" ref="I29:N29" si="7">H29+I28</f>
        <v>0.48954498280211806</v>
      </c>
      <c r="J29" s="354">
        <f t="shared" si="7"/>
        <v>0.55148529850245198</v>
      </c>
      <c r="K29" s="354">
        <f t="shared" si="7"/>
        <v>0.67909905280192251</v>
      </c>
      <c r="L29" s="354">
        <f t="shared" si="7"/>
        <v>0.81910087024145972</v>
      </c>
      <c r="M29" s="354">
        <f t="shared" si="7"/>
        <v>0.94746124912069074</v>
      </c>
      <c r="N29" s="355">
        <f t="shared" si="7"/>
        <v>1</v>
      </c>
    </row>
    <row r="30" spans="1:208" s="1" customFormat="1" ht="15.75">
      <c r="A30" s="536" t="s">
        <v>54</v>
      </c>
      <c r="B30" s="537"/>
      <c r="C30" s="538"/>
      <c r="D30" s="356"/>
      <c r="E30" s="357">
        <f>SUM(E11+E16+E21+E26)</f>
        <v>163973.9325</v>
      </c>
      <c r="F30" s="357">
        <f t="shared" ref="F30:N30" si="8">SUM(F11+F16+F21+F26)</f>
        <v>322241.75249999994</v>
      </c>
      <c r="G30" s="357">
        <f t="shared" si="8"/>
        <v>355036.53899999999</v>
      </c>
      <c r="H30" s="357">
        <f t="shared" si="8"/>
        <v>321100.52999999997</v>
      </c>
      <c r="I30" s="357">
        <f t="shared" si="8"/>
        <v>126614.25599999999</v>
      </c>
      <c r="J30" s="357">
        <f t="shared" si="8"/>
        <v>163088.22750000001</v>
      </c>
      <c r="K30" s="357">
        <f t="shared" si="8"/>
        <v>336005.73</v>
      </c>
      <c r="L30" s="357">
        <f t="shared" si="8"/>
        <v>368623.37549999997</v>
      </c>
      <c r="M30" s="357">
        <f t="shared" si="8"/>
        <v>337971.58500000002</v>
      </c>
      <c r="N30" s="358">
        <f t="shared" si="8"/>
        <v>138334.00200000001</v>
      </c>
    </row>
    <row r="31" spans="1:208" s="1" customFormat="1" ht="16.5" thickBot="1">
      <c r="A31" s="530" t="s">
        <v>55</v>
      </c>
      <c r="B31" s="531"/>
      <c r="C31" s="532"/>
      <c r="D31" s="330">
        <f>SUM(D11+D16+D21+D26)</f>
        <v>2632989.9299999997</v>
      </c>
      <c r="E31" s="340">
        <f>E30</f>
        <v>163973.9325</v>
      </c>
      <c r="F31" s="333">
        <f>E31+F30</f>
        <v>486215.68499999994</v>
      </c>
      <c r="G31" s="333">
        <f t="shared" ref="G31:N31" si="9">F31+G30</f>
        <v>841252.22399999993</v>
      </c>
      <c r="H31" s="333">
        <f t="shared" si="9"/>
        <v>1162352.754</v>
      </c>
      <c r="I31" s="333">
        <f t="shared" si="9"/>
        <v>1288967.01</v>
      </c>
      <c r="J31" s="333">
        <f t="shared" si="9"/>
        <v>1452055.2375</v>
      </c>
      <c r="K31" s="333">
        <f t="shared" si="9"/>
        <v>1788060.9675</v>
      </c>
      <c r="L31" s="333">
        <f t="shared" si="9"/>
        <v>2156684.3429999999</v>
      </c>
      <c r="M31" s="333">
        <f t="shared" si="9"/>
        <v>2494655.9279999998</v>
      </c>
      <c r="N31" s="330">
        <f t="shared" si="9"/>
        <v>2632989.9299999997</v>
      </c>
      <c r="O31" s="232">
        <f>'ORÇAMENTO CONSOLIDADO'!D28</f>
        <v>2632989.9299999997</v>
      </c>
    </row>
    <row r="32" spans="1:208" ht="15">
      <c r="A32" s="303"/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</row>
    <row r="33" spans="1:14" ht="15">
      <c r="A33" s="303"/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</row>
    <row r="34" spans="1:14">
      <c r="A34" s="362" t="s">
        <v>398</v>
      </c>
      <c r="B34" s="362"/>
      <c r="C34" s="362"/>
      <c r="D34" s="362"/>
      <c r="E34" s="362"/>
      <c r="F34" s="362"/>
      <c r="G34" s="362"/>
      <c r="H34" s="362"/>
      <c r="I34" s="362"/>
      <c r="J34" s="362"/>
      <c r="K34" s="362"/>
      <c r="L34" s="362"/>
      <c r="M34" s="362"/>
      <c r="N34" s="362"/>
    </row>
    <row r="35" spans="1:14">
      <c r="A35" s="362"/>
      <c r="B35" s="362"/>
      <c r="C35" s="362"/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</row>
    <row r="36" spans="1:14">
      <c r="A36" s="362"/>
      <c r="B36" s="362"/>
      <c r="C36" s="362"/>
      <c r="D36" s="362"/>
      <c r="E36" s="362"/>
      <c r="F36" s="362"/>
      <c r="G36" s="362"/>
      <c r="H36" s="362"/>
      <c r="I36" s="362"/>
      <c r="J36" s="362"/>
      <c r="K36" s="362"/>
      <c r="L36" s="362"/>
      <c r="M36" s="362"/>
      <c r="N36" s="362"/>
    </row>
    <row r="37" spans="1:14">
      <c r="A37" s="362"/>
      <c r="B37" s="362"/>
      <c r="C37" s="362"/>
      <c r="D37" s="362"/>
      <c r="E37" s="362"/>
      <c r="F37" s="362"/>
      <c r="G37" s="362"/>
      <c r="H37" s="362"/>
      <c r="I37" s="362"/>
      <c r="J37" s="362"/>
      <c r="K37" s="362"/>
      <c r="L37" s="362"/>
      <c r="M37" s="362"/>
      <c r="N37" s="362"/>
    </row>
    <row r="38" spans="1:14">
      <c r="A38" s="362"/>
      <c r="B38" s="362"/>
      <c r="C38" s="362"/>
      <c r="D38" s="362"/>
      <c r="E38" s="362"/>
      <c r="F38" s="362"/>
      <c r="G38" s="362"/>
      <c r="H38" s="362"/>
      <c r="I38" s="362"/>
      <c r="J38" s="362"/>
      <c r="K38" s="362"/>
      <c r="L38" s="362"/>
      <c r="M38" s="362"/>
      <c r="N38" s="362"/>
    </row>
    <row r="39" spans="1:14">
      <c r="A39" s="362"/>
      <c r="B39" s="362"/>
      <c r="C39" s="362"/>
      <c r="D39" s="362"/>
      <c r="E39" s="362"/>
      <c r="F39" s="362"/>
      <c r="G39" s="362"/>
      <c r="H39" s="362"/>
      <c r="I39" s="362"/>
      <c r="J39" s="362"/>
      <c r="K39" s="362"/>
      <c r="L39" s="362"/>
      <c r="M39" s="362"/>
      <c r="N39" s="362"/>
    </row>
    <row r="40" spans="1:14">
      <c r="A40" s="362"/>
      <c r="B40" s="362"/>
      <c r="C40" s="362"/>
      <c r="D40" s="362"/>
      <c r="E40" s="362"/>
      <c r="F40" s="362"/>
      <c r="G40" s="362"/>
      <c r="H40" s="362"/>
      <c r="I40" s="362"/>
      <c r="J40" s="362"/>
      <c r="K40" s="362"/>
      <c r="L40" s="362"/>
      <c r="M40" s="362"/>
      <c r="N40" s="362"/>
    </row>
  </sheetData>
  <mergeCells count="19">
    <mergeCell ref="A1:N1"/>
    <mergeCell ref="A4:N4"/>
    <mergeCell ref="A5:A6"/>
    <mergeCell ref="B5:B6"/>
    <mergeCell ref="C5:C6"/>
    <mergeCell ref="D5:D6"/>
    <mergeCell ref="A17:A21"/>
    <mergeCell ref="B17:B21"/>
    <mergeCell ref="A22:A26"/>
    <mergeCell ref="B22:B26"/>
    <mergeCell ref="A7:A11"/>
    <mergeCell ref="B7:B11"/>
    <mergeCell ref="A12:A16"/>
    <mergeCell ref="B12:B16"/>
    <mergeCell ref="A34:N40"/>
    <mergeCell ref="A31:C31"/>
    <mergeCell ref="A28:C28"/>
    <mergeCell ref="A29:C29"/>
    <mergeCell ref="A30:C30"/>
  </mergeCells>
  <printOptions horizontalCentered="1"/>
  <pageMargins left="1.2" right="0.23622047244094491" top="2.21" bottom="0.74803149606299213" header="0.34" footer="0.31496062992125984"/>
  <pageSetup paperSize="9" scale="4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1118B-E69B-4625-9233-24EC4F9F176D}">
  <sheetPr>
    <pageSetUpPr fitToPage="1"/>
  </sheetPr>
  <dimension ref="A1:AB43"/>
  <sheetViews>
    <sheetView view="pageBreakPreview" zoomScale="87" zoomScaleNormal="100" zoomScaleSheetLayoutView="87" workbookViewId="0">
      <selection activeCell="M13" sqref="M13"/>
    </sheetView>
  </sheetViews>
  <sheetFormatPr defaultRowHeight="15"/>
  <cols>
    <col min="1" max="1" width="18.5703125" customWidth="1"/>
    <col min="5" max="5" width="11" bestFit="1" customWidth="1"/>
    <col min="6" max="6" width="11" customWidth="1"/>
    <col min="12" max="12" width="10.42578125" customWidth="1"/>
  </cols>
  <sheetData>
    <row r="1" spans="1:28">
      <c r="A1" s="563" t="s">
        <v>246</v>
      </c>
      <c r="B1" s="563"/>
      <c r="C1" s="563"/>
      <c r="D1" s="563"/>
      <c r="E1" s="563"/>
      <c r="F1" s="563"/>
      <c r="G1" s="563"/>
      <c r="H1" s="563"/>
      <c r="I1" s="563"/>
      <c r="J1" s="563"/>
      <c r="K1" s="563"/>
      <c r="L1" s="563"/>
      <c r="M1" s="563"/>
      <c r="N1" s="563"/>
      <c r="O1" s="563"/>
      <c r="P1" s="563"/>
      <c r="Q1" s="563"/>
      <c r="R1" s="563"/>
      <c r="S1" s="563"/>
      <c r="T1" s="563"/>
      <c r="U1" s="563"/>
      <c r="V1" s="563"/>
      <c r="W1" s="563"/>
      <c r="X1" s="563"/>
      <c r="Y1" s="563"/>
      <c r="Z1" s="563"/>
      <c r="AA1" s="563"/>
      <c r="AB1" s="563"/>
    </row>
    <row r="2" spans="1:28">
      <c r="A2" s="563" t="s">
        <v>247</v>
      </c>
      <c r="B2" s="563"/>
      <c r="C2" s="563"/>
      <c r="D2" s="563"/>
      <c r="E2" s="563"/>
      <c r="F2" s="563"/>
      <c r="G2" s="563"/>
      <c r="H2" s="563"/>
      <c r="I2" s="563"/>
      <c r="J2" s="563"/>
      <c r="K2" s="563"/>
      <c r="L2" s="563"/>
      <c r="M2" s="563"/>
      <c r="N2" s="563"/>
      <c r="O2" s="563"/>
      <c r="P2" s="563"/>
      <c r="Q2" s="563"/>
      <c r="R2" s="563"/>
      <c r="S2" s="563"/>
      <c r="T2" s="563"/>
      <c r="U2" s="563"/>
      <c r="V2" s="563"/>
      <c r="W2" s="563"/>
      <c r="X2" s="563"/>
      <c r="Y2" s="563"/>
      <c r="Z2" s="563"/>
      <c r="AA2" s="563"/>
      <c r="AB2" s="563"/>
    </row>
    <row r="3" spans="1:28">
      <c r="A3" s="563" t="s">
        <v>248</v>
      </c>
      <c r="B3" s="563"/>
      <c r="C3" s="563"/>
      <c r="D3" s="563"/>
      <c r="E3" s="563"/>
      <c r="F3" s="563"/>
      <c r="G3" s="563"/>
      <c r="H3" s="563"/>
      <c r="I3" s="563"/>
      <c r="J3" s="563"/>
      <c r="K3" s="563"/>
      <c r="L3" s="563"/>
      <c r="M3" s="563"/>
      <c r="N3" s="563"/>
      <c r="O3" s="563"/>
      <c r="P3" s="563"/>
      <c r="Q3" s="563"/>
      <c r="R3" s="563"/>
      <c r="S3" s="563"/>
      <c r="T3" s="563"/>
      <c r="U3" s="563"/>
      <c r="V3" s="563"/>
      <c r="W3" s="563"/>
      <c r="X3" s="563"/>
      <c r="Y3" s="563"/>
      <c r="Z3" s="563"/>
      <c r="AA3" s="563"/>
      <c r="AB3" s="563"/>
    </row>
    <row r="4" spans="1:28" ht="23.25" customHeight="1">
      <c r="A4" s="563" t="s">
        <v>338</v>
      </c>
      <c r="B4" s="563"/>
      <c r="C4" s="563"/>
      <c r="D4" s="563"/>
      <c r="E4" s="563"/>
      <c r="F4" s="563"/>
      <c r="G4" s="563"/>
      <c r="H4" s="563"/>
      <c r="I4" s="563"/>
      <c r="J4" s="563"/>
      <c r="K4" s="563"/>
      <c r="L4" s="563"/>
      <c r="M4" s="563"/>
      <c r="N4" s="563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</row>
    <row r="5" spans="1:28" ht="44.25" customHeight="1">
      <c r="A5" s="563" t="s">
        <v>336</v>
      </c>
      <c r="B5" s="563"/>
      <c r="C5" s="563"/>
      <c r="D5" s="563"/>
      <c r="E5" s="563"/>
      <c r="F5" s="563"/>
      <c r="G5" s="563"/>
      <c r="H5" s="563"/>
      <c r="I5" s="563"/>
      <c r="J5" s="563"/>
      <c r="K5" s="563"/>
      <c r="L5" s="563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44"/>
      <c r="Y5" s="144"/>
      <c r="Z5" s="144"/>
      <c r="AA5" s="144"/>
      <c r="AB5" s="144"/>
    </row>
    <row r="6" spans="1:28">
      <c r="A6" s="563" t="s">
        <v>337</v>
      </c>
      <c r="B6" s="563"/>
      <c r="C6" s="563"/>
      <c r="D6" s="563"/>
      <c r="E6" s="563"/>
      <c r="F6" s="563"/>
      <c r="G6" s="563"/>
      <c r="H6" s="563"/>
      <c r="I6" s="563"/>
      <c r="J6" s="563"/>
      <c r="K6" s="563"/>
      <c r="L6" s="563"/>
      <c r="M6" s="563"/>
      <c r="N6" s="563"/>
      <c r="O6" s="563"/>
      <c r="P6" s="563"/>
      <c r="Q6" s="563"/>
      <c r="R6" s="563"/>
      <c r="S6" s="563"/>
      <c r="T6" s="563"/>
      <c r="U6" s="563"/>
      <c r="V6" s="563"/>
      <c r="W6" s="563"/>
      <c r="X6" s="563"/>
      <c r="Y6" s="563"/>
      <c r="Z6" s="563"/>
      <c r="AA6" s="563"/>
      <c r="AB6" s="563"/>
    </row>
    <row r="7" spans="1:28" ht="15.75">
      <c r="A7" s="145"/>
      <c r="B7" s="146"/>
      <c r="C7" s="147"/>
      <c r="D7" s="147"/>
      <c r="E7" s="147"/>
      <c r="F7" s="147"/>
      <c r="G7" s="147"/>
      <c r="H7" s="147"/>
      <c r="I7" s="147"/>
      <c r="J7" s="147"/>
      <c r="K7" s="147"/>
      <c r="L7" s="148"/>
    </row>
    <row r="8" spans="1:28" ht="21.75" customHeight="1">
      <c r="A8" s="575" t="s">
        <v>249</v>
      </c>
      <c r="B8" s="575"/>
      <c r="C8" s="575"/>
      <c r="D8" s="575"/>
      <c r="E8" s="575"/>
      <c r="F8" s="575"/>
      <c r="G8" s="575"/>
      <c r="H8" s="575"/>
      <c r="I8" s="575"/>
      <c r="J8" s="575"/>
      <c r="K8" s="575"/>
      <c r="L8" s="575"/>
      <c r="M8" s="294"/>
      <c r="N8" s="294"/>
    </row>
    <row r="9" spans="1:28">
      <c r="A9" s="149"/>
      <c r="B9" s="149"/>
      <c r="C9" s="149"/>
      <c r="D9" s="149"/>
      <c r="E9" s="149"/>
      <c r="F9" s="149"/>
      <c r="G9" s="149"/>
      <c r="H9" s="150"/>
      <c r="I9" s="150"/>
      <c r="J9" s="150"/>
      <c r="K9" s="150"/>
      <c r="L9" s="151"/>
    </row>
    <row r="10" spans="1:28" ht="45" customHeight="1">
      <c r="A10" s="566" t="s">
        <v>514</v>
      </c>
      <c r="B10" s="566"/>
      <c r="C10" s="566"/>
      <c r="D10" s="566"/>
      <c r="E10" s="566"/>
      <c r="F10" s="566"/>
      <c r="G10" s="567"/>
      <c r="H10" s="568" t="s">
        <v>495</v>
      </c>
      <c r="I10" s="569"/>
      <c r="J10" s="569"/>
      <c r="K10" s="570"/>
      <c r="L10" s="151"/>
      <c r="M10" s="153"/>
    </row>
    <row r="11" spans="1:28" ht="33.75">
      <c r="A11" s="571" t="s">
        <v>496</v>
      </c>
      <c r="B11" s="572"/>
      <c r="C11" s="285" t="s">
        <v>497</v>
      </c>
      <c r="D11" s="286" t="s">
        <v>498</v>
      </c>
      <c r="E11" s="286" t="s">
        <v>499</v>
      </c>
      <c r="F11" s="286" t="s">
        <v>500</v>
      </c>
      <c r="G11" s="286" t="s">
        <v>501</v>
      </c>
      <c r="H11" s="287" t="s">
        <v>502</v>
      </c>
      <c r="I11" s="287" t="s">
        <v>503</v>
      </c>
      <c r="J11" s="287" t="s">
        <v>504</v>
      </c>
      <c r="K11" s="287" t="s">
        <v>505</v>
      </c>
      <c r="L11" s="286" t="s">
        <v>506</v>
      </c>
      <c r="M11" s="153"/>
    </row>
    <row r="12" spans="1:28">
      <c r="A12" s="573"/>
      <c r="B12" s="574"/>
      <c r="C12" s="288">
        <v>1.0999999999999999E-2</v>
      </c>
      <c r="D12" s="288">
        <v>1.1000000000000001E-3</v>
      </c>
      <c r="E12" s="288">
        <v>5.5999999999999999E-3</v>
      </c>
      <c r="F12" s="288">
        <v>8.3000000000000001E-3</v>
      </c>
      <c r="G12" s="288">
        <v>1.6E-2</v>
      </c>
      <c r="H12" s="289">
        <v>2.5000000000000001E-2</v>
      </c>
      <c r="I12" s="289">
        <v>6.4999999999999997E-3</v>
      </c>
      <c r="J12" s="289">
        <v>0.03</v>
      </c>
      <c r="K12" s="289">
        <v>0</v>
      </c>
      <c r="L12" s="290">
        <f>((1+C12+D12+E12)*(1+F12)*(1+G12)/(1-M12))-1</f>
        <v>0.11088466761854021</v>
      </c>
      <c r="M12" s="153">
        <f>H12+I12+J12+K12</f>
        <v>6.1499999999999999E-2</v>
      </c>
    </row>
    <row r="13" spans="1:28">
      <c r="A13" s="154"/>
      <c r="B13" s="154"/>
      <c r="C13" s="152"/>
      <c r="D13" s="152"/>
      <c r="E13" s="152"/>
      <c r="F13" s="152"/>
      <c r="G13" s="152"/>
      <c r="H13" s="292"/>
      <c r="I13" s="292"/>
      <c r="J13" s="292"/>
      <c r="K13" s="292"/>
      <c r="L13" s="293"/>
      <c r="M13" s="153"/>
    </row>
    <row r="14" spans="1:28">
      <c r="A14" s="566" t="s">
        <v>515</v>
      </c>
      <c r="B14" s="566"/>
      <c r="C14" s="566"/>
      <c r="D14" s="566"/>
      <c r="E14" s="566"/>
      <c r="F14" s="566"/>
      <c r="G14" s="567"/>
      <c r="H14" s="568" t="s">
        <v>495</v>
      </c>
      <c r="I14" s="569"/>
      <c r="J14" s="569"/>
      <c r="K14" s="570"/>
      <c r="L14" s="151"/>
      <c r="M14" s="153"/>
    </row>
    <row r="15" spans="1:28" ht="33.75">
      <c r="A15" s="571" t="s">
        <v>496</v>
      </c>
      <c r="B15" s="572"/>
      <c r="C15" s="285" t="s">
        <v>497</v>
      </c>
      <c r="D15" s="286" t="s">
        <v>498</v>
      </c>
      <c r="E15" s="286" t="s">
        <v>499</v>
      </c>
      <c r="F15" s="286" t="s">
        <v>500</v>
      </c>
      <c r="G15" s="286" t="s">
        <v>501</v>
      </c>
      <c r="H15" s="287" t="s">
        <v>502</v>
      </c>
      <c r="I15" s="287" t="s">
        <v>503</v>
      </c>
      <c r="J15" s="287" t="s">
        <v>504</v>
      </c>
      <c r="K15" s="287" t="s">
        <v>505</v>
      </c>
      <c r="L15" s="286" t="s">
        <v>506</v>
      </c>
      <c r="M15" s="153"/>
    </row>
    <row r="16" spans="1:28">
      <c r="A16" s="573"/>
      <c r="B16" s="574"/>
      <c r="C16" s="288">
        <v>1.0999999999999999E-2</v>
      </c>
      <c r="D16" s="288">
        <v>5.0000000000000001E-4</v>
      </c>
      <c r="E16" s="288">
        <v>3.3E-3</v>
      </c>
      <c r="F16" s="288">
        <v>4.8999999999999998E-3</v>
      </c>
      <c r="G16" s="288">
        <v>1.6E-2</v>
      </c>
      <c r="H16" s="289">
        <v>0</v>
      </c>
      <c r="I16" s="289">
        <v>6.4999999999999997E-3</v>
      </c>
      <c r="J16" s="289">
        <v>0.03</v>
      </c>
      <c r="K16" s="289">
        <v>0</v>
      </c>
      <c r="L16" s="290">
        <f>((1+C16+D16+E16)*(1+F16)*(1+G16)/(1-M16))-1</f>
        <v>7.5338744494032106E-2</v>
      </c>
      <c r="M16" s="153">
        <f>H16+I16+J16+K16</f>
        <v>3.6499999999999998E-2</v>
      </c>
    </row>
    <row r="17" spans="1:14">
      <c r="A17" s="154"/>
      <c r="B17" s="154"/>
      <c r="C17" s="152"/>
      <c r="D17" s="152"/>
      <c r="E17" s="152"/>
      <c r="F17" s="152"/>
      <c r="G17" s="152"/>
      <c r="H17" s="292"/>
      <c r="I17" s="292"/>
      <c r="J17" s="292"/>
      <c r="K17" s="292"/>
      <c r="L17" s="293"/>
      <c r="M17" s="153"/>
    </row>
    <row r="18" spans="1:14" ht="15.75" customHeight="1">
      <c r="A18" s="149"/>
      <c r="B18" s="149"/>
      <c r="C18" s="149"/>
      <c r="D18" s="149"/>
      <c r="E18" s="149"/>
      <c r="F18" s="149"/>
      <c r="G18" s="149"/>
      <c r="H18" s="150"/>
      <c r="I18" s="150"/>
      <c r="J18" s="150"/>
      <c r="K18" s="150"/>
      <c r="L18" s="151"/>
      <c r="M18" s="153"/>
    </row>
    <row r="19" spans="1:14" ht="15.75">
      <c r="A19" t="s">
        <v>250</v>
      </c>
      <c r="B19" s="154"/>
      <c r="C19" s="152"/>
      <c r="D19" s="152"/>
      <c r="E19" s="152"/>
      <c r="F19" s="152"/>
      <c r="G19" s="152"/>
      <c r="H19" s="147"/>
      <c r="I19" s="147"/>
      <c r="J19" s="148"/>
      <c r="K19" s="148"/>
      <c r="L19" s="148"/>
      <c r="M19" s="153"/>
    </row>
    <row r="20" spans="1:14" ht="15.75">
      <c r="A20" t="s">
        <v>251</v>
      </c>
      <c r="B20" s="154"/>
      <c r="C20" s="152"/>
      <c r="D20" s="152"/>
      <c r="E20" s="152"/>
      <c r="F20" s="152"/>
      <c r="G20" s="152"/>
      <c r="H20" s="147"/>
      <c r="I20" s="147"/>
      <c r="J20" s="148"/>
      <c r="K20" s="148"/>
      <c r="L20" s="148"/>
      <c r="M20" s="153"/>
    </row>
    <row r="21" spans="1:14" ht="15.75">
      <c r="A21" t="s">
        <v>252</v>
      </c>
      <c r="B21" s="154"/>
      <c r="C21" s="152"/>
      <c r="D21" s="152"/>
      <c r="E21" s="152"/>
      <c r="F21" s="152"/>
      <c r="G21" s="152"/>
      <c r="H21" s="147"/>
      <c r="I21" s="147"/>
      <c r="J21" s="148"/>
      <c r="K21" s="148"/>
      <c r="L21" s="148"/>
      <c r="M21" s="153"/>
    </row>
    <row r="22" spans="1:14" ht="15.75" customHeight="1">
      <c r="A22" s="562" t="s">
        <v>253</v>
      </c>
      <c r="B22" s="562"/>
      <c r="C22" s="562"/>
      <c r="D22" s="562"/>
      <c r="E22" s="562"/>
      <c r="F22" s="562"/>
      <c r="G22" s="562"/>
      <c r="H22" s="562"/>
      <c r="I22" s="562"/>
      <c r="J22" s="562"/>
      <c r="K22" s="562"/>
      <c r="L22" s="562"/>
      <c r="M22" s="291"/>
      <c r="N22" s="291"/>
    </row>
    <row r="23" spans="1:14" ht="32.25" customHeight="1">
      <c r="A23" s="562"/>
      <c r="B23" s="562"/>
      <c r="C23" s="562"/>
      <c r="D23" s="562"/>
      <c r="E23" s="562"/>
      <c r="F23" s="562"/>
      <c r="G23" s="562"/>
      <c r="H23" s="562"/>
      <c r="I23" s="562"/>
      <c r="J23" s="562"/>
      <c r="K23" s="562"/>
      <c r="L23" s="562"/>
      <c r="M23" s="291"/>
      <c r="N23" s="291"/>
    </row>
    <row r="24" spans="1:14" ht="15.75">
      <c r="A24" t="s">
        <v>254</v>
      </c>
      <c r="B24" s="154"/>
      <c r="C24" s="152"/>
      <c r="D24" s="152"/>
      <c r="E24" s="152"/>
      <c r="F24" s="152"/>
      <c r="G24" s="152"/>
      <c r="H24" s="147"/>
      <c r="I24" s="147"/>
      <c r="J24" s="148"/>
      <c r="K24" s="148"/>
      <c r="L24" s="148"/>
      <c r="M24" s="153"/>
    </row>
    <row r="25" spans="1:14" ht="15.75">
      <c r="A25" t="s">
        <v>255</v>
      </c>
      <c r="B25" s="154"/>
      <c r="C25" s="152"/>
      <c r="D25" s="152"/>
      <c r="E25" s="152"/>
      <c r="F25" s="152"/>
      <c r="G25" s="152"/>
      <c r="H25" s="147"/>
      <c r="I25" s="147"/>
      <c r="J25" s="148"/>
      <c r="K25" s="148"/>
      <c r="L25" s="148"/>
      <c r="M25" s="153"/>
    </row>
    <row r="26" spans="1:14" ht="15.75">
      <c r="A26" t="s">
        <v>256</v>
      </c>
      <c r="B26" s="154"/>
      <c r="C26" s="152"/>
      <c r="D26" s="152"/>
      <c r="E26" s="152"/>
      <c r="F26" s="152"/>
      <c r="G26" s="152"/>
      <c r="H26" s="147"/>
      <c r="I26" s="147"/>
      <c r="J26" s="148"/>
      <c r="K26" s="148"/>
      <c r="L26" s="148"/>
      <c r="M26" s="153"/>
    </row>
    <row r="27" spans="1:14" ht="15.75">
      <c r="A27" t="s">
        <v>257</v>
      </c>
      <c r="B27" s="154"/>
      <c r="C27" s="152"/>
      <c r="D27" s="152"/>
      <c r="E27" s="152"/>
      <c r="F27" s="152"/>
      <c r="G27" s="152"/>
      <c r="H27" s="147"/>
      <c r="I27" s="147"/>
      <c r="J27" s="148"/>
      <c r="K27" s="148"/>
      <c r="L27" s="148"/>
      <c r="M27" s="153"/>
    </row>
    <row r="28" spans="1:14" ht="15.75" customHeight="1">
      <c r="A28" s="562" t="s">
        <v>258</v>
      </c>
      <c r="B28" s="562"/>
      <c r="C28" s="562"/>
      <c r="D28" s="562"/>
      <c r="E28" s="562"/>
      <c r="F28" s="562"/>
      <c r="G28" s="562"/>
      <c r="H28" s="562"/>
      <c r="I28" s="562"/>
      <c r="J28" s="562"/>
      <c r="K28" s="562"/>
      <c r="L28" s="562"/>
      <c r="M28" s="291"/>
      <c r="N28" s="291"/>
    </row>
    <row r="29" spans="1:14" ht="15.75" customHeight="1">
      <c r="A29" s="562"/>
      <c r="B29" s="562"/>
      <c r="C29" s="562"/>
      <c r="D29" s="562"/>
      <c r="E29" s="562"/>
      <c r="F29" s="562"/>
      <c r="G29" s="562"/>
      <c r="H29" s="562"/>
      <c r="I29" s="562"/>
      <c r="J29" s="562"/>
      <c r="K29" s="562"/>
      <c r="L29" s="562"/>
      <c r="M29" s="291"/>
      <c r="N29" s="291"/>
    </row>
    <row r="30" spans="1:14" ht="15.75">
      <c r="A30" s="561" t="s">
        <v>259</v>
      </c>
      <c r="B30" s="561"/>
      <c r="C30" s="561"/>
      <c r="D30" s="561"/>
      <c r="E30" s="155" t="s">
        <v>260</v>
      </c>
      <c r="F30" s="152"/>
      <c r="L30" s="148"/>
      <c r="M30" s="153"/>
    </row>
    <row r="31" spans="1:14" ht="15.75">
      <c r="A31" s="561" t="s">
        <v>261</v>
      </c>
      <c r="B31" s="561"/>
      <c r="C31" s="561"/>
      <c r="D31" s="561"/>
      <c r="E31" s="155" t="s">
        <v>262</v>
      </c>
      <c r="F31" s="152"/>
      <c r="L31" s="148"/>
      <c r="M31" s="153"/>
    </row>
    <row r="32" spans="1:14">
      <c r="A32" s="561" t="s">
        <v>263</v>
      </c>
      <c r="B32" s="561"/>
      <c r="C32" s="561"/>
      <c r="D32" s="561"/>
      <c r="E32" s="155" t="s">
        <v>264</v>
      </c>
      <c r="F32" s="152"/>
      <c r="M32" s="153"/>
    </row>
    <row r="33" spans="1:14">
      <c r="A33" s="561" t="s">
        <v>265</v>
      </c>
      <c r="B33" s="561"/>
      <c r="C33" s="561"/>
      <c r="D33" s="561"/>
      <c r="E33" s="155" t="s">
        <v>266</v>
      </c>
      <c r="F33" s="152"/>
      <c r="L33" s="151"/>
      <c r="M33" s="153"/>
    </row>
    <row r="34" spans="1:14">
      <c r="A34" s="561" t="s">
        <v>267</v>
      </c>
      <c r="B34" s="561"/>
      <c r="C34" s="561"/>
      <c r="D34" s="561"/>
      <c r="E34" s="155" t="s">
        <v>268</v>
      </c>
      <c r="F34" s="151"/>
    </row>
    <row r="35" spans="1:14">
      <c r="A35" s="561" t="s">
        <v>269</v>
      </c>
      <c r="B35" s="561"/>
      <c r="C35" s="561"/>
      <c r="D35" s="561"/>
      <c r="E35" s="155" t="s">
        <v>270</v>
      </c>
      <c r="F35" s="151"/>
      <c r="L35" s="151"/>
    </row>
    <row r="36" spans="1:14">
      <c r="A36" s="561" t="s">
        <v>271</v>
      </c>
      <c r="B36" s="561"/>
      <c r="C36" s="561"/>
      <c r="D36" s="561"/>
      <c r="E36" s="155" t="s">
        <v>272</v>
      </c>
      <c r="L36" s="151"/>
    </row>
    <row r="37" spans="1:14">
      <c r="F37" s="151"/>
      <c r="H37" s="151"/>
      <c r="I37" s="156"/>
      <c r="J37" s="151"/>
      <c r="K37" s="151"/>
      <c r="L37" s="151"/>
    </row>
    <row r="38" spans="1:14" ht="15.75">
      <c r="J38" s="576"/>
      <c r="K38" s="576"/>
      <c r="L38" s="576"/>
      <c r="M38" s="576"/>
      <c r="N38" s="576"/>
    </row>
    <row r="39" spans="1:14" ht="16.5">
      <c r="A39" s="564"/>
      <c r="B39" s="564"/>
      <c r="C39" s="564"/>
      <c r="D39" s="564"/>
      <c r="E39" s="564"/>
      <c r="F39" s="564"/>
      <c r="G39" s="564"/>
      <c r="H39" s="564"/>
      <c r="I39" s="564"/>
      <c r="J39" s="564"/>
      <c r="K39" s="564"/>
      <c r="L39" s="564"/>
    </row>
    <row r="40" spans="1:14" ht="16.5">
      <c r="A40" s="564"/>
      <c r="B40" s="564"/>
      <c r="C40" s="564"/>
      <c r="D40" s="564"/>
      <c r="E40" s="564"/>
      <c r="F40" s="564"/>
      <c r="G40" s="564"/>
      <c r="H40" s="564"/>
      <c r="I40" s="564"/>
      <c r="J40" s="564"/>
      <c r="K40" s="564"/>
      <c r="L40" s="564"/>
    </row>
    <row r="41" spans="1:14" ht="16.5">
      <c r="A41" s="564"/>
      <c r="B41" s="564"/>
      <c r="C41" s="564"/>
      <c r="D41" s="564"/>
      <c r="E41" s="564"/>
      <c r="F41" s="564"/>
      <c r="G41" s="564"/>
      <c r="H41" s="564"/>
      <c r="I41" s="564"/>
      <c r="J41" s="564"/>
      <c r="K41" s="564"/>
      <c r="L41" s="564"/>
    </row>
    <row r="42" spans="1:14" ht="16.5">
      <c r="A42" s="157"/>
      <c r="B42" s="157"/>
      <c r="C42" s="157"/>
      <c r="D42" s="157"/>
      <c r="E42" s="157"/>
      <c r="F42" s="157"/>
      <c r="G42" s="157"/>
      <c r="H42" s="157"/>
      <c r="I42" s="565"/>
      <c r="J42" s="565"/>
      <c r="K42" s="565"/>
      <c r="L42" s="565"/>
    </row>
    <row r="43" spans="1:14" ht="16.5">
      <c r="A43" s="564"/>
      <c r="B43" s="564"/>
      <c r="C43" s="564"/>
      <c r="D43" s="564"/>
      <c r="E43" s="564"/>
      <c r="F43" s="564"/>
      <c r="G43" s="564"/>
      <c r="H43" s="564"/>
      <c r="I43" s="564"/>
      <c r="J43" s="564"/>
      <c r="K43" s="564"/>
      <c r="L43" s="564"/>
    </row>
  </sheetData>
  <mergeCells count="28">
    <mergeCell ref="A1:AB1"/>
    <mergeCell ref="A2:AB2"/>
    <mergeCell ref="A3:AB3"/>
    <mergeCell ref="A4:N4"/>
    <mergeCell ref="A6:AB6"/>
    <mergeCell ref="A43:L43"/>
    <mergeCell ref="A33:D33"/>
    <mergeCell ref="A34:D34"/>
    <mergeCell ref="A35:D35"/>
    <mergeCell ref="A36:D36"/>
    <mergeCell ref="J38:N38"/>
    <mergeCell ref="A39:L39"/>
    <mergeCell ref="A40:L40"/>
    <mergeCell ref="A32:D32"/>
    <mergeCell ref="A28:L29"/>
    <mergeCell ref="A5:L5"/>
    <mergeCell ref="A41:L41"/>
    <mergeCell ref="I42:L42"/>
    <mergeCell ref="A30:D30"/>
    <mergeCell ref="A31:D31"/>
    <mergeCell ref="A10:G10"/>
    <mergeCell ref="H10:K10"/>
    <mergeCell ref="A11:B12"/>
    <mergeCell ref="A22:L23"/>
    <mergeCell ref="A14:G14"/>
    <mergeCell ref="H14:K14"/>
    <mergeCell ref="A15:B16"/>
    <mergeCell ref="A8:L8"/>
  </mergeCells>
  <printOptions horizontalCentered="1"/>
  <pageMargins left="0.15748031496062992" right="0.47244094488188981" top="0.70866141732283472" bottom="1.5354330708661419" header="0.31496062992125984" footer="0.19685039370078741"/>
  <pageSetup paperSize="9" scale="65" orientation="landscape" r:id="rId1"/>
  <headerFooter>
    <oddFooter xml:space="preserve">&amp;C_____________________________________________
PAVIMETAS ENGENHARIA LTDA
CNPJ nº 07.013.955/0001-22
Karine Cardoso Coelho
CREA nº 1019145196/D-GO
RG nº 5871522 SSP-GO
CPF nº 700.303.011-06
Procuradora
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5C777-1086-4ED7-9854-CA588D0EE6D9}">
  <sheetPr>
    <pageSetUpPr fitToPage="1"/>
  </sheetPr>
  <dimension ref="A1:AB48"/>
  <sheetViews>
    <sheetView view="pageBreakPreview" zoomScale="87" zoomScaleNormal="100" zoomScaleSheetLayoutView="87" workbookViewId="0">
      <selection activeCell="A8" sqref="A8:D8"/>
    </sheetView>
  </sheetViews>
  <sheetFormatPr defaultRowHeight="15"/>
  <cols>
    <col min="1" max="1" width="3.7109375" bestFit="1" customWidth="1"/>
    <col min="2" max="2" width="104.28515625" bestFit="1" customWidth="1"/>
    <col min="3" max="3" width="20.28515625" bestFit="1" customWidth="1"/>
    <col min="4" max="4" width="8" bestFit="1" customWidth="1"/>
  </cols>
  <sheetData>
    <row r="1" spans="1:28">
      <c r="A1" s="563" t="s">
        <v>246</v>
      </c>
      <c r="B1" s="563"/>
      <c r="C1" s="563"/>
      <c r="D1" s="563"/>
      <c r="E1" s="563"/>
      <c r="F1" s="563"/>
      <c r="G1" s="563"/>
      <c r="H1" s="563"/>
      <c r="I1" s="563"/>
      <c r="J1" s="563"/>
      <c r="K1" s="563"/>
      <c r="L1" s="563"/>
      <c r="M1" s="563"/>
      <c r="N1" s="563"/>
      <c r="O1" s="563"/>
      <c r="P1" s="563"/>
      <c r="Q1" s="563"/>
      <c r="R1" s="563"/>
      <c r="S1" s="563"/>
      <c r="T1" s="563"/>
      <c r="U1" s="563"/>
      <c r="V1" s="563"/>
      <c r="W1" s="563"/>
      <c r="X1" s="563"/>
      <c r="Y1" s="563"/>
      <c r="Z1" s="563"/>
      <c r="AA1" s="563"/>
      <c r="AB1" s="563"/>
    </row>
    <row r="2" spans="1:28" ht="15" customHeight="1">
      <c r="A2" s="563" t="s">
        <v>247</v>
      </c>
      <c r="B2" s="563"/>
      <c r="C2" s="563"/>
      <c r="D2" s="563"/>
      <c r="E2" s="563"/>
      <c r="F2" s="563"/>
      <c r="G2" s="563"/>
      <c r="H2" s="563"/>
      <c r="I2" s="563"/>
      <c r="J2" s="563"/>
      <c r="K2" s="563"/>
      <c r="L2" s="563"/>
      <c r="M2" s="563"/>
      <c r="N2" s="563"/>
      <c r="O2" s="563"/>
      <c r="P2" s="563"/>
      <c r="Q2" s="563"/>
      <c r="R2" s="563"/>
      <c r="S2" s="563"/>
      <c r="T2" s="563"/>
      <c r="U2" s="563"/>
      <c r="V2" s="563"/>
      <c r="W2" s="563"/>
      <c r="X2" s="563"/>
      <c r="Y2" s="563"/>
      <c r="Z2" s="563"/>
      <c r="AA2" s="563"/>
      <c r="AB2" s="563"/>
    </row>
    <row r="3" spans="1:28" ht="15" customHeight="1">
      <c r="A3" s="563" t="s">
        <v>248</v>
      </c>
      <c r="B3" s="563"/>
      <c r="C3" s="563"/>
      <c r="D3" s="563"/>
      <c r="E3" s="563"/>
      <c r="F3" s="563"/>
      <c r="G3" s="563"/>
      <c r="H3" s="563"/>
      <c r="I3" s="563"/>
      <c r="J3" s="563"/>
      <c r="K3" s="563"/>
      <c r="L3" s="563"/>
      <c r="M3" s="563"/>
      <c r="N3" s="563"/>
      <c r="O3" s="563"/>
      <c r="P3" s="563"/>
      <c r="Q3" s="563"/>
      <c r="R3" s="563"/>
      <c r="S3" s="563"/>
      <c r="T3" s="563"/>
      <c r="U3" s="563"/>
      <c r="V3" s="563"/>
      <c r="W3" s="563"/>
      <c r="X3" s="563"/>
      <c r="Y3" s="563"/>
      <c r="Z3" s="563"/>
      <c r="AA3" s="563"/>
      <c r="AB3" s="563"/>
    </row>
    <row r="4" spans="1:28" ht="23.25" customHeight="1">
      <c r="A4" s="563" t="s">
        <v>338</v>
      </c>
      <c r="B4" s="563"/>
      <c r="C4" s="563"/>
      <c r="D4" s="563"/>
      <c r="E4" s="563"/>
      <c r="F4" s="563"/>
      <c r="G4" s="563"/>
      <c r="H4" s="563"/>
      <c r="I4" s="563"/>
      <c r="J4" s="563"/>
      <c r="K4" s="563"/>
      <c r="L4" s="563"/>
      <c r="M4" s="563"/>
      <c r="N4" s="563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</row>
    <row r="5" spans="1:28" ht="44.25" customHeight="1">
      <c r="A5" s="563" t="s">
        <v>336</v>
      </c>
      <c r="B5" s="563"/>
      <c r="C5" s="563"/>
      <c r="D5" s="563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44"/>
      <c r="Y5" s="144"/>
      <c r="Z5" s="144"/>
      <c r="AA5" s="144"/>
      <c r="AB5" s="144"/>
    </row>
    <row r="6" spans="1:28" ht="15" customHeight="1">
      <c r="A6" s="563" t="s">
        <v>337</v>
      </c>
      <c r="B6" s="563"/>
      <c r="C6" s="563"/>
      <c r="D6" s="563"/>
      <c r="E6" s="563"/>
      <c r="F6" s="563"/>
      <c r="G6" s="563"/>
      <c r="H6" s="563"/>
      <c r="I6" s="563"/>
      <c r="J6" s="563"/>
      <c r="K6" s="563"/>
      <c r="L6" s="563"/>
      <c r="M6" s="563"/>
      <c r="N6" s="563"/>
      <c r="O6" s="563"/>
      <c r="P6" s="563"/>
      <c r="Q6" s="563"/>
      <c r="R6" s="563"/>
      <c r="S6" s="563"/>
      <c r="T6" s="563"/>
      <c r="U6" s="563"/>
      <c r="V6" s="563"/>
      <c r="W6" s="563"/>
      <c r="X6" s="563"/>
      <c r="Y6" s="563"/>
      <c r="Z6" s="563"/>
      <c r="AA6" s="563"/>
      <c r="AB6" s="563"/>
    </row>
    <row r="7" spans="1:28" ht="15.75">
      <c r="A7" s="145"/>
      <c r="B7" s="146"/>
      <c r="C7" s="147"/>
      <c r="D7" s="147"/>
    </row>
    <row r="8" spans="1:28" ht="21.75" customHeight="1">
      <c r="A8" s="575" t="s">
        <v>273</v>
      </c>
      <c r="B8" s="575"/>
      <c r="C8" s="575"/>
      <c r="D8" s="575"/>
    </row>
    <row r="9" spans="1:28">
      <c r="A9" s="583" t="s">
        <v>274</v>
      </c>
      <c r="B9" s="583"/>
      <c r="C9" s="583"/>
      <c r="D9" s="583"/>
    </row>
    <row r="10" spans="1:28">
      <c r="A10" s="159" t="s">
        <v>275</v>
      </c>
      <c r="B10" s="160" t="s">
        <v>276</v>
      </c>
      <c r="C10" s="584"/>
      <c r="D10" s="584"/>
    </row>
    <row r="11" spans="1:28">
      <c r="A11" s="161" t="s">
        <v>277</v>
      </c>
      <c r="B11" s="162" t="s">
        <v>278</v>
      </c>
      <c r="C11" s="163"/>
      <c r="D11" s="164">
        <v>0.2</v>
      </c>
    </row>
    <row r="12" spans="1:28">
      <c r="A12" s="161" t="s">
        <v>279</v>
      </c>
      <c r="B12" s="162" t="s">
        <v>280</v>
      </c>
      <c r="C12" s="163"/>
      <c r="D12" s="164">
        <v>0.08</v>
      </c>
    </row>
    <row r="13" spans="1:28" ht="15.75" customHeight="1">
      <c r="A13" s="161" t="s">
        <v>281</v>
      </c>
      <c r="B13" s="162" t="s">
        <v>282</v>
      </c>
      <c r="C13" s="163"/>
      <c r="D13" s="164">
        <v>1.4999999999999999E-2</v>
      </c>
    </row>
    <row r="14" spans="1:28">
      <c r="A14" s="161" t="s">
        <v>283</v>
      </c>
      <c r="B14" s="162" t="s">
        <v>284</v>
      </c>
      <c r="C14" s="163"/>
      <c r="D14" s="164">
        <v>0.01</v>
      </c>
    </row>
    <row r="15" spans="1:28">
      <c r="A15" s="161" t="s">
        <v>285</v>
      </c>
      <c r="B15" s="162" t="s">
        <v>286</v>
      </c>
      <c r="C15" s="163"/>
      <c r="D15" s="164">
        <v>2E-3</v>
      </c>
    </row>
    <row r="16" spans="1:28" ht="15.75" customHeight="1">
      <c r="A16" s="161" t="s">
        <v>287</v>
      </c>
      <c r="B16" s="162" t="s">
        <v>288</v>
      </c>
      <c r="C16" s="163"/>
      <c r="D16" s="164">
        <v>2.5000000000000001E-2</v>
      </c>
    </row>
    <row r="17" spans="1:4">
      <c r="A17" s="161" t="s">
        <v>289</v>
      </c>
      <c r="B17" s="162" t="s">
        <v>290</v>
      </c>
      <c r="C17" s="163"/>
      <c r="D17" s="164">
        <v>0.03</v>
      </c>
    </row>
    <row r="18" spans="1:4">
      <c r="A18" s="161" t="s">
        <v>291</v>
      </c>
      <c r="B18" s="162" t="s">
        <v>292</v>
      </c>
      <c r="C18" s="163"/>
      <c r="D18" s="164">
        <v>6.0000000000000001E-3</v>
      </c>
    </row>
    <row r="19" spans="1:4">
      <c r="A19" s="161" t="s">
        <v>293</v>
      </c>
      <c r="B19" s="162" t="s">
        <v>294</v>
      </c>
      <c r="C19" s="163"/>
      <c r="D19" s="164">
        <v>0.01</v>
      </c>
    </row>
    <row r="20" spans="1:4" ht="15.75" customHeight="1">
      <c r="A20" s="165" t="s">
        <v>295</v>
      </c>
      <c r="B20" s="166" t="s">
        <v>296</v>
      </c>
      <c r="C20" s="167" t="s">
        <v>297</v>
      </c>
      <c r="D20" s="168">
        <v>0.378</v>
      </c>
    </row>
    <row r="21" spans="1:4" ht="32.25" customHeight="1">
      <c r="A21" s="161" t="s">
        <v>298</v>
      </c>
      <c r="B21" s="162" t="s">
        <v>299</v>
      </c>
      <c r="C21" s="163"/>
      <c r="D21" s="164">
        <v>0.17549999999999999</v>
      </c>
    </row>
    <row r="22" spans="1:4">
      <c r="A22" s="161" t="s">
        <v>300</v>
      </c>
      <c r="B22" s="162" t="s">
        <v>301</v>
      </c>
      <c r="C22" s="163"/>
      <c r="D22" s="164">
        <v>4.0300000000000002E-2</v>
      </c>
    </row>
    <row r="23" spans="1:4">
      <c r="A23" s="161" t="s">
        <v>302</v>
      </c>
      <c r="B23" s="162" t="s">
        <v>303</v>
      </c>
      <c r="C23" s="163"/>
      <c r="D23" s="164">
        <v>0.122</v>
      </c>
    </row>
    <row r="24" spans="1:4">
      <c r="A24" s="161" t="s">
        <v>304</v>
      </c>
      <c r="B24" s="162" t="s">
        <v>305</v>
      </c>
      <c r="C24" s="163"/>
      <c r="D24" s="164">
        <v>9.2999999999999992E-3</v>
      </c>
    </row>
    <row r="25" spans="1:4">
      <c r="A25" s="161" t="s">
        <v>306</v>
      </c>
      <c r="B25" s="162" t="s">
        <v>307</v>
      </c>
      <c r="C25" s="163"/>
      <c r="D25" s="164">
        <v>4.8999999999999998E-3</v>
      </c>
    </row>
    <row r="26" spans="1:4">
      <c r="A26" s="161" t="s">
        <v>308</v>
      </c>
      <c r="B26" s="162" t="s">
        <v>309</v>
      </c>
      <c r="C26" s="163"/>
      <c r="D26" s="164">
        <v>8.0000000000000004E-4</v>
      </c>
    </row>
    <row r="27" spans="1:4">
      <c r="A27" s="161" t="s">
        <v>310</v>
      </c>
      <c r="B27" s="162" t="s">
        <v>311</v>
      </c>
      <c r="C27" s="163"/>
      <c r="D27" s="164">
        <v>9.1499999999999998E-2</v>
      </c>
    </row>
    <row r="28" spans="1:4">
      <c r="A28" s="161" t="s">
        <v>312</v>
      </c>
      <c r="B28" s="162" t="s">
        <v>313</v>
      </c>
      <c r="C28" s="163"/>
      <c r="D28" s="164">
        <v>7.3000000000000001E-3</v>
      </c>
    </row>
    <row r="29" spans="1:4">
      <c r="A29" s="169"/>
      <c r="B29" s="169"/>
      <c r="C29" s="170" t="s">
        <v>314</v>
      </c>
      <c r="D29" s="171">
        <v>0.45169999999999999</v>
      </c>
    </row>
    <row r="30" spans="1:4">
      <c r="A30" s="158" t="s">
        <v>315</v>
      </c>
      <c r="B30" s="585" t="s">
        <v>316</v>
      </c>
      <c r="C30" s="585"/>
      <c r="D30" s="173"/>
    </row>
    <row r="31" spans="1:4">
      <c r="A31" s="161" t="s">
        <v>317</v>
      </c>
      <c r="B31" s="580" t="s">
        <v>318</v>
      </c>
      <c r="C31" s="580"/>
      <c r="D31" s="164">
        <v>5.8999999999999997E-2</v>
      </c>
    </row>
    <row r="32" spans="1:4">
      <c r="A32" s="161" t="s">
        <v>319</v>
      </c>
      <c r="B32" s="580" t="s">
        <v>320</v>
      </c>
      <c r="C32" s="580"/>
      <c r="D32" s="164">
        <v>1.6000000000000001E-3</v>
      </c>
    </row>
    <row r="33" spans="1:4">
      <c r="A33" s="161" t="s">
        <v>321</v>
      </c>
      <c r="B33" s="580" t="s">
        <v>322</v>
      </c>
      <c r="C33" s="580"/>
      <c r="D33" s="164">
        <v>6.4999999999999997E-3</v>
      </c>
    </row>
    <row r="34" spans="1:4">
      <c r="A34" s="161" t="s">
        <v>323</v>
      </c>
      <c r="B34" s="580" t="s">
        <v>324</v>
      </c>
      <c r="C34" s="580"/>
      <c r="D34" s="164">
        <v>3.5200000000000002E-2</v>
      </c>
    </row>
    <row r="35" spans="1:4">
      <c r="A35" s="161" t="s">
        <v>325</v>
      </c>
      <c r="B35" s="580" t="s">
        <v>326</v>
      </c>
      <c r="C35" s="580"/>
      <c r="D35" s="164">
        <v>6.8999999999999999E-3</v>
      </c>
    </row>
    <row r="36" spans="1:4">
      <c r="A36" s="169"/>
      <c r="B36" s="581" t="s">
        <v>327</v>
      </c>
      <c r="C36" s="581"/>
      <c r="D36" s="171">
        <v>0.10929999999999999</v>
      </c>
    </row>
    <row r="37" spans="1:4" ht="15" customHeight="1">
      <c r="A37" s="158" t="s">
        <v>328</v>
      </c>
      <c r="B37" s="172" t="s">
        <v>329</v>
      </c>
      <c r="C37" s="582"/>
      <c r="D37" s="582"/>
    </row>
    <row r="38" spans="1:4" ht="15" customHeight="1">
      <c r="A38" s="161" t="s">
        <v>330</v>
      </c>
      <c r="B38" s="162" t="s">
        <v>331</v>
      </c>
      <c r="C38" s="577">
        <v>0.17069999999999999</v>
      </c>
      <c r="D38" s="577"/>
    </row>
    <row r="39" spans="1:4" ht="15" customHeight="1">
      <c r="A39" s="161" t="s">
        <v>332</v>
      </c>
      <c r="B39" s="162" t="s">
        <v>333</v>
      </c>
      <c r="C39" s="577">
        <v>5.3E-3</v>
      </c>
      <c r="D39" s="577">
        <v>5.3E-3</v>
      </c>
    </row>
    <row r="40" spans="1:4" ht="15" customHeight="1">
      <c r="A40" s="578" t="s">
        <v>334</v>
      </c>
      <c r="B40" s="578"/>
      <c r="C40" s="578"/>
      <c r="D40" s="578"/>
    </row>
    <row r="41" spans="1:4" ht="15" customHeight="1">
      <c r="A41" s="579" t="s">
        <v>335</v>
      </c>
      <c r="B41" s="579"/>
      <c r="C41" s="579"/>
      <c r="D41" s="579"/>
    </row>
    <row r="42" spans="1:4" ht="15" customHeight="1"/>
    <row r="43" spans="1:4" ht="15" customHeight="1"/>
    <row r="47" spans="1:4" ht="15" customHeight="1"/>
    <row r="48" spans="1:4" ht="15" customHeight="1"/>
  </sheetData>
  <mergeCells count="21">
    <mergeCell ref="C10:D10"/>
    <mergeCell ref="B30:C30"/>
    <mergeCell ref="B31:C31"/>
    <mergeCell ref="B32:C32"/>
    <mergeCell ref="A5:D5"/>
    <mergeCell ref="C39:D39"/>
    <mergeCell ref="A40:D40"/>
    <mergeCell ref="A41:D41"/>
    <mergeCell ref="A1:AB1"/>
    <mergeCell ref="A2:AB2"/>
    <mergeCell ref="A3:AB3"/>
    <mergeCell ref="A4:N4"/>
    <mergeCell ref="A6:AB6"/>
    <mergeCell ref="B33:C33"/>
    <mergeCell ref="B34:C34"/>
    <mergeCell ref="B35:C35"/>
    <mergeCell ref="B36:C36"/>
    <mergeCell ref="C37:D37"/>
    <mergeCell ref="C38:D38"/>
    <mergeCell ref="A8:D8"/>
    <mergeCell ref="A9:D9"/>
  </mergeCells>
  <printOptions horizontalCentered="1"/>
  <pageMargins left="0.55118110236220474" right="0.47244094488188981" top="1.9291338582677167" bottom="2.4015748031496065" header="0.31496062992125984" footer="1.5354330708661419"/>
  <pageSetup paperSize="9" scale="67" orientation="portrait" r:id="rId1"/>
  <headerFooter>
    <oddFooter xml:space="preserve">&amp;C_____________________________________________
PAVIMETAS ENGENHARIA LTDA
CNPJ nº 07.013.955/0001-22
Karine Cardoso Coelho
CREA nº 1019145196/D-GO
RG nº 5871522 SSP-GO
CPF nº 700.303.011-06
Procuradora
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9B17C-E44C-4CCA-A273-2C09F10E88D5}">
  <dimension ref="A1:HB41"/>
  <sheetViews>
    <sheetView workbookViewId="0">
      <selection sqref="A1:XFD1048576"/>
    </sheetView>
  </sheetViews>
  <sheetFormatPr defaultColWidth="8.7109375" defaultRowHeight="12.75"/>
  <cols>
    <col min="1" max="1" width="6.28515625" style="1" customWidth="1"/>
    <col min="2" max="2" width="16.7109375" style="1" customWidth="1"/>
    <col min="3" max="3" width="26.85546875" style="1" customWidth="1"/>
    <col min="4" max="16" width="16.7109375" style="1" customWidth="1"/>
    <col min="17" max="17" width="13.28515625" style="1" bestFit="1" customWidth="1"/>
    <col min="18" max="210" width="9.140625" style="1" customWidth="1"/>
    <col min="211" max="16384" width="8.7109375" style="4"/>
  </cols>
  <sheetData>
    <row r="1" spans="1:210" ht="18">
      <c r="A1" s="605" t="s">
        <v>109</v>
      </c>
      <c r="B1" s="606"/>
      <c r="C1" s="606"/>
      <c r="D1" s="606"/>
      <c r="E1" s="606"/>
      <c r="F1" s="606"/>
      <c r="G1" s="606"/>
      <c r="H1" s="606"/>
      <c r="I1" s="606"/>
      <c r="J1" s="606"/>
      <c r="K1" s="606"/>
      <c r="L1" s="606"/>
      <c r="M1" s="606"/>
      <c r="N1" s="606"/>
      <c r="O1" s="606"/>
      <c r="P1" s="607"/>
    </row>
    <row r="2" spans="1:210">
      <c r="A2" s="2"/>
      <c r="P2" s="3"/>
    </row>
    <row r="3" spans="1:210" ht="13.5" thickBot="1">
      <c r="A3" s="28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30"/>
    </row>
    <row r="4" spans="1:210" ht="15.75" thickBot="1">
      <c r="A4" s="608" t="s">
        <v>110</v>
      </c>
      <c r="B4" s="609"/>
      <c r="C4" s="609"/>
      <c r="D4" s="609"/>
      <c r="E4" s="609"/>
      <c r="F4" s="609"/>
      <c r="G4" s="609"/>
      <c r="H4" s="609"/>
      <c r="I4" s="609"/>
      <c r="J4" s="609"/>
      <c r="K4" s="609"/>
      <c r="L4" s="609"/>
      <c r="M4" s="609"/>
      <c r="N4" s="609"/>
      <c r="O4" s="609"/>
      <c r="P4" s="610"/>
    </row>
    <row r="5" spans="1:210">
      <c r="A5" s="611" t="s">
        <v>49</v>
      </c>
      <c r="B5" s="613" t="s">
        <v>68</v>
      </c>
      <c r="C5" s="613" t="s">
        <v>50</v>
      </c>
      <c r="D5" s="615" t="s">
        <v>51</v>
      </c>
      <c r="E5" s="41" t="s">
        <v>62</v>
      </c>
      <c r="F5" s="42"/>
      <c r="G5" s="42" t="s">
        <v>63</v>
      </c>
      <c r="H5" s="42"/>
      <c r="I5" s="42" t="s">
        <v>64</v>
      </c>
      <c r="J5" s="42"/>
      <c r="K5" s="42" t="s">
        <v>65</v>
      </c>
      <c r="L5" s="42"/>
      <c r="M5" s="42" t="s">
        <v>66</v>
      </c>
      <c r="N5" s="42"/>
      <c r="O5" s="42" t="s">
        <v>67</v>
      </c>
      <c r="P5" s="43"/>
    </row>
    <row r="6" spans="1:210" ht="13.5" thickBot="1">
      <c r="A6" s="612"/>
      <c r="B6" s="614"/>
      <c r="C6" s="614"/>
      <c r="D6" s="616"/>
      <c r="E6" s="44" t="s">
        <v>111</v>
      </c>
      <c r="F6" s="45" t="s">
        <v>112</v>
      </c>
      <c r="G6" s="45" t="s">
        <v>113</v>
      </c>
      <c r="H6" s="45" t="s">
        <v>114</v>
      </c>
      <c r="I6" s="45" t="s">
        <v>115</v>
      </c>
      <c r="J6" s="45" t="s">
        <v>116</v>
      </c>
      <c r="K6" s="45" t="s">
        <v>117</v>
      </c>
      <c r="L6" s="45" t="s">
        <v>118</v>
      </c>
      <c r="M6" s="45" t="s">
        <v>119</v>
      </c>
      <c r="N6" s="45" t="s">
        <v>120</v>
      </c>
      <c r="O6" s="45" t="s">
        <v>121</v>
      </c>
      <c r="P6" s="45" t="s">
        <v>122</v>
      </c>
    </row>
    <row r="7" spans="1:210">
      <c r="A7" s="601">
        <v>1</v>
      </c>
      <c r="B7" s="603" t="str">
        <f>VLOOKUP(A7,'[1]ORÇAMENTO CONSOLIDADO'!$B$44:$D$55,2,FALSE)</f>
        <v>MUNICÍPIO 1</v>
      </c>
      <c r="C7" s="46"/>
      <c r="D7" s="47" t="str">
        <f>IFERROR((D11/$D$41),"0,00%")</f>
        <v>0,00%</v>
      </c>
      <c r="E7" s="48">
        <v>0.25</v>
      </c>
      <c r="F7" s="49">
        <v>0.25</v>
      </c>
      <c r="G7" s="49">
        <v>0.3</v>
      </c>
      <c r="H7" s="49">
        <v>0.2</v>
      </c>
      <c r="I7" s="50">
        <v>0</v>
      </c>
      <c r="J7" s="50">
        <v>0</v>
      </c>
      <c r="K7" s="50">
        <v>0</v>
      </c>
      <c r="L7" s="50">
        <v>0</v>
      </c>
      <c r="M7" s="50">
        <v>0</v>
      </c>
      <c r="N7" s="50">
        <v>0</v>
      </c>
      <c r="O7" s="50">
        <v>0</v>
      </c>
      <c r="P7" s="51">
        <v>0</v>
      </c>
      <c r="Q7" s="27">
        <f>SUM(E7:P7)</f>
        <v>1</v>
      </c>
    </row>
    <row r="8" spans="1:210" s="59" customFormat="1" ht="11.25">
      <c r="A8" s="596"/>
      <c r="B8" s="599"/>
      <c r="C8" s="52" t="s">
        <v>16</v>
      </c>
      <c r="D8" s="53"/>
      <c r="E8" s="54"/>
      <c r="F8" s="55"/>
      <c r="G8" s="55"/>
      <c r="H8" s="56"/>
      <c r="I8" s="56"/>
      <c r="J8" s="56"/>
      <c r="K8" s="56"/>
      <c r="L8" s="56"/>
      <c r="M8" s="56"/>
      <c r="N8" s="56"/>
      <c r="O8" s="56"/>
      <c r="P8" s="57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8"/>
      <c r="DD8" s="58"/>
      <c r="DE8" s="58"/>
      <c r="DF8" s="58"/>
      <c r="DG8" s="58"/>
      <c r="DH8" s="58"/>
      <c r="DI8" s="58"/>
      <c r="DJ8" s="58"/>
      <c r="DK8" s="58"/>
      <c r="DL8" s="58"/>
      <c r="DM8" s="58"/>
      <c r="DN8" s="58"/>
      <c r="DO8" s="58"/>
      <c r="DP8" s="58"/>
      <c r="DQ8" s="58"/>
      <c r="DR8" s="58"/>
      <c r="DS8" s="58"/>
      <c r="DT8" s="58"/>
      <c r="DU8" s="58"/>
      <c r="DV8" s="58"/>
      <c r="DW8" s="58"/>
      <c r="DX8" s="58"/>
      <c r="DY8" s="58"/>
      <c r="DZ8" s="58"/>
      <c r="EA8" s="58"/>
      <c r="EB8" s="58"/>
      <c r="EC8" s="58"/>
      <c r="ED8" s="58"/>
      <c r="EE8" s="58"/>
      <c r="EF8" s="58"/>
      <c r="EG8" s="58"/>
      <c r="EH8" s="58"/>
      <c r="EI8" s="58"/>
      <c r="EJ8" s="58"/>
      <c r="EK8" s="58"/>
      <c r="EL8" s="58"/>
      <c r="EM8" s="58"/>
      <c r="EN8" s="58"/>
      <c r="EO8" s="58"/>
      <c r="EP8" s="58"/>
      <c r="EQ8" s="58"/>
      <c r="ER8" s="58"/>
      <c r="ES8" s="58"/>
      <c r="ET8" s="58"/>
      <c r="EU8" s="58"/>
      <c r="EV8" s="58"/>
      <c r="EW8" s="58"/>
      <c r="EX8" s="58"/>
      <c r="EY8" s="58"/>
      <c r="EZ8" s="58"/>
      <c r="FA8" s="58"/>
      <c r="FB8" s="58"/>
      <c r="FC8" s="58"/>
      <c r="FD8" s="58"/>
      <c r="FE8" s="58"/>
      <c r="FF8" s="58"/>
      <c r="FG8" s="58"/>
      <c r="FH8" s="58"/>
      <c r="FI8" s="58"/>
      <c r="FJ8" s="58"/>
      <c r="FK8" s="58"/>
      <c r="FL8" s="58"/>
      <c r="FM8" s="58"/>
      <c r="FN8" s="58"/>
      <c r="FO8" s="58"/>
      <c r="FP8" s="58"/>
      <c r="FQ8" s="58"/>
      <c r="FR8" s="58"/>
      <c r="FS8" s="58"/>
      <c r="FT8" s="58"/>
      <c r="FU8" s="58"/>
      <c r="FV8" s="58"/>
      <c r="FW8" s="58"/>
      <c r="FX8" s="58"/>
      <c r="FY8" s="58"/>
      <c r="FZ8" s="58"/>
      <c r="GA8" s="58"/>
      <c r="GB8" s="58"/>
      <c r="GC8" s="58"/>
      <c r="GD8" s="58"/>
      <c r="GE8" s="58"/>
      <c r="GF8" s="58"/>
      <c r="GG8" s="58"/>
      <c r="GH8" s="58"/>
      <c r="GI8" s="58"/>
      <c r="GJ8" s="58"/>
      <c r="GK8" s="58"/>
      <c r="GL8" s="58"/>
      <c r="GM8" s="58"/>
      <c r="GN8" s="58"/>
      <c r="GO8" s="58"/>
      <c r="GP8" s="58"/>
      <c r="GQ8" s="58"/>
      <c r="GR8" s="58"/>
      <c r="GS8" s="58"/>
      <c r="GT8" s="58"/>
      <c r="GU8" s="58"/>
      <c r="GV8" s="58"/>
      <c r="GW8" s="58"/>
      <c r="GX8" s="58"/>
      <c r="GY8" s="58"/>
      <c r="GZ8" s="58"/>
      <c r="HA8" s="58"/>
      <c r="HB8" s="58"/>
    </row>
    <row r="9" spans="1:210" s="59" customFormat="1" ht="11.25">
      <c r="A9" s="596"/>
      <c r="B9" s="599"/>
      <c r="C9" s="52" t="s">
        <v>35</v>
      </c>
      <c r="D9" s="53"/>
      <c r="E9" s="60"/>
      <c r="F9" s="56"/>
      <c r="G9" s="55"/>
      <c r="H9" s="55"/>
      <c r="I9" s="56"/>
      <c r="J9" s="56"/>
      <c r="K9" s="56"/>
      <c r="L9" s="56"/>
      <c r="M9" s="56"/>
      <c r="N9" s="56"/>
      <c r="O9" s="56"/>
      <c r="P9" s="57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  <c r="CW9" s="58"/>
      <c r="CX9" s="58"/>
      <c r="CY9" s="58"/>
      <c r="CZ9" s="58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  <c r="DM9" s="58"/>
      <c r="DN9" s="58"/>
      <c r="DO9" s="58"/>
      <c r="DP9" s="58"/>
      <c r="DQ9" s="58"/>
      <c r="DR9" s="58"/>
      <c r="DS9" s="58"/>
      <c r="DT9" s="58"/>
      <c r="DU9" s="58"/>
      <c r="DV9" s="58"/>
      <c r="DW9" s="58"/>
      <c r="DX9" s="58"/>
      <c r="DY9" s="58"/>
      <c r="DZ9" s="58"/>
      <c r="EA9" s="58"/>
      <c r="EB9" s="58"/>
      <c r="EC9" s="58"/>
      <c r="ED9" s="58"/>
      <c r="EE9" s="58"/>
      <c r="EF9" s="58"/>
      <c r="EG9" s="58"/>
      <c r="EH9" s="58"/>
      <c r="EI9" s="58"/>
      <c r="EJ9" s="58"/>
      <c r="EK9" s="58"/>
      <c r="EL9" s="58"/>
      <c r="EM9" s="58"/>
      <c r="EN9" s="58"/>
      <c r="EO9" s="58"/>
      <c r="EP9" s="58"/>
      <c r="EQ9" s="58"/>
      <c r="ER9" s="58"/>
      <c r="ES9" s="58"/>
      <c r="ET9" s="58"/>
      <c r="EU9" s="58"/>
      <c r="EV9" s="58"/>
      <c r="EW9" s="58"/>
      <c r="EX9" s="58"/>
      <c r="EY9" s="58"/>
      <c r="EZ9" s="58"/>
      <c r="FA9" s="58"/>
      <c r="FB9" s="58"/>
      <c r="FC9" s="58"/>
      <c r="FD9" s="58"/>
      <c r="FE9" s="58"/>
      <c r="FF9" s="58"/>
      <c r="FG9" s="58"/>
      <c r="FH9" s="58"/>
      <c r="FI9" s="58"/>
      <c r="FJ9" s="58"/>
      <c r="FK9" s="58"/>
      <c r="FL9" s="58"/>
      <c r="FM9" s="58"/>
      <c r="FN9" s="58"/>
      <c r="FO9" s="58"/>
      <c r="FP9" s="58"/>
      <c r="FQ9" s="58"/>
      <c r="FR9" s="58"/>
      <c r="FS9" s="58"/>
      <c r="FT9" s="58"/>
      <c r="FU9" s="58"/>
      <c r="FV9" s="58"/>
      <c r="FW9" s="58"/>
      <c r="FX9" s="58"/>
      <c r="FY9" s="58"/>
      <c r="FZ9" s="58"/>
      <c r="GA9" s="58"/>
      <c r="GB9" s="58"/>
      <c r="GC9" s="58"/>
      <c r="GD9" s="58"/>
      <c r="GE9" s="58"/>
      <c r="GF9" s="58"/>
      <c r="GG9" s="58"/>
      <c r="GH9" s="58"/>
      <c r="GI9" s="58"/>
      <c r="GJ9" s="58"/>
      <c r="GK9" s="58"/>
      <c r="GL9" s="58"/>
      <c r="GM9" s="58"/>
      <c r="GN9" s="58"/>
      <c r="GO9" s="58"/>
      <c r="GP9" s="58"/>
      <c r="GQ9" s="58"/>
      <c r="GR9" s="58"/>
      <c r="GS9" s="58"/>
      <c r="GT9" s="58"/>
      <c r="GU9" s="58"/>
      <c r="GV9" s="58"/>
      <c r="GW9" s="58"/>
      <c r="GX9" s="58"/>
      <c r="GY9" s="58"/>
      <c r="GZ9" s="58"/>
      <c r="HA9" s="58"/>
      <c r="HB9" s="58"/>
    </row>
    <row r="10" spans="1:210" s="59" customFormat="1" ht="18">
      <c r="A10" s="596"/>
      <c r="B10" s="599"/>
      <c r="C10" s="52" t="s">
        <v>123</v>
      </c>
      <c r="D10" s="53"/>
      <c r="E10" s="54"/>
      <c r="F10" s="55"/>
      <c r="G10" s="55"/>
      <c r="H10" s="55"/>
      <c r="I10" s="56"/>
      <c r="J10" s="56"/>
      <c r="K10" s="56"/>
      <c r="L10" s="56"/>
      <c r="M10" s="56"/>
      <c r="N10" s="56"/>
      <c r="O10" s="56"/>
      <c r="P10" s="57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  <c r="CW10" s="58"/>
      <c r="CX10" s="58"/>
      <c r="CY10" s="58"/>
      <c r="CZ10" s="58"/>
      <c r="DA10" s="58"/>
      <c r="DB10" s="58"/>
      <c r="DC10" s="58"/>
      <c r="DD10" s="58"/>
      <c r="DE10" s="58"/>
      <c r="DF10" s="58"/>
      <c r="DG10" s="58"/>
      <c r="DH10" s="58"/>
      <c r="DI10" s="58"/>
      <c r="DJ10" s="58"/>
      <c r="DK10" s="58"/>
      <c r="DL10" s="58"/>
      <c r="DM10" s="58"/>
      <c r="DN10" s="58"/>
      <c r="DO10" s="58"/>
      <c r="DP10" s="58"/>
      <c r="DQ10" s="58"/>
      <c r="DR10" s="58"/>
      <c r="DS10" s="58"/>
      <c r="DT10" s="58"/>
      <c r="DU10" s="58"/>
      <c r="DV10" s="58"/>
      <c r="DW10" s="58"/>
      <c r="DX10" s="58"/>
      <c r="DY10" s="58"/>
      <c r="DZ10" s="58"/>
      <c r="EA10" s="58"/>
      <c r="EB10" s="58"/>
      <c r="EC10" s="58"/>
      <c r="ED10" s="58"/>
      <c r="EE10" s="58"/>
      <c r="EF10" s="58"/>
      <c r="EG10" s="58"/>
      <c r="EH10" s="58"/>
      <c r="EI10" s="58"/>
      <c r="EJ10" s="58"/>
      <c r="EK10" s="58"/>
      <c r="EL10" s="58"/>
      <c r="EM10" s="58"/>
      <c r="EN10" s="58"/>
      <c r="EO10" s="58"/>
      <c r="EP10" s="58"/>
      <c r="EQ10" s="58"/>
      <c r="ER10" s="58"/>
      <c r="ES10" s="58"/>
      <c r="ET10" s="58"/>
      <c r="EU10" s="58"/>
      <c r="EV10" s="58"/>
      <c r="EW10" s="58"/>
      <c r="EX10" s="58"/>
      <c r="EY10" s="58"/>
      <c r="EZ10" s="58"/>
      <c r="FA10" s="58"/>
      <c r="FB10" s="58"/>
      <c r="FC10" s="58"/>
      <c r="FD10" s="58"/>
      <c r="FE10" s="58"/>
      <c r="FF10" s="58"/>
      <c r="FG10" s="58"/>
      <c r="FH10" s="58"/>
      <c r="FI10" s="58"/>
      <c r="FJ10" s="58"/>
      <c r="FK10" s="58"/>
      <c r="FL10" s="58"/>
      <c r="FM10" s="58"/>
      <c r="FN10" s="58"/>
      <c r="FO10" s="58"/>
      <c r="FP10" s="58"/>
      <c r="FQ10" s="58"/>
      <c r="FR10" s="58"/>
      <c r="FS10" s="58"/>
      <c r="FT10" s="58"/>
      <c r="FU10" s="58"/>
      <c r="FV10" s="58"/>
      <c r="FW10" s="58"/>
      <c r="FX10" s="58"/>
      <c r="FY10" s="58"/>
      <c r="FZ10" s="58"/>
      <c r="GA10" s="58"/>
      <c r="GB10" s="58"/>
      <c r="GC10" s="58"/>
      <c r="GD10" s="58"/>
      <c r="GE10" s="58"/>
      <c r="GF10" s="58"/>
      <c r="GG10" s="58"/>
      <c r="GH10" s="58"/>
      <c r="GI10" s="58"/>
      <c r="GJ10" s="58"/>
      <c r="GK10" s="58"/>
      <c r="GL10" s="58"/>
      <c r="GM10" s="58"/>
      <c r="GN10" s="58"/>
      <c r="GO10" s="58"/>
      <c r="GP10" s="58"/>
      <c r="GQ10" s="58"/>
      <c r="GR10" s="58"/>
      <c r="GS10" s="58"/>
      <c r="GT10" s="58"/>
      <c r="GU10" s="58"/>
      <c r="GV10" s="58"/>
      <c r="GW10" s="58"/>
      <c r="GX10" s="58"/>
      <c r="GY10" s="58"/>
      <c r="GZ10" s="58"/>
      <c r="HA10" s="58"/>
      <c r="HB10" s="58"/>
    </row>
    <row r="11" spans="1:210" ht="13.5" thickBot="1">
      <c r="A11" s="602"/>
      <c r="B11" s="604"/>
      <c r="C11" s="61"/>
      <c r="D11" s="62">
        <f>VLOOKUP(A7,'[1]ORÇAMENTO CONSOLIDADO'!$B$44:$D$55,3,FALSE)</f>
        <v>0</v>
      </c>
      <c r="E11" s="63">
        <f t="shared" ref="E11:P11" si="0">$D11*E7</f>
        <v>0</v>
      </c>
      <c r="F11" s="64">
        <f t="shared" si="0"/>
        <v>0</v>
      </c>
      <c r="G11" s="64">
        <f t="shared" si="0"/>
        <v>0</v>
      </c>
      <c r="H11" s="64">
        <f t="shared" si="0"/>
        <v>0</v>
      </c>
      <c r="I11" s="65">
        <f t="shared" si="0"/>
        <v>0</v>
      </c>
      <c r="J11" s="65">
        <f t="shared" si="0"/>
        <v>0</v>
      </c>
      <c r="K11" s="65">
        <f t="shared" si="0"/>
        <v>0</v>
      </c>
      <c r="L11" s="65">
        <f t="shared" si="0"/>
        <v>0</v>
      </c>
      <c r="M11" s="65">
        <f t="shared" si="0"/>
        <v>0</v>
      </c>
      <c r="N11" s="65">
        <f t="shared" si="0"/>
        <v>0</v>
      </c>
      <c r="O11" s="65">
        <f t="shared" si="0"/>
        <v>0</v>
      </c>
      <c r="P11" s="66">
        <f t="shared" si="0"/>
        <v>0</v>
      </c>
    </row>
    <row r="12" spans="1:210" s="1" customFormat="1">
      <c r="A12" s="595">
        <v>2</v>
      </c>
      <c r="B12" s="598" t="str">
        <f>VLOOKUP(A12,'[1]ORÇAMENTO CONSOLIDADO'!$B$44:$D$55,2,FALSE)</f>
        <v>MUNICÍPIO 2</v>
      </c>
      <c r="C12" s="67"/>
      <c r="D12" s="68" t="str">
        <f>IFERROR(D16/$D$41,"0,00%")</f>
        <v>0,00%</v>
      </c>
      <c r="E12" s="48">
        <v>0.25</v>
      </c>
      <c r="F12" s="49">
        <v>0.25</v>
      </c>
      <c r="G12" s="49">
        <v>0.3</v>
      </c>
      <c r="H12" s="49">
        <v>0.2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1">
        <v>0</v>
      </c>
      <c r="Q12" s="27">
        <f>SUM(E12:P12)</f>
        <v>1</v>
      </c>
    </row>
    <row r="13" spans="1:210" s="59" customFormat="1" ht="11.25">
      <c r="A13" s="596"/>
      <c r="B13" s="599"/>
      <c r="C13" s="52" t="s">
        <v>16</v>
      </c>
      <c r="D13" s="69"/>
      <c r="E13" s="54"/>
      <c r="F13" s="55"/>
      <c r="G13" s="55"/>
      <c r="H13" s="56"/>
      <c r="I13" s="56"/>
      <c r="J13" s="56"/>
      <c r="K13" s="56"/>
      <c r="L13" s="56"/>
      <c r="M13" s="56"/>
      <c r="N13" s="56"/>
      <c r="O13" s="56"/>
      <c r="P13" s="57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  <c r="CW13" s="58"/>
      <c r="CX13" s="58"/>
      <c r="CY13" s="58"/>
      <c r="CZ13" s="58"/>
      <c r="DA13" s="58"/>
      <c r="DB13" s="58"/>
      <c r="DC13" s="58"/>
      <c r="DD13" s="58"/>
      <c r="DE13" s="58"/>
      <c r="DF13" s="58"/>
      <c r="DG13" s="58"/>
      <c r="DH13" s="58"/>
      <c r="DI13" s="58"/>
      <c r="DJ13" s="58"/>
      <c r="DK13" s="58"/>
      <c r="DL13" s="58"/>
      <c r="DM13" s="58"/>
      <c r="DN13" s="58"/>
      <c r="DO13" s="58"/>
      <c r="DP13" s="58"/>
      <c r="DQ13" s="58"/>
      <c r="DR13" s="58"/>
      <c r="DS13" s="58"/>
      <c r="DT13" s="58"/>
      <c r="DU13" s="58"/>
      <c r="DV13" s="58"/>
      <c r="DW13" s="58"/>
      <c r="DX13" s="58"/>
      <c r="DY13" s="58"/>
      <c r="DZ13" s="58"/>
      <c r="EA13" s="58"/>
      <c r="EB13" s="58"/>
      <c r="EC13" s="58"/>
      <c r="ED13" s="58"/>
      <c r="EE13" s="58"/>
      <c r="EF13" s="58"/>
      <c r="EG13" s="58"/>
      <c r="EH13" s="58"/>
      <c r="EI13" s="58"/>
      <c r="EJ13" s="58"/>
      <c r="EK13" s="58"/>
      <c r="EL13" s="58"/>
      <c r="EM13" s="58"/>
      <c r="EN13" s="58"/>
      <c r="EO13" s="58"/>
      <c r="EP13" s="58"/>
      <c r="EQ13" s="58"/>
      <c r="ER13" s="58"/>
      <c r="ES13" s="58"/>
      <c r="ET13" s="58"/>
      <c r="EU13" s="58"/>
      <c r="EV13" s="58"/>
      <c r="EW13" s="58"/>
      <c r="EX13" s="58"/>
      <c r="EY13" s="58"/>
      <c r="EZ13" s="58"/>
      <c r="FA13" s="58"/>
      <c r="FB13" s="58"/>
      <c r="FC13" s="58"/>
      <c r="FD13" s="58"/>
      <c r="FE13" s="58"/>
      <c r="FF13" s="58"/>
      <c r="FG13" s="58"/>
      <c r="FH13" s="58"/>
      <c r="FI13" s="58"/>
      <c r="FJ13" s="58"/>
      <c r="FK13" s="58"/>
      <c r="FL13" s="58"/>
      <c r="FM13" s="58"/>
      <c r="FN13" s="58"/>
      <c r="FO13" s="58"/>
      <c r="FP13" s="58"/>
      <c r="FQ13" s="58"/>
      <c r="FR13" s="58"/>
      <c r="FS13" s="58"/>
      <c r="FT13" s="58"/>
      <c r="FU13" s="58"/>
      <c r="FV13" s="58"/>
      <c r="FW13" s="58"/>
      <c r="FX13" s="58"/>
      <c r="FY13" s="58"/>
      <c r="FZ13" s="58"/>
      <c r="GA13" s="58"/>
      <c r="GB13" s="58"/>
      <c r="GC13" s="58"/>
      <c r="GD13" s="58"/>
      <c r="GE13" s="58"/>
      <c r="GF13" s="58"/>
      <c r="GG13" s="58"/>
      <c r="GH13" s="58"/>
      <c r="GI13" s="58"/>
      <c r="GJ13" s="58"/>
      <c r="GK13" s="58"/>
      <c r="GL13" s="58"/>
      <c r="GM13" s="58"/>
      <c r="GN13" s="58"/>
      <c r="GO13" s="58"/>
      <c r="GP13" s="58"/>
      <c r="GQ13" s="58"/>
      <c r="GR13" s="58"/>
      <c r="GS13" s="58"/>
      <c r="GT13" s="58"/>
      <c r="GU13" s="58"/>
      <c r="GV13" s="58"/>
      <c r="GW13" s="58"/>
      <c r="GX13" s="58"/>
      <c r="GY13" s="58"/>
      <c r="GZ13" s="58"/>
      <c r="HA13" s="58"/>
      <c r="HB13" s="58"/>
    </row>
    <row r="14" spans="1:210" s="59" customFormat="1" ht="11.25">
      <c r="A14" s="596"/>
      <c r="B14" s="599"/>
      <c r="C14" s="52" t="s">
        <v>35</v>
      </c>
      <c r="D14" s="53"/>
      <c r="E14" s="60"/>
      <c r="F14" s="56"/>
      <c r="G14" s="55"/>
      <c r="H14" s="55"/>
      <c r="I14" s="56"/>
      <c r="J14" s="56"/>
      <c r="K14" s="56"/>
      <c r="L14" s="56"/>
      <c r="M14" s="56"/>
      <c r="N14" s="56"/>
      <c r="O14" s="56"/>
      <c r="P14" s="57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  <c r="CW14" s="58"/>
      <c r="CX14" s="58"/>
      <c r="CY14" s="58"/>
      <c r="CZ14" s="58"/>
      <c r="DA14" s="58"/>
      <c r="DB14" s="58"/>
      <c r="DC14" s="58"/>
      <c r="DD14" s="58"/>
      <c r="DE14" s="58"/>
      <c r="DF14" s="58"/>
      <c r="DG14" s="58"/>
      <c r="DH14" s="58"/>
      <c r="DI14" s="58"/>
      <c r="DJ14" s="58"/>
      <c r="DK14" s="58"/>
      <c r="DL14" s="58"/>
      <c r="DM14" s="58"/>
      <c r="DN14" s="58"/>
      <c r="DO14" s="58"/>
      <c r="DP14" s="58"/>
      <c r="DQ14" s="58"/>
      <c r="DR14" s="58"/>
      <c r="DS14" s="58"/>
      <c r="DT14" s="58"/>
      <c r="DU14" s="58"/>
      <c r="DV14" s="58"/>
      <c r="DW14" s="58"/>
      <c r="DX14" s="58"/>
      <c r="DY14" s="58"/>
      <c r="DZ14" s="58"/>
      <c r="EA14" s="58"/>
      <c r="EB14" s="58"/>
      <c r="EC14" s="58"/>
      <c r="ED14" s="58"/>
      <c r="EE14" s="58"/>
      <c r="EF14" s="58"/>
      <c r="EG14" s="58"/>
      <c r="EH14" s="58"/>
      <c r="EI14" s="58"/>
      <c r="EJ14" s="58"/>
      <c r="EK14" s="58"/>
      <c r="EL14" s="58"/>
      <c r="EM14" s="58"/>
      <c r="EN14" s="58"/>
      <c r="EO14" s="58"/>
      <c r="EP14" s="58"/>
      <c r="EQ14" s="58"/>
      <c r="ER14" s="58"/>
      <c r="ES14" s="58"/>
      <c r="ET14" s="58"/>
      <c r="EU14" s="58"/>
      <c r="EV14" s="58"/>
      <c r="EW14" s="58"/>
      <c r="EX14" s="58"/>
      <c r="EY14" s="58"/>
      <c r="EZ14" s="58"/>
      <c r="FA14" s="58"/>
      <c r="FB14" s="58"/>
      <c r="FC14" s="58"/>
      <c r="FD14" s="58"/>
      <c r="FE14" s="58"/>
      <c r="FF14" s="58"/>
      <c r="FG14" s="58"/>
      <c r="FH14" s="58"/>
      <c r="FI14" s="58"/>
      <c r="FJ14" s="58"/>
      <c r="FK14" s="58"/>
      <c r="FL14" s="58"/>
      <c r="FM14" s="58"/>
      <c r="FN14" s="58"/>
      <c r="FO14" s="58"/>
      <c r="FP14" s="58"/>
      <c r="FQ14" s="58"/>
      <c r="FR14" s="58"/>
      <c r="FS14" s="58"/>
      <c r="FT14" s="58"/>
      <c r="FU14" s="58"/>
      <c r="FV14" s="58"/>
      <c r="FW14" s="58"/>
      <c r="FX14" s="58"/>
      <c r="FY14" s="58"/>
      <c r="FZ14" s="58"/>
      <c r="GA14" s="58"/>
      <c r="GB14" s="58"/>
      <c r="GC14" s="58"/>
      <c r="GD14" s="58"/>
      <c r="GE14" s="58"/>
      <c r="GF14" s="58"/>
      <c r="GG14" s="58"/>
      <c r="GH14" s="58"/>
      <c r="GI14" s="58"/>
      <c r="GJ14" s="58"/>
      <c r="GK14" s="58"/>
      <c r="GL14" s="58"/>
      <c r="GM14" s="58"/>
      <c r="GN14" s="58"/>
      <c r="GO14" s="58"/>
      <c r="GP14" s="58"/>
      <c r="GQ14" s="58"/>
      <c r="GR14" s="58"/>
      <c r="GS14" s="58"/>
      <c r="GT14" s="58"/>
      <c r="GU14" s="58"/>
      <c r="GV14" s="58"/>
      <c r="GW14" s="58"/>
      <c r="GX14" s="58"/>
      <c r="GY14" s="58"/>
      <c r="GZ14" s="58"/>
      <c r="HA14" s="58"/>
      <c r="HB14" s="58"/>
    </row>
    <row r="15" spans="1:210" s="59" customFormat="1" ht="18">
      <c r="A15" s="596"/>
      <c r="B15" s="599"/>
      <c r="C15" s="52" t="s">
        <v>123</v>
      </c>
      <c r="D15" s="70"/>
      <c r="E15" s="54"/>
      <c r="F15" s="55"/>
      <c r="G15" s="55"/>
      <c r="H15" s="55"/>
      <c r="I15" s="56"/>
      <c r="J15" s="56"/>
      <c r="K15" s="56"/>
      <c r="L15" s="56"/>
      <c r="M15" s="56"/>
      <c r="N15" s="56"/>
      <c r="O15" s="56"/>
      <c r="P15" s="57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  <c r="CW15" s="58"/>
      <c r="CX15" s="58"/>
      <c r="CY15" s="58"/>
      <c r="CZ15" s="58"/>
      <c r="DA15" s="58"/>
      <c r="DB15" s="58"/>
      <c r="DC15" s="58"/>
      <c r="DD15" s="58"/>
      <c r="DE15" s="58"/>
      <c r="DF15" s="58"/>
      <c r="DG15" s="58"/>
      <c r="DH15" s="58"/>
      <c r="DI15" s="58"/>
      <c r="DJ15" s="58"/>
      <c r="DK15" s="58"/>
      <c r="DL15" s="58"/>
      <c r="DM15" s="58"/>
      <c r="DN15" s="58"/>
      <c r="DO15" s="58"/>
      <c r="DP15" s="58"/>
      <c r="DQ15" s="58"/>
      <c r="DR15" s="58"/>
      <c r="DS15" s="58"/>
      <c r="DT15" s="58"/>
      <c r="DU15" s="58"/>
      <c r="DV15" s="58"/>
      <c r="DW15" s="58"/>
      <c r="DX15" s="58"/>
      <c r="DY15" s="58"/>
      <c r="DZ15" s="58"/>
      <c r="EA15" s="58"/>
      <c r="EB15" s="58"/>
      <c r="EC15" s="58"/>
      <c r="ED15" s="58"/>
      <c r="EE15" s="58"/>
      <c r="EF15" s="58"/>
      <c r="EG15" s="58"/>
      <c r="EH15" s="58"/>
      <c r="EI15" s="58"/>
      <c r="EJ15" s="58"/>
      <c r="EK15" s="58"/>
      <c r="EL15" s="58"/>
      <c r="EM15" s="58"/>
      <c r="EN15" s="58"/>
      <c r="EO15" s="58"/>
      <c r="EP15" s="58"/>
      <c r="EQ15" s="58"/>
      <c r="ER15" s="58"/>
      <c r="ES15" s="58"/>
      <c r="ET15" s="58"/>
      <c r="EU15" s="58"/>
      <c r="EV15" s="58"/>
      <c r="EW15" s="58"/>
      <c r="EX15" s="58"/>
      <c r="EY15" s="58"/>
      <c r="EZ15" s="58"/>
      <c r="FA15" s="58"/>
      <c r="FB15" s="58"/>
      <c r="FC15" s="58"/>
      <c r="FD15" s="58"/>
      <c r="FE15" s="58"/>
      <c r="FF15" s="58"/>
      <c r="FG15" s="58"/>
      <c r="FH15" s="58"/>
      <c r="FI15" s="58"/>
      <c r="FJ15" s="58"/>
      <c r="FK15" s="58"/>
      <c r="FL15" s="58"/>
      <c r="FM15" s="58"/>
      <c r="FN15" s="58"/>
      <c r="FO15" s="58"/>
      <c r="FP15" s="58"/>
      <c r="FQ15" s="58"/>
      <c r="FR15" s="58"/>
      <c r="FS15" s="58"/>
      <c r="FT15" s="58"/>
      <c r="FU15" s="58"/>
      <c r="FV15" s="58"/>
      <c r="FW15" s="58"/>
      <c r="FX15" s="58"/>
      <c r="FY15" s="58"/>
      <c r="FZ15" s="58"/>
      <c r="GA15" s="58"/>
      <c r="GB15" s="58"/>
      <c r="GC15" s="58"/>
      <c r="GD15" s="58"/>
      <c r="GE15" s="58"/>
      <c r="GF15" s="58"/>
      <c r="GG15" s="58"/>
      <c r="GH15" s="58"/>
      <c r="GI15" s="58"/>
      <c r="GJ15" s="58"/>
      <c r="GK15" s="58"/>
      <c r="GL15" s="58"/>
      <c r="GM15" s="58"/>
      <c r="GN15" s="58"/>
      <c r="GO15" s="58"/>
      <c r="GP15" s="58"/>
      <c r="GQ15" s="58"/>
      <c r="GR15" s="58"/>
      <c r="GS15" s="58"/>
      <c r="GT15" s="58"/>
      <c r="GU15" s="58"/>
      <c r="GV15" s="58"/>
      <c r="GW15" s="58"/>
      <c r="GX15" s="58"/>
      <c r="GY15" s="58"/>
      <c r="GZ15" s="58"/>
      <c r="HA15" s="58"/>
      <c r="HB15" s="58"/>
    </row>
    <row r="16" spans="1:210" s="1" customFormat="1" ht="13.5" thickBot="1">
      <c r="A16" s="597"/>
      <c r="B16" s="600"/>
      <c r="C16" s="71"/>
      <c r="D16" s="72">
        <f>VLOOKUP(A12,'[1]ORÇAMENTO CONSOLIDADO'!$B$44:$D$55,3,FALSE)</f>
        <v>0</v>
      </c>
      <c r="E16" s="63">
        <f t="shared" ref="E16:P16" si="1">$D16*E12</f>
        <v>0</v>
      </c>
      <c r="F16" s="64">
        <f t="shared" si="1"/>
        <v>0</v>
      </c>
      <c r="G16" s="64">
        <f t="shared" si="1"/>
        <v>0</v>
      </c>
      <c r="H16" s="64">
        <f t="shared" si="1"/>
        <v>0</v>
      </c>
      <c r="I16" s="65">
        <f t="shared" si="1"/>
        <v>0</v>
      </c>
      <c r="J16" s="65">
        <f t="shared" si="1"/>
        <v>0</v>
      </c>
      <c r="K16" s="65">
        <f t="shared" si="1"/>
        <v>0</v>
      </c>
      <c r="L16" s="65">
        <f t="shared" si="1"/>
        <v>0</v>
      </c>
      <c r="M16" s="65">
        <f t="shared" si="1"/>
        <v>0</v>
      </c>
      <c r="N16" s="65">
        <f t="shared" si="1"/>
        <v>0</v>
      </c>
      <c r="O16" s="65">
        <f t="shared" si="1"/>
        <v>0</v>
      </c>
      <c r="P16" s="66">
        <f t="shared" si="1"/>
        <v>0</v>
      </c>
    </row>
    <row r="17" spans="1:210" s="1" customFormat="1">
      <c r="A17" s="595">
        <v>3</v>
      </c>
      <c r="B17" s="598" t="str">
        <f>VLOOKUP(A17,'[1]ORÇAMENTO CONSOLIDADO'!$B$44:$D$55,2,FALSE)</f>
        <v>MUNICÍPIO 3</v>
      </c>
      <c r="C17" s="67"/>
      <c r="D17" s="68" t="str">
        <f>IFERROR(D21/$D$41,"0,00%")</f>
        <v>0,00%</v>
      </c>
      <c r="E17" s="73">
        <v>0</v>
      </c>
      <c r="F17" s="50">
        <v>0</v>
      </c>
      <c r="G17" s="50">
        <v>0</v>
      </c>
      <c r="H17" s="50">
        <v>0</v>
      </c>
      <c r="I17" s="49">
        <v>0.25</v>
      </c>
      <c r="J17" s="49">
        <v>0.25</v>
      </c>
      <c r="K17" s="49">
        <v>0.3</v>
      </c>
      <c r="L17" s="49">
        <v>0.2</v>
      </c>
      <c r="M17" s="50">
        <v>0</v>
      </c>
      <c r="N17" s="50">
        <v>0</v>
      </c>
      <c r="O17" s="50">
        <v>0</v>
      </c>
      <c r="P17" s="51">
        <v>0</v>
      </c>
      <c r="Q17" s="27">
        <f>SUM(E17:P17)</f>
        <v>1</v>
      </c>
    </row>
    <row r="18" spans="1:210" s="59" customFormat="1" ht="11.25">
      <c r="A18" s="596"/>
      <c r="B18" s="599"/>
      <c r="C18" s="52" t="s">
        <v>16</v>
      </c>
      <c r="D18" s="69"/>
      <c r="E18" s="60"/>
      <c r="F18" s="56"/>
      <c r="G18" s="56"/>
      <c r="H18" s="56"/>
      <c r="I18" s="55"/>
      <c r="J18" s="55"/>
      <c r="K18" s="55"/>
      <c r="L18" s="56"/>
      <c r="M18" s="56"/>
      <c r="N18" s="56"/>
      <c r="O18" s="56"/>
      <c r="P18" s="57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  <c r="CW18" s="58"/>
      <c r="CX18" s="58"/>
      <c r="CY18" s="58"/>
      <c r="CZ18" s="58"/>
      <c r="DA18" s="58"/>
      <c r="DB18" s="58"/>
      <c r="DC18" s="58"/>
      <c r="DD18" s="58"/>
      <c r="DE18" s="58"/>
      <c r="DF18" s="58"/>
      <c r="DG18" s="58"/>
      <c r="DH18" s="58"/>
      <c r="DI18" s="58"/>
      <c r="DJ18" s="58"/>
      <c r="DK18" s="58"/>
      <c r="DL18" s="58"/>
      <c r="DM18" s="58"/>
      <c r="DN18" s="58"/>
      <c r="DO18" s="58"/>
      <c r="DP18" s="58"/>
      <c r="DQ18" s="58"/>
      <c r="DR18" s="58"/>
      <c r="DS18" s="58"/>
      <c r="DT18" s="58"/>
      <c r="DU18" s="58"/>
      <c r="DV18" s="58"/>
      <c r="DW18" s="58"/>
      <c r="DX18" s="58"/>
      <c r="DY18" s="58"/>
      <c r="DZ18" s="58"/>
      <c r="EA18" s="58"/>
      <c r="EB18" s="58"/>
      <c r="EC18" s="58"/>
      <c r="ED18" s="58"/>
      <c r="EE18" s="58"/>
      <c r="EF18" s="58"/>
      <c r="EG18" s="58"/>
      <c r="EH18" s="58"/>
      <c r="EI18" s="58"/>
      <c r="EJ18" s="58"/>
      <c r="EK18" s="58"/>
      <c r="EL18" s="58"/>
      <c r="EM18" s="58"/>
      <c r="EN18" s="58"/>
      <c r="EO18" s="58"/>
      <c r="EP18" s="58"/>
      <c r="EQ18" s="58"/>
      <c r="ER18" s="58"/>
      <c r="ES18" s="58"/>
      <c r="ET18" s="58"/>
      <c r="EU18" s="58"/>
      <c r="EV18" s="58"/>
      <c r="EW18" s="58"/>
      <c r="EX18" s="58"/>
      <c r="EY18" s="58"/>
      <c r="EZ18" s="58"/>
      <c r="FA18" s="58"/>
      <c r="FB18" s="58"/>
      <c r="FC18" s="58"/>
      <c r="FD18" s="58"/>
      <c r="FE18" s="58"/>
      <c r="FF18" s="58"/>
      <c r="FG18" s="58"/>
      <c r="FH18" s="58"/>
      <c r="FI18" s="58"/>
      <c r="FJ18" s="58"/>
      <c r="FK18" s="58"/>
      <c r="FL18" s="58"/>
      <c r="FM18" s="58"/>
      <c r="FN18" s="58"/>
      <c r="FO18" s="58"/>
      <c r="FP18" s="58"/>
      <c r="FQ18" s="58"/>
      <c r="FR18" s="58"/>
      <c r="FS18" s="58"/>
      <c r="FT18" s="58"/>
      <c r="FU18" s="58"/>
      <c r="FV18" s="58"/>
      <c r="FW18" s="58"/>
      <c r="FX18" s="58"/>
      <c r="FY18" s="58"/>
      <c r="FZ18" s="58"/>
      <c r="GA18" s="58"/>
      <c r="GB18" s="58"/>
      <c r="GC18" s="58"/>
      <c r="GD18" s="58"/>
      <c r="GE18" s="58"/>
      <c r="GF18" s="58"/>
      <c r="GG18" s="58"/>
      <c r="GH18" s="58"/>
      <c r="GI18" s="58"/>
      <c r="GJ18" s="58"/>
      <c r="GK18" s="58"/>
      <c r="GL18" s="58"/>
      <c r="GM18" s="58"/>
      <c r="GN18" s="58"/>
      <c r="GO18" s="58"/>
      <c r="GP18" s="58"/>
      <c r="GQ18" s="58"/>
      <c r="GR18" s="58"/>
      <c r="GS18" s="58"/>
      <c r="GT18" s="58"/>
      <c r="GU18" s="58"/>
      <c r="GV18" s="58"/>
      <c r="GW18" s="58"/>
      <c r="GX18" s="58"/>
      <c r="GY18" s="58"/>
      <c r="GZ18" s="58"/>
      <c r="HA18" s="58"/>
      <c r="HB18" s="58"/>
    </row>
    <row r="19" spans="1:210" s="59" customFormat="1" ht="11.25">
      <c r="A19" s="596"/>
      <c r="B19" s="599"/>
      <c r="C19" s="52" t="s">
        <v>35</v>
      </c>
      <c r="D19" s="53"/>
      <c r="E19" s="60"/>
      <c r="F19" s="56"/>
      <c r="G19" s="56"/>
      <c r="H19" s="56"/>
      <c r="I19" s="56"/>
      <c r="J19" s="56"/>
      <c r="K19" s="55"/>
      <c r="L19" s="55"/>
      <c r="M19" s="56"/>
      <c r="N19" s="56"/>
      <c r="O19" s="56"/>
      <c r="P19" s="57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58"/>
      <c r="DO19" s="58"/>
      <c r="DP19" s="58"/>
      <c r="DQ19" s="58"/>
      <c r="DR19" s="58"/>
      <c r="DS19" s="58"/>
      <c r="DT19" s="58"/>
      <c r="DU19" s="58"/>
      <c r="DV19" s="58"/>
      <c r="DW19" s="58"/>
      <c r="DX19" s="58"/>
      <c r="DY19" s="58"/>
      <c r="DZ19" s="58"/>
      <c r="EA19" s="58"/>
      <c r="EB19" s="58"/>
      <c r="EC19" s="58"/>
      <c r="ED19" s="58"/>
      <c r="EE19" s="58"/>
      <c r="EF19" s="58"/>
      <c r="EG19" s="58"/>
      <c r="EH19" s="58"/>
      <c r="EI19" s="58"/>
      <c r="EJ19" s="58"/>
      <c r="EK19" s="58"/>
      <c r="EL19" s="58"/>
      <c r="EM19" s="58"/>
      <c r="EN19" s="58"/>
      <c r="EO19" s="58"/>
      <c r="EP19" s="58"/>
      <c r="EQ19" s="58"/>
      <c r="ER19" s="58"/>
      <c r="ES19" s="58"/>
      <c r="ET19" s="58"/>
      <c r="EU19" s="58"/>
      <c r="EV19" s="58"/>
      <c r="EW19" s="58"/>
      <c r="EX19" s="58"/>
      <c r="EY19" s="58"/>
      <c r="EZ19" s="58"/>
      <c r="FA19" s="58"/>
      <c r="FB19" s="58"/>
      <c r="FC19" s="58"/>
      <c r="FD19" s="58"/>
      <c r="FE19" s="58"/>
      <c r="FF19" s="58"/>
      <c r="FG19" s="58"/>
      <c r="FH19" s="58"/>
      <c r="FI19" s="58"/>
      <c r="FJ19" s="58"/>
      <c r="FK19" s="58"/>
      <c r="FL19" s="58"/>
      <c r="FM19" s="58"/>
      <c r="FN19" s="58"/>
      <c r="FO19" s="58"/>
      <c r="FP19" s="58"/>
      <c r="FQ19" s="58"/>
      <c r="FR19" s="58"/>
      <c r="FS19" s="58"/>
      <c r="FT19" s="58"/>
      <c r="FU19" s="58"/>
      <c r="FV19" s="58"/>
      <c r="FW19" s="58"/>
      <c r="FX19" s="58"/>
      <c r="FY19" s="58"/>
      <c r="FZ19" s="58"/>
      <c r="GA19" s="58"/>
      <c r="GB19" s="58"/>
      <c r="GC19" s="58"/>
      <c r="GD19" s="58"/>
      <c r="GE19" s="58"/>
      <c r="GF19" s="58"/>
      <c r="GG19" s="58"/>
      <c r="GH19" s="58"/>
      <c r="GI19" s="58"/>
      <c r="GJ19" s="58"/>
      <c r="GK19" s="58"/>
      <c r="GL19" s="58"/>
      <c r="GM19" s="58"/>
      <c r="GN19" s="58"/>
      <c r="GO19" s="58"/>
      <c r="GP19" s="58"/>
      <c r="GQ19" s="58"/>
      <c r="GR19" s="58"/>
      <c r="GS19" s="58"/>
      <c r="GT19" s="58"/>
      <c r="GU19" s="58"/>
      <c r="GV19" s="58"/>
      <c r="GW19" s="58"/>
      <c r="GX19" s="58"/>
      <c r="GY19" s="58"/>
      <c r="GZ19" s="58"/>
      <c r="HA19" s="58"/>
      <c r="HB19" s="58"/>
    </row>
    <row r="20" spans="1:210" s="59" customFormat="1" ht="18">
      <c r="A20" s="596"/>
      <c r="B20" s="599"/>
      <c r="C20" s="52" t="s">
        <v>123</v>
      </c>
      <c r="D20" s="70"/>
      <c r="E20" s="60"/>
      <c r="F20" s="56"/>
      <c r="G20" s="56"/>
      <c r="H20" s="56"/>
      <c r="I20" s="55"/>
      <c r="J20" s="55"/>
      <c r="K20" s="55"/>
      <c r="L20" s="55"/>
      <c r="M20" s="56"/>
      <c r="N20" s="56"/>
      <c r="O20" s="56"/>
      <c r="P20" s="57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  <c r="CW20" s="58"/>
      <c r="CX20" s="58"/>
      <c r="CY20" s="58"/>
      <c r="CZ20" s="58"/>
      <c r="DA20" s="58"/>
      <c r="DB20" s="58"/>
      <c r="DC20" s="58"/>
      <c r="DD20" s="58"/>
      <c r="DE20" s="58"/>
      <c r="DF20" s="58"/>
      <c r="DG20" s="58"/>
      <c r="DH20" s="58"/>
      <c r="DI20" s="58"/>
      <c r="DJ20" s="58"/>
      <c r="DK20" s="58"/>
      <c r="DL20" s="58"/>
      <c r="DM20" s="58"/>
      <c r="DN20" s="58"/>
      <c r="DO20" s="58"/>
      <c r="DP20" s="58"/>
      <c r="DQ20" s="58"/>
      <c r="DR20" s="58"/>
      <c r="DS20" s="58"/>
      <c r="DT20" s="58"/>
      <c r="DU20" s="58"/>
      <c r="DV20" s="58"/>
      <c r="DW20" s="58"/>
      <c r="DX20" s="58"/>
      <c r="DY20" s="58"/>
      <c r="DZ20" s="58"/>
      <c r="EA20" s="58"/>
      <c r="EB20" s="58"/>
      <c r="EC20" s="58"/>
      <c r="ED20" s="58"/>
      <c r="EE20" s="58"/>
      <c r="EF20" s="58"/>
      <c r="EG20" s="58"/>
      <c r="EH20" s="58"/>
      <c r="EI20" s="58"/>
      <c r="EJ20" s="58"/>
      <c r="EK20" s="58"/>
      <c r="EL20" s="58"/>
      <c r="EM20" s="58"/>
      <c r="EN20" s="58"/>
      <c r="EO20" s="58"/>
      <c r="EP20" s="58"/>
      <c r="EQ20" s="58"/>
      <c r="ER20" s="58"/>
      <c r="ES20" s="58"/>
      <c r="ET20" s="58"/>
      <c r="EU20" s="58"/>
      <c r="EV20" s="58"/>
      <c r="EW20" s="58"/>
      <c r="EX20" s="58"/>
      <c r="EY20" s="58"/>
      <c r="EZ20" s="58"/>
      <c r="FA20" s="58"/>
      <c r="FB20" s="58"/>
      <c r="FC20" s="58"/>
      <c r="FD20" s="58"/>
      <c r="FE20" s="58"/>
      <c r="FF20" s="58"/>
      <c r="FG20" s="58"/>
      <c r="FH20" s="58"/>
      <c r="FI20" s="58"/>
      <c r="FJ20" s="58"/>
      <c r="FK20" s="58"/>
      <c r="FL20" s="58"/>
      <c r="FM20" s="58"/>
      <c r="FN20" s="58"/>
      <c r="FO20" s="58"/>
      <c r="FP20" s="58"/>
      <c r="FQ20" s="58"/>
      <c r="FR20" s="58"/>
      <c r="FS20" s="58"/>
      <c r="FT20" s="58"/>
      <c r="FU20" s="58"/>
      <c r="FV20" s="58"/>
      <c r="FW20" s="58"/>
      <c r="FX20" s="58"/>
      <c r="FY20" s="58"/>
      <c r="FZ20" s="58"/>
      <c r="GA20" s="58"/>
      <c r="GB20" s="58"/>
      <c r="GC20" s="58"/>
      <c r="GD20" s="58"/>
      <c r="GE20" s="58"/>
      <c r="GF20" s="58"/>
      <c r="GG20" s="58"/>
      <c r="GH20" s="58"/>
      <c r="GI20" s="58"/>
      <c r="GJ20" s="58"/>
      <c r="GK20" s="58"/>
      <c r="GL20" s="58"/>
      <c r="GM20" s="58"/>
      <c r="GN20" s="58"/>
      <c r="GO20" s="58"/>
      <c r="GP20" s="58"/>
      <c r="GQ20" s="58"/>
      <c r="GR20" s="58"/>
      <c r="GS20" s="58"/>
      <c r="GT20" s="58"/>
      <c r="GU20" s="58"/>
      <c r="GV20" s="58"/>
      <c r="GW20" s="58"/>
      <c r="GX20" s="58"/>
      <c r="GY20" s="58"/>
      <c r="GZ20" s="58"/>
      <c r="HA20" s="58"/>
      <c r="HB20" s="58"/>
    </row>
    <row r="21" spans="1:210" s="1" customFormat="1" ht="13.5" thickBot="1">
      <c r="A21" s="597"/>
      <c r="B21" s="600"/>
      <c r="C21" s="71"/>
      <c r="D21" s="72">
        <f>VLOOKUP(A17,'[1]ORÇAMENTO CONSOLIDADO'!$B$44:$D$55,3,FALSE)</f>
        <v>0</v>
      </c>
      <c r="E21" s="74">
        <f t="shared" ref="E21:P21" si="2">$D21*E17</f>
        <v>0</v>
      </c>
      <c r="F21" s="65">
        <f t="shared" si="2"/>
        <v>0</v>
      </c>
      <c r="G21" s="65">
        <f t="shared" si="2"/>
        <v>0</v>
      </c>
      <c r="H21" s="65">
        <f t="shared" si="2"/>
        <v>0</v>
      </c>
      <c r="I21" s="64">
        <f t="shared" si="2"/>
        <v>0</v>
      </c>
      <c r="J21" s="64">
        <f t="shared" si="2"/>
        <v>0</v>
      </c>
      <c r="K21" s="64">
        <f t="shared" si="2"/>
        <v>0</v>
      </c>
      <c r="L21" s="64">
        <f t="shared" si="2"/>
        <v>0</v>
      </c>
      <c r="M21" s="65">
        <f t="shared" si="2"/>
        <v>0</v>
      </c>
      <c r="N21" s="65">
        <f t="shared" si="2"/>
        <v>0</v>
      </c>
      <c r="O21" s="65">
        <f t="shared" si="2"/>
        <v>0</v>
      </c>
      <c r="P21" s="66">
        <f t="shared" si="2"/>
        <v>0</v>
      </c>
    </row>
    <row r="22" spans="1:210" s="1" customFormat="1">
      <c r="A22" s="595">
        <v>4</v>
      </c>
      <c r="B22" s="598" t="str">
        <f>VLOOKUP(A22,'[1]ORÇAMENTO CONSOLIDADO'!$B$44:$D$55,2,FALSE)</f>
        <v>MUNICÍPIO 4</v>
      </c>
      <c r="C22" s="67"/>
      <c r="D22" s="68" t="str">
        <f>IFERROR(D26/$D$41,"0,00%")</f>
        <v>0,00%</v>
      </c>
      <c r="E22" s="73">
        <v>0</v>
      </c>
      <c r="F22" s="50">
        <v>0</v>
      </c>
      <c r="G22" s="50">
        <v>0</v>
      </c>
      <c r="H22" s="75">
        <v>0</v>
      </c>
      <c r="I22" s="49">
        <v>0.25</v>
      </c>
      <c r="J22" s="49">
        <v>0.25</v>
      </c>
      <c r="K22" s="49">
        <v>0.3</v>
      </c>
      <c r="L22" s="49">
        <v>0.2</v>
      </c>
      <c r="M22" s="50">
        <v>0</v>
      </c>
      <c r="N22" s="50">
        <v>0</v>
      </c>
      <c r="O22" s="50">
        <v>0</v>
      </c>
      <c r="P22" s="51">
        <v>0</v>
      </c>
      <c r="Q22" s="27">
        <f>SUM(E22:P22)</f>
        <v>1</v>
      </c>
    </row>
    <row r="23" spans="1:210" s="59" customFormat="1" ht="11.25">
      <c r="A23" s="596"/>
      <c r="B23" s="599"/>
      <c r="C23" s="52" t="s">
        <v>16</v>
      </c>
      <c r="D23" s="69"/>
      <c r="E23" s="60"/>
      <c r="F23" s="56"/>
      <c r="G23" s="56"/>
      <c r="H23" s="56"/>
      <c r="I23" s="55"/>
      <c r="J23" s="55"/>
      <c r="K23" s="55"/>
      <c r="L23" s="56"/>
      <c r="M23" s="56"/>
      <c r="N23" s="56"/>
      <c r="O23" s="56"/>
      <c r="P23" s="57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  <c r="CW23" s="58"/>
      <c r="CX23" s="58"/>
      <c r="CY23" s="58"/>
      <c r="CZ23" s="58"/>
      <c r="DA23" s="58"/>
      <c r="DB23" s="58"/>
      <c r="DC23" s="58"/>
      <c r="DD23" s="58"/>
      <c r="DE23" s="58"/>
      <c r="DF23" s="58"/>
      <c r="DG23" s="58"/>
      <c r="DH23" s="58"/>
      <c r="DI23" s="58"/>
      <c r="DJ23" s="58"/>
      <c r="DK23" s="58"/>
      <c r="DL23" s="58"/>
      <c r="DM23" s="58"/>
      <c r="DN23" s="58"/>
      <c r="DO23" s="58"/>
      <c r="DP23" s="58"/>
      <c r="DQ23" s="58"/>
      <c r="DR23" s="58"/>
      <c r="DS23" s="58"/>
      <c r="DT23" s="58"/>
      <c r="DU23" s="58"/>
      <c r="DV23" s="58"/>
      <c r="DW23" s="58"/>
      <c r="DX23" s="58"/>
      <c r="DY23" s="58"/>
      <c r="DZ23" s="58"/>
      <c r="EA23" s="58"/>
      <c r="EB23" s="58"/>
      <c r="EC23" s="58"/>
      <c r="ED23" s="58"/>
      <c r="EE23" s="58"/>
      <c r="EF23" s="58"/>
      <c r="EG23" s="58"/>
      <c r="EH23" s="58"/>
      <c r="EI23" s="58"/>
      <c r="EJ23" s="58"/>
      <c r="EK23" s="58"/>
      <c r="EL23" s="58"/>
      <c r="EM23" s="58"/>
      <c r="EN23" s="58"/>
      <c r="EO23" s="58"/>
      <c r="EP23" s="58"/>
      <c r="EQ23" s="58"/>
      <c r="ER23" s="58"/>
      <c r="ES23" s="58"/>
      <c r="ET23" s="58"/>
      <c r="EU23" s="58"/>
      <c r="EV23" s="58"/>
      <c r="EW23" s="58"/>
      <c r="EX23" s="58"/>
      <c r="EY23" s="58"/>
      <c r="EZ23" s="58"/>
      <c r="FA23" s="58"/>
      <c r="FB23" s="58"/>
      <c r="FC23" s="58"/>
      <c r="FD23" s="58"/>
      <c r="FE23" s="58"/>
      <c r="FF23" s="58"/>
      <c r="FG23" s="58"/>
      <c r="FH23" s="58"/>
      <c r="FI23" s="58"/>
      <c r="FJ23" s="58"/>
      <c r="FK23" s="58"/>
      <c r="FL23" s="58"/>
      <c r="FM23" s="58"/>
      <c r="FN23" s="58"/>
      <c r="FO23" s="58"/>
      <c r="FP23" s="58"/>
      <c r="FQ23" s="58"/>
      <c r="FR23" s="58"/>
      <c r="FS23" s="58"/>
      <c r="FT23" s="58"/>
      <c r="FU23" s="58"/>
      <c r="FV23" s="58"/>
      <c r="FW23" s="58"/>
      <c r="FX23" s="58"/>
      <c r="FY23" s="58"/>
      <c r="FZ23" s="58"/>
      <c r="GA23" s="58"/>
      <c r="GB23" s="58"/>
      <c r="GC23" s="58"/>
      <c r="GD23" s="58"/>
      <c r="GE23" s="58"/>
      <c r="GF23" s="58"/>
      <c r="GG23" s="58"/>
      <c r="GH23" s="58"/>
      <c r="GI23" s="58"/>
      <c r="GJ23" s="58"/>
      <c r="GK23" s="58"/>
      <c r="GL23" s="58"/>
      <c r="GM23" s="58"/>
      <c r="GN23" s="58"/>
      <c r="GO23" s="58"/>
      <c r="GP23" s="58"/>
      <c r="GQ23" s="58"/>
      <c r="GR23" s="58"/>
      <c r="GS23" s="58"/>
      <c r="GT23" s="58"/>
      <c r="GU23" s="58"/>
      <c r="GV23" s="58"/>
      <c r="GW23" s="58"/>
      <c r="GX23" s="58"/>
      <c r="GY23" s="58"/>
      <c r="GZ23" s="58"/>
      <c r="HA23" s="58"/>
      <c r="HB23" s="58"/>
    </row>
    <row r="24" spans="1:210" s="59" customFormat="1" ht="11.25">
      <c r="A24" s="596"/>
      <c r="B24" s="599"/>
      <c r="C24" s="52" t="s">
        <v>35</v>
      </c>
      <c r="D24" s="53"/>
      <c r="E24" s="60"/>
      <c r="F24" s="56"/>
      <c r="G24" s="56"/>
      <c r="H24" s="56"/>
      <c r="I24" s="56"/>
      <c r="J24" s="56"/>
      <c r="K24" s="55"/>
      <c r="L24" s="55"/>
      <c r="M24" s="56"/>
      <c r="N24" s="56"/>
      <c r="O24" s="56"/>
      <c r="P24" s="57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  <c r="CW24" s="58"/>
      <c r="CX24" s="58"/>
      <c r="CY24" s="58"/>
      <c r="CZ24" s="58"/>
      <c r="DA24" s="58"/>
      <c r="DB24" s="58"/>
      <c r="DC24" s="58"/>
      <c r="DD24" s="58"/>
      <c r="DE24" s="58"/>
      <c r="DF24" s="58"/>
      <c r="DG24" s="58"/>
      <c r="DH24" s="58"/>
      <c r="DI24" s="58"/>
      <c r="DJ24" s="58"/>
      <c r="DK24" s="58"/>
      <c r="DL24" s="58"/>
      <c r="DM24" s="58"/>
      <c r="DN24" s="58"/>
      <c r="DO24" s="58"/>
      <c r="DP24" s="58"/>
      <c r="DQ24" s="58"/>
      <c r="DR24" s="58"/>
      <c r="DS24" s="58"/>
      <c r="DT24" s="58"/>
      <c r="DU24" s="58"/>
      <c r="DV24" s="58"/>
      <c r="DW24" s="58"/>
      <c r="DX24" s="58"/>
      <c r="DY24" s="58"/>
      <c r="DZ24" s="58"/>
      <c r="EA24" s="58"/>
      <c r="EB24" s="58"/>
      <c r="EC24" s="58"/>
      <c r="ED24" s="58"/>
      <c r="EE24" s="58"/>
      <c r="EF24" s="58"/>
      <c r="EG24" s="58"/>
      <c r="EH24" s="58"/>
      <c r="EI24" s="58"/>
      <c r="EJ24" s="58"/>
      <c r="EK24" s="58"/>
      <c r="EL24" s="58"/>
      <c r="EM24" s="58"/>
      <c r="EN24" s="58"/>
      <c r="EO24" s="58"/>
      <c r="EP24" s="58"/>
      <c r="EQ24" s="58"/>
      <c r="ER24" s="58"/>
      <c r="ES24" s="58"/>
      <c r="ET24" s="58"/>
      <c r="EU24" s="58"/>
      <c r="EV24" s="58"/>
      <c r="EW24" s="58"/>
      <c r="EX24" s="58"/>
      <c r="EY24" s="58"/>
      <c r="EZ24" s="58"/>
      <c r="FA24" s="58"/>
      <c r="FB24" s="58"/>
      <c r="FC24" s="58"/>
      <c r="FD24" s="58"/>
      <c r="FE24" s="58"/>
      <c r="FF24" s="58"/>
      <c r="FG24" s="58"/>
      <c r="FH24" s="58"/>
      <c r="FI24" s="58"/>
      <c r="FJ24" s="58"/>
      <c r="FK24" s="58"/>
      <c r="FL24" s="58"/>
      <c r="FM24" s="58"/>
      <c r="FN24" s="58"/>
      <c r="FO24" s="58"/>
      <c r="FP24" s="58"/>
      <c r="FQ24" s="58"/>
      <c r="FR24" s="58"/>
      <c r="FS24" s="58"/>
      <c r="FT24" s="58"/>
      <c r="FU24" s="58"/>
      <c r="FV24" s="58"/>
      <c r="FW24" s="58"/>
      <c r="FX24" s="58"/>
      <c r="FY24" s="58"/>
      <c r="FZ24" s="58"/>
      <c r="GA24" s="58"/>
      <c r="GB24" s="58"/>
      <c r="GC24" s="58"/>
      <c r="GD24" s="58"/>
      <c r="GE24" s="58"/>
      <c r="GF24" s="58"/>
      <c r="GG24" s="58"/>
      <c r="GH24" s="58"/>
      <c r="GI24" s="58"/>
      <c r="GJ24" s="58"/>
      <c r="GK24" s="58"/>
      <c r="GL24" s="58"/>
      <c r="GM24" s="58"/>
      <c r="GN24" s="58"/>
      <c r="GO24" s="58"/>
      <c r="GP24" s="58"/>
      <c r="GQ24" s="58"/>
      <c r="GR24" s="58"/>
      <c r="GS24" s="58"/>
      <c r="GT24" s="58"/>
      <c r="GU24" s="58"/>
      <c r="GV24" s="58"/>
      <c r="GW24" s="58"/>
      <c r="GX24" s="58"/>
      <c r="GY24" s="58"/>
      <c r="GZ24" s="58"/>
      <c r="HA24" s="58"/>
      <c r="HB24" s="58"/>
    </row>
    <row r="25" spans="1:210" s="59" customFormat="1" ht="18">
      <c r="A25" s="596"/>
      <c r="B25" s="599"/>
      <c r="C25" s="52" t="s">
        <v>123</v>
      </c>
      <c r="D25" s="70"/>
      <c r="E25" s="60"/>
      <c r="F25" s="56"/>
      <c r="G25" s="56"/>
      <c r="H25" s="56"/>
      <c r="I25" s="55"/>
      <c r="J25" s="55"/>
      <c r="K25" s="55"/>
      <c r="L25" s="55"/>
      <c r="M25" s="56"/>
      <c r="N25" s="56"/>
      <c r="O25" s="56"/>
      <c r="P25" s="57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  <c r="CW25" s="58"/>
      <c r="CX25" s="58"/>
      <c r="CY25" s="58"/>
      <c r="CZ25" s="58"/>
      <c r="DA25" s="58"/>
      <c r="DB25" s="58"/>
      <c r="DC25" s="58"/>
      <c r="DD25" s="58"/>
      <c r="DE25" s="58"/>
      <c r="DF25" s="58"/>
      <c r="DG25" s="58"/>
      <c r="DH25" s="58"/>
      <c r="DI25" s="58"/>
      <c r="DJ25" s="58"/>
      <c r="DK25" s="58"/>
      <c r="DL25" s="58"/>
      <c r="DM25" s="58"/>
      <c r="DN25" s="58"/>
      <c r="DO25" s="58"/>
      <c r="DP25" s="58"/>
      <c r="DQ25" s="58"/>
      <c r="DR25" s="58"/>
      <c r="DS25" s="58"/>
      <c r="DT25" s="58"/>
      <c r="DU25" s="58"/>
      <c r="DV25" s="58"/>
      <c r="DW25" s="58"/>
      <c r="DX25" s="58"/>
      <c r="DY25" s="58"/>
      <c r="DZ25" s="58"/>
      <c r="EA25" s="58"/>
      <c r="EB25" s="58"/>
      <c r="EC25" s="58"/>
      <c r="ED25" s="58"/>
      <c r="EE25" s="58"/>
      <c r="EF25" s="58"/>
      <c r="EG25" s="58"/>
      <c r="EH25" s="58"/>
      <c r="EI25" s="58"/>
      <c r="EJ25" s="58"/>
      <c r="EK25" s="58"/>
      <c r="EL25" s="58"/>
      <c r="EM25" s="58"/>
      <c r="EN25" s="58"/>
      <c r="EO25" s="58"/>
      <c r="EP25" s="58"/>
      <c r="EQ25" s="58"/>
      <c r="ER25" s="58"/>
      <c r="ES25" s="58"/>
      <c r="ET25" s="58"/>
      <c r="EU25" s="58"/>
      <c r="EV25" s="58"/>
      <c r="EW25" s="58"/>
      <c r="EX25" s="58"/>
      <c r="EY25" s="58"/>
      <c r="EZ25" s="58"/>
      <c r="FA25" s="58"/>
      <c r="FB25" s="58"/>
      <c r="FC25" s="58"/>
      <c r="FD25" s="58"/>
      <c r="FE25" s="58"/>
      <c r="FF25" s="58"/>
      <c r="FG25" s="58"/>
      <c r="FH25" s="58"/>
      <c r="FI25" s="58"/>
      <c r="FJ25" s="58"/>
      <c r="FK25" s="58"/>
      <c r="FL25" s="58"/>
      <c r="FM25" s="58"/>
      <c r="FN25" s="58"/>
      <c r="FO25" s="58"/>
      <c r="FP25" s="58"/>
      <c r="FQ25" s="58"/>
      <c r="FR25" s="58"/>
      <c r="FS25" s="58"/>
      <c r="FT25" s="58"/>
      <c r="FU25" s="58"/>
      <c r="FV25" s="58"/>
      <c r="FW25" s="58"/>
      <c r="FX25" s="58"/>
      <c r="FY25" s="58"/>
      <c r="FZ25" s="58"/>
      <c r="GA25" s="58"/>
      <c r="GB25" s="58"/>
      <c r="GC25" s="58"/>
      <c r="GD25" s="58"/>
      <c r="GE25" s="58"/>
      <c r="GF25" s="58"/>
      <c r="GG25" s="58"/>
      <c r="GH25" s="58"/>
      <c r="GI25" s="58"/>
      <c r="GJ25" s="58"/>
      <c r="GK25" s="58"/>
      <c r="GL25" s="58"/>
      <c r="GM25" s="58"/>
      <c r="GN25" s="58"/>
      <c r="GO25" s="58"/>
      <c r="GP25" s="58"/>
      <c r="GQ25" s="58"/>
      <c r="GR25" s="58"/>
      <c r="GS25" s="58"/>
      <c r="GT25" s="58"/>
      <c r="GU25" s="58"/>
      <c r="GV25" s="58"/>
      <c r="GW25" s="58"/>
      <c r="GX25" s="58"/>
      <c r="GY25" s="58"/>
      <c r="GZ25" s="58"/>
      <c r="HA25" s="58"/>
      <c r="HB25" s="58"/>
    </row>
    <row r="26" spans="1:210" s="1" customFormat="1" ht="13.5" thickBot="1">
      <c r="A26" s="597"/>
      <c r="B26" s="600"/>
      <c r="C26" s="71"/>
      <c r="D26" s="72">
        <f>VLOOKUP(A22,'[1]ORÇAMENTO CONSOLIDADO'!$B$44:$D$55,3,FALSE)</f>
        <v>0</v>
      </c>
      <c r="E26" s="74">
        <f t="shared" ref="E26:P26" si="3">$D26*E22</f>
        <v>0</v>
      </c>
      <c r="F26" s="65">
        <f t="shared" si="3"/>
        <v>0</v>
      </c>
      <c r="G26" s="65">
        <f t="shared" si="3"/>
        <v>0</v>
      </c>
      <c r="H26" s="65">
        <f t="shared" si="3"/>
        <v>0</v>
      </c>
      <c r="I26" s="64">
        <f t="shared" si="3"/>
        <v>0</v>
      </c>
      <c r="J26" s="64">
        <f t="shared" si="3"/>
        <v>0</v>
      </c>
      <c r="K26" s="64">
        <f t="shared" si="3"/>
        <v>0</v>
      </c>
      <c r="L26" s="64">
        <f t="shared" si="3"/>
        <v>0</v>
      </c>
      <c r="M26" s="65">
        <f t="shared" si="3"/>
        <v>0</v>
      </c>
      <c r="N26" s="65">
        <f t="shared" si="3"/>
        <v>0</v>
      </c>
      <c r="O26" s="65">
        <f t="shared" si="3"/>
        <v>0</v>
      </c>
      <c r="P26" s="66">
        <f t="shared" si="3"/>
        <v>0</v>
      </c>
    </row>
    <row r="27" spans="1:210" s="1" customFormat="1">
      <c r="A27" s="595">
        <v>5</v>
      </c>
      <c r="B27" s="598" t="str">
        <f>VLOOKUP(A27,'[1]ORÇAMENTO CONSOLIDADO'!$B$44:$D$55,2,FALSE)</f>
        <v>MUNICÍPIO 5</v>
      </c>
      <c r="C27" s="76"/>
      <c r="D27" s="68" t="str">
        <f>IFERROR(D31/$D$41,"0,00%")</f>
        <v>0,00%</v>
      </c>
      <c r="E27" s="73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49">
        <v>0.25</v>
      </c>
      <c r="N27" s="49">
        <v>0.25</v>
      </c>
      <c r="O27" s="49">
        <v>0.3</v>
      </c>
      <c r="P27" s="77">
        <v>0.2</v>
      </c>
      <c r="Q27" s="27">
        <f>SUM(E27:P27)</f>
        <v>1</v>
      </c>
    </row>
    <row r="28" spans="1:210" s="59" customFormat="1" ht="11.25">
      <c r="A28" s="596"/>
      <c r="B28" s="599"/>
      <c r="C28" s="52" t="s">
        <v>16</v>
      </c>
      <c r="D28" s="53"/>
      <c r="E28" s="60"/>
      <c r="F28" s="56"/>
      <c r="G28" s="56"/>
      <c r="H28" s="56"/>
      <c r="I28" s="56"/>
      <c r="J28" s="56"/>
      <c r="K28" s="56"/>
      <c r="L28" s="56"/>
      <c r="M28" s="55"/>
      <c r="N28" s="55"/>
      <c r="O28" s="55"/>
      <c r="P28" s="57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  <c r="CW28" s="58"/>
      <c r="CX28" s="58"/>
      <c r="CY28" s="58"/>
      <c r="CZ28" s="58"/>
      <c r="DA28" s="58"/>
      <c r="DB28" s="58"/>
      <c r="DC28" s="58"/>
      <c r="DD28" s="58"/>
      <c r="DE28" s="58"/>
      <c r="DF28" s="58"/>
      <c r="DG28" s="58"/>
      <c r="DH28" s="58"/>
      <c r="DI28" s="58"/>
      <c r="DJ28" s="58"/>
      <c r="DK28" s="58"/>
      <c r="DL28" s="58"/>
      <c r="DM28" s="58"/>
      <c r="DN28" s="58"/>
      <c r="DO28" s="58"/>
      <c r="DP28" s="58"/>
      <c r="DQ28" s="58"/>
      <c r="DR28" s="58"/>
      <c r="DS28" s="58"/>
      <c r="DT28" s="58"/>
      <c r="DU28" s="58"/>
      <c r="DV28" s="58"/>
      <c r="DW28" s="58"/>
      <c r="DX28" s="58"/>
      <c r="DY28" s="58"/>
      <c r="DZ28" s="58"/>
      <c r="EA28" s="58"/>
      <c r="EB28" s="58"/>
      <c r="EC28" s="58"/>
      <c r="ED28" s="58"/>
      <c r="EE28" s="58"/>
      <c r="EF28" s="58"/>
      <c r="EG28" s="58"/>
      <c r="EH28" s="58"/>
      <c r="EI28" s="58"/>
      <c r="EJ28" s="58"/>
      <c r="EK28" s="58"/>
      <c r="EL28" s="58"/>
      <c r="EM28" s="58"/>
      <c r="EN28" s="58"/>
      <c r="EO28" s="58"/>
      <c r="EP28" s="58"/>
      <c r="EQ28" s="58"/>
      <c r="ER28" s="58"/>
      <c r="ES28" s="58"/>
      <c r="ET28" s="58"/>
      <c r="EU28" s="58"/>
      <c r="EV28" s="58"/>
      <c r="EW28" s="58"/>
      <c r="EX28" s="58"/>
      <c r="EY28" s="58"/>
      <c r="EZ28" s="58"/>
      <c r="FA28" s="58"/>
      <c r="FB28" s="58"/>
      <c r="FC28" s="58"/>
      <c r="FD28" s="58"/>
      <c r="FE28" s="58"/>
      <c r="FF28" s="58"/>
      <c r="FG28" s="58"/>
      <c r="FH28" s="58"/>
      <c r="FI28" s="58"/>
      <c r="FJ28" s="58"/>
      <c r="FK28" s="58"/>
      <c r="FL28" s="58"/>
      <c r="FM28" s="58"/>
      <c r="FN28" s="58"/>
      <c r="FO28" s="58"/>
      <c r="FP28" s="58"/>
      <c r="FQ28" s="58"/>
      <c r="FR28" s="58"/>
      <c r="FS28" s="58"/>
      <c r="FT28" s="58"/>
      <c r="FU28" s="58"/>
      <c r="FV28" s="58"/>
      <c r="FW28" s="58"/>
      <c r="FX28" s="58"/>
      <c r="FY28" s="58"/>
      <c r="FZ28" s="58"/>
      <c r="GA28" s="58"/>
      <c r="GB28" s="58"/>
      <c r="GC28" s="58"/>
      <c r="GD28" s="58"/>
      <c r="GE28" s="58"/>
      <c r="GF28" s="58"/>
      <c r="GG28" s="58"/>
      <c r="GH28" s="58"/>
      <c r="GI28" s="58"/>
      <c r="GJ28" s="58"/>
      <c r="GK28" s="58"/>
      <c r="GL28" s="58"/>
      <c r="GM28" s="58"/>
      <c r="GN28" s="58"/>
      <c r="GO28" s="58"/>
      <c r="GP28" s="58"/>
      <c r="GQ28" s="58"/>
      <c r="GR28" s="58"/>
      <c r="GS28" s="58"/>
      <c r="GT28" s="58"/>
      <c r="GU28" s="58"/>
      <c r="GV28" s="58"/>
      <c r="GW28" s="58"/>
      <c r="GX28" s="58"/>
      <c r="GY28" s="58"/>
      <c r="GZ28" s="58"/>
      <c r="HA28" s="58"/>
      <c r="HB28" s="58"/>
    </row>
    <row r="29" spans="1:210" s="59" customFormat="1" ht="11.25">
      <c r="A29" s="596"/>
      <c r="B29" s="599"/>
      <c r="C29" s="52" t="s">
        <v>35</v>
      </c>
      <c r="D29" s="53"/>
      <c r="E29" s="60"/>
      <c r="F29" s="56"/>
      <c r="G29" s="56"/>
      <c r="H29" s="56"/>
      <c r="I29" s="56"/>
      <c r="J29" s="56"/>
      <c r="K29" s="56"/>
      <c r="L29" s="56"/>
      <c r="M29" s="56"/>
      <c r="N29" s="56"/>
      <c r="O29" s="55"/>
      <c r="P29" s="7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  <c r="CW29" s="58"/>
      <c r="CX29" s="58"/>
      <c r="CY29" s="58"/>
      <c r="CZ29" s="58"/>
      <c r="DA29" s="58"/>
      <c r="DB29" s="58"/>
      <c r="DC29" s="58"/>
      <c r="DD29" s="58"/>
      <c r="DE29" s="58"/>
      <c r="DF29" s="58"/>
      <c r="DG29" s="58"/>
      <c r="DH29" s="58"/>
      <c r="DI29" s="58"/>
      <c r="DJ29" s="58"/>
      <c r="DK29" s="58"/>
      <c r="DL29" s="58"/>
      <c r="DM29" s="58"/>
      <c r="DN29" s="58"/>
      <c r="DO29" s="58"/>
      <c r="DP29" s="58"/>
      <c r="DQ29" s="58"/>
      <c r="DR29" s="58"/>
      <c r="DS29" s="58"/>
      <c r="DT29" s="58"/>
      <c r="DU29" s="58"/>
      <c r="DV29" s="58"/>
      <c r="DW29" s="58"/>
      <c r="DX29" s="58"/>
      <c r="DY29" s="58"/>
      <c r="DZ29" s="58"/>
      <c r="EA29" s="58"/>
      <c r="EB29" s="58"/>
      <c r="EC29" s="58"/>
      <c r="ED29" s="58"/>
      <c r="EE29" s="58"/>
      <c r="EF29" s="58"/>
      <c r="EG29" s="58"/>
      <c r="EH29" s="58"/>
      <c r="EI29" s="58"/>
      <c r="EJ29" s="58"/>
      <c r="EK29" s="58"/>
      <c r="EL29" s="58"/>
      <c r="EM29" s="58"/>
      <c r="EN29" s="58"/>
      <c r="EO29" s="58"/>
      <c r="EP29" s="58"/>
      <c r="EQ29" s="58"/>
      <c r="ER29" s="58"/>
      <c r="ES29" s="58"/>
      <c r="ET29" s="58"/>
      <c r="EU29" s="58"/>
      <c r="EV29" s="58"/>
      <c r="EW29" s="58"/>
      <c r="EX29" s="58"/>
      <c r="EY29" s="58"/>
      <c r="EZ29" s="58"/>
      <c r="FA29" s="58"/>
      <c r="FB29" s="58"/>
      <c r="FC29" s="58"/>
      <c r="FD29" s="58"/>
      <c r="FE29" s="58"/>
      <c r="FF29" s="58"/>
      <c r="FG29" s="58"/>
      <c r="FH29" s="58"/>
      <c r="FI29" s="58"/>
      <c r="FJ29" s="58"/>
      <c r="FK29" s="58"/>
      <c r="FL29" s="58"/>
      <c r="FM29" s="58"/>
      <c r="FN29" s="58"/>
      <c r="FO29" s="58"/>
      <c r="FP29" s="58"/>
      <c r="FQ29" s="58"/>
      <c r="FR29" s="58"/>
      <c r="FS29" s="58"/>
      <c r="FT29" s="58"/>
      <c r="FU29" s="58"/>
      <c r="FV29" s="58"/>
      <c r="FW29" s="58"/>
      <c r="FX29" s="58"/>
      <c r="FY29" s="58"/>
      <c r="FZ29" s="58"/>
      <c r="GA29" s="58"/>
      <c r="GB29" s="58"/>
      <c r="GC29" s="58"/>
      <c r="GD29" s="58"/>
      <c r="GE29" s="58"/>
      <c r="GF29" s="58"/>
      <c r="GG29" s="58"/>
      <c r="GH29" s="58"/>
      <c r="GI29" s="58"/>
      <c r="GJ29" s="58"/>
      <c r="GK29" s="58"/>
      <c r="GL29" s="58"/>
      <c r="GM29" s="58"/>
      <c r="GN29" s="58"/>
      <c r="GO29" s="58"/>
      <c r="GP29" s="58"/>
      <c r="GQ29" s="58"/>
      <c r="GR29" s="58"/>
      <c r="GS29" s="58"/>
      <c r="GT29" s="58"/>
      <c r="GU29" s="58"/>
      <c r="GV29" s="58"/>
      <c r="GW29" s="58"/>
      <c r="GX29" s="58"/>
      <c r="GY29" s="58"/>
      <c r="GZ29" s="58"/>
      <c r="HA29" s="58"/>
      <c r="HB29" s="58"/>
    </row>
    <row r="30" spans="1:210" s="59" customFormat="1" ht="18">
      <c r="A30" s="596"/>
      <c r="B30" s="599"/>
      <c r="C30" s="52" t="s">
        <v>123</v>
      </c>
      <c r="D30" s="53"/>
      <c r="E30" s="60"/>
      <c r="F30" s="56"/>
      <c r="G30" s="56"/>
      <c r="H30" s="56"/>
      <c r="I30" s="56"/>
      <c r="J30" s="56"/>
      <c r="K30" s="56"/>
      <c r="L30" s="56"/>
      <c r="M30" s="55"/>
      <c r="N30" s="55"/>
      <c r="O30" s="55"/>
      <c r="P30" s="7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  <c r="CW30" s="58"/>
      <c r="CX30" s="58"/>
      <c r="CY30" s="58"/>
      <c r="CZ30" s="58"/>
      <c r="DA30" s="58"/>
      <c r="DB30" s="58"/>
      <c r="DC30" s="58"/>
      <c r="DD30" s="58"/>
      <c r="DE30" s="58"/>
      <c r="DF30" s="58"/>
      <c r="DG30" s="58"/>
      <c r="DH30" s="58"/>
      <c r="DI30" s="58"/>
      <c r="DJ30" s="58"/>
      <c r="DK30" s="58"/>
      <c r="DL30" s="58"/>
      <c r="DM30" s="58"/>
      <c r="DN30" s="58"/>
      <c r="DO30" s="58"/>
      <c r="DP30" s="58"/>
      <c r="DQ30" s="58"/>
      <c r="DR30" s="58"/>
      <c r="DS30" s="58"/>
      <c r="DT30" s="58"/>
      <c r="DU30" s="58"/>
      <c r="DV30" s="58"/>
      <c r="DW30" s="58"/>
      <c r="DX30" s="58"/>
      <c r="DY30" s="58"/>
      <c r="DZ30" s="58"/>
      <c r="EA30" s="58"/>
      <c r="EB30" s="58"/>
      <c r="EC30" s="58"/>
      <c r="ED30" s="58"/>
      <c r="EE30" s="58"/>
      <c r="EF30" s="58"/>
      <c r="EG30" s="58"/>
      <c r="EH30" s="58"/>
      <c r="EI30" s="58"/>
      <c r="EJ30" s="58"/>
      <c r="EK30" s="58"/>
      <c r="EL30" s="58"/>
      <c r="EM30" s="58"/>
      <c r="EN30" s="58"/>
      <c r="EO30" s="58"/>
      <c r="EP30" s="58"/>
      <c r="EQ30" s="58"/>
      <c r="ER30" s="58"/>
      <c r="ES30" s="58"/>
      <c r="ET30" s="58"/>
      <c r="EU30" s="58"/>
      <c r="EV30" s="58"/>
      <c r="EW30" s="58"/>
      <c r="EX30" s="58"/>
      <c r="EY30" s="58"/>
      <c r="EZ30" s="58"/>
      <c r="FA30" s="58"/>
      <c r="FB30" s="58"/>
      <c r="FC30" s="58"/>
      <c r="FD30" s="58"/>
      <c r="FE30" s="58"/>
      <c r="FF30" s="58"/>
      <c r="FG30" s="58"/>
      <c r="FH30" s="58"/>
      <c r="FI30" s="58"/>
      <c r="FJ30" s="58"/>
      <c r="FK30" s="58"/>
      <c r="FL30" s="58"/>
      <c r="FM30" s="58"/>
      <c r="FN30" s="58"/>
      <c r="FO30" s="58"/>
      <c r="FP30" s="58"/>
      <c r="FQ30" s="58"/>
      <c r="FR30" s="58"/>
      <c r="FS30" s="58"/>
      <c r="FT30" s="58"/>
      <c r="FU30" s="58"/>
      <c r="FV30" s="58"/>
      <c r="FW30" s="58"/>
      <c r="FX30" s="58"/>
      <c r="FY30" s="58"/>
      <c r="FZ30" s="58"/>
      <c r="GA30" s="58"/>
      <c r="GB30" s="58"/>
      <c r="GC30" s="58"/>
      <c r="GD30" s="58"/>
      <c r="GE30" s="58"/>
      <c r="GF30" s="58"/>
      <c r="GG30" s="58"/>
      <c r="GH30" s="58"/>
      <c r="GI30" s="58"/>
      <c r="GJ30" s="58"/>
      <c r="GK30" s="58"/>
      <c r="GL30" s="58"/>
      <c r="GM30" s="58"/>
      <c r="GN30" s="58"/>
      <c r="GO30" s="58"/>
      <c r="GP30" s="58"/>
      <c r="GQ30" s="58"/>
      <c r="GR30" s="58"/>
      <c r="GS30" s="58"/>
      <c r="GT30" s="58"/>
      <c r="GU30" s="58"/>
      <c r="GV30" s="58"/>
      <c r="GW30" s="58"/>
      <c r="GX30" s="58"/>
      <c r="GY30" s="58"/>
      <c r="GZ30" s="58"/>
      <c r="HA30" s="58"/>
      <c r="HB30" s="58"/>
    </row>
    <row r="31" spans="1:210" s="1" customFormat="1" ht="13.5" thickBot="1">
      <c r="A31" s="597"/>
      <c r="B31" s="600"/>
      <c r="C31" s="79"/>
      <c r="D31" s="72">
        <f>VLOOKUP(A27,'[1]ORÇAMENTO CONSOLIDADO'!$B$44:$D$55,3,FALSE)</f>
        <v>0</v>
      </c>
      <c r="E31" s="74">
        <f t="shared" ref="E31:P31" si="4">$D31*E27</f>
        <v>0</v>
      </c>
      <c r="F31" s="65">
        <f t="shared" si="4"/>
        <v>0</v>
      </c>
      <c r="G31" s="65">
        <f t="shared" si="4"/>
        <v>0</v>
      </c>
      <c r="H31" s="65">
        <f t="shared" si="4"/>
        <v>0</v>
      </c>
      <c r="I31" s="65">
        <f t="shared" si="4"/>
        <v>0</v>
      </c>
      <c r="J31" s="65">
        <f t="shared" si="4"/>
        <v>0</v>
      </c>
      <c r="K31" s="65">
        <f t="shared" si="4"/>
        <v>0</v>
      </c>
      <c r="L31" s="65">
        <f t="shared" si="4"/>
        <v>0</v>
      </c>
      <c r="M31" s="64">
        <f t="shared" si="4"/>
        <v>0</v>
      </c>
      <c r="N31" s="64">
        <f t="shared" si="4"/>
        <v>0</v>
      </c>
      <c r="O31" s="64">
        <f t="shared" si="4"/>
        <v>0</v>
      </c>
      <c r="P31" s="80">
        <f t="shared" si="4"/>
        <v>0</v>
      </c>
    </row>
    <row r="32" spans="1:210" s="1" customFormat="1">
      <c r="A32" s="595">
        <v>6</v>
      </c>
      <c r="B32" s="598" t="str">
        <f>VLOOKUP(A32,'[1]ORÇAMENTO CONSOLIDADO'!$B$44:$D$55,2,FALSE)</f>
        <v>MUNICÍPIO 6</v>
      </c>
      <c r="C32" s="76"/>
      <c r="D32" s="68" t="str">
        <f>IFERROR(D36/$D$41,"0,00%")</f>
        <v>0,00%</v>
      </c>
      <c r="E32" s="73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49">
        <v>0.25</v>
      </c>
      <c r="N32" s="49">
        <v>0.25</v>
      </c>
      <c r="O32" s="49">
        <v>0.3</v>
      </c>
      <c r="P32" s="77">
        <v>0.2</v>
      </c>
      <c r="Q32" s="27">
        <f>SUM(E32:P32)</f>
        <v>1</v>
      </c>
    </row>
    <row r="33" spans="1:210" s="59" customFormat="1" ht="11.25">
      <c r="A33" s="596"/>
      <c r="B33" s="599"/>
      <c r="C33" s="52" t="s">
        <v>16</v>
      </c>
      <c r="D33" s="53"/>
      <c r="E33" s="60"/>
      <c r="F33" s="56"/>
      <c r="G33" s="56"/>
      <c r="H33" s="56"/>
      <c r="I33" s="56"/>
      <c r="J33" s="56"/>
      <c r="K33" s="56"/>
      <c r="L33" s="56"/>
      <c r="M33" s="55"/>
      <c r="N33" s="55"/>
      <c r="O33" s="55"/>
      <c r="P33" s="57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</row>
    <row r="34" spans="1:210" s="59" customFormat="1" ht="11.25">
      <c r="A34" s="596"/>
      <c r="B34" s="599"/>
      <c r="C34" s="52" t="s">
        <v>35</v>
      </c>
      <c r="D34" s="53"/>
      <c r="E34" s="60"/>
      <c r="F34" s="56"/>
      <c r="G34" s="56"/>
      <c r="H34" s="56"/>
      <c r="I34" s="56"/>
      <c r="J34" s="56"/>
      <c r="K34" s="56"/>
      <c r="L34" s="56"/>
      <c r="M34" s="56"/>
      <c r="N34" s="56"/>
      <c r="O34" s="55"/>
      <c r="P34" s="7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8"/>
      <c r="BW34" s="58"/>
      <c r="BX34" s="58"/>
      <c r="BY34" s="58"/>
      <c r="BZ34" s="58"/>
      <c r="CA34" s="58"/>
      <c r="CB34" s="58"/>
      <c r="CC34" s="58"/>
      <c r="CD34" s="58"/>
      <c r="CE34" s="58"/>
      <c r="CF34" s="58"/>
      <c r="CG34" s="58"/>
      <c r="CH34" s="58"/>
      <c r="CI34" s="58"/>
      <c r="CJ34" s="58"/>
      <c r="CK34" s="58"/>
      <c r="CL34" s="58"/>
      <c r="CM34" s="58"/>
      <c r="CN34" s="58"/>
      <c r="CO34" s="58"/>
      <c r="CP34" s="58"/>
      <c r="CQ34" s="58"/>
      <c r="CR34" s="58"/>
      <c r="CS34" s="58"/>
      <c r="CT34" s="58"/>
      <c r="CU34" s="58"/>
      <c r="CV34" s="58"/>
      <c r="CW34" s="58"/>
      <c r="CX34" s="58"/>
      <c r="CY34" s="58"/>
      <c r="CZ34" s="58"/>
      <c r="DA34" s="58"/>
      <c r="DB34" s="58"/>
      <c r="DC34" s="58"/>
      <c r="DD34" s="58"/>
      <c r="DE34" s="58"/>
      <c r="DF34" s="58"/>
      <c r="DG34" s="58"/>
      <c r="DH34" s="58"/>
      <c r="DI34" s="58"/>
      <c r="DJ34" s="58"/>
      <c r="DK34" s="58"/>
      <c r="DL34" s="58"/>
      <c r="DM34" s="58"/>
      <c r="DN34" s="58"/>
      <c r="DO34" s="58"/>
      <c r="DP34" s="58"/>
      <c r="DQ34" s="58"/>
      <c r="DR34" s="58"/>
      <c r="DS34" s="58"/>
      <c r="DT34" s="58"/>
      <c r="DU34" s="58"/>
      <c r="DV34" s="58"/>
      <c r="DW34" s="58"/>
      <c r="DX34" s="58"/>
      <c r="DY34" s="58"/>
      <c r="DZ34" s="58"/>
      <c r="EA34" s="58"/>
      <c r="EB34" s="58"/>
      <c r="EC34" s="58"/>
      <c r="ED34" s="58"/>
      <c r="EE34" s="58"/>
      <c r="EF34" s="58"/>
      <c r="EG34" s="58"/>
      <c r="EH34" s="58"/>
      <c r="EI34" s="58"/>
      <c r="EJ34" s="58"/>
      <c r="EK34" s="58"/>
      <c r="EL34" s="58"/>
      <c r="EM34" s="58"/>
      <c r="EN34" s="58"/>
      <c r="EO34" s="58"/>
      <c r="EP34" s="58"/>
      <c r="EQ34" s="58"/>
      <c r="ER34" s="58"/>
      <c r="ES34" s="58"/>
      <c r="ET34" s="58"/>
      <c r="EU34" s="58"/>
      <c r="EV34" s="58"/>
      <c r="EW34" s="58"/>
      <c r="EX34" s="58"/>
      <c r="EY34" s="58"/>
      <c r="EZ34" s="58"/>
      <c r="FA34" s="58"/>
      <c r="FB34" s="58"/>
      <c r="FC34" s="58"/>
      <c r="FD34" s="58"/>
      <c r="FE34" s="58"/>
      <c r="FF34" s="58"/>
      <c r="FG34" s="58"/>
      <c r="FH34" s="58"/>
      <c r="FI34" s="58"/>
      <c r="FJ34" s="58"/>
      <c r="FK34" s="58"/>
      <c r="FL34" s="58"/>
      <c r="FM34" s="58"/>
      <c r="FN34" s="58"/>
      <c r="FO34" s="58"/>
      <c r="FP34" s="58"/>
      <c r="FQ34" s="58"/>
      <c r="FR34" s="58"/>
      <c r="FS34" s="58"/>
      <c r="FT34" s="58"/>
      <c r="FU34" s="58"/>
      <c r="FV34" s="58"/>
      <c r="FW34" s="58"/>
      <c r="FX34" s="58"/>
      <c r="FY34" s="58"/>
      <c r="FZ34" s="58"/>
      <c r="GA34" s="58"/>
      <c r="GB34" s="58"/>
      <c r="GC34" s="58"/>
      <c r="GD34" s="58"/>
      <c r="GE34" s="58"/>
      <c r="GF34" s="58"/>
      <c r="GG34" s="58"/>
      <c r="GH34" s="58"/>
      <c r="GI34" s="58"/>
      <c r="GJ34" s="58"/>
      <c r="GK34" s="58"/>
      <c r="GL34" s="58"/>
      <c r="GM34" s="58"/>
      <c r="GN34" s="58"/>
      <c r="GO34" s="58"/>
      <c r="GP34" s="58"/>
      <c r="GQ34" s="58"/>
      <c r="GR34" s="58"/>
      <c r="GS34" s="58"/>
      <c r="GT34" s="58"/>
      <c r="GU34" s="58"/>
      <c r="GV34" s="58"/>
      <c r="GW34" s="58"/>
      <c r="GX34" s="58"/>
      <c r="GY34" s="58"/>
      <c r="GZ34" s="58"/>
      <c r="HA34" s="58"/>
      <c r="HB34" s="58"/>
    </row>
    <row r="35" spans="1:210" s="59" customFormat="1" ht="18">
      <c r="A35" s="596"/>
      <c r="B35" s="599"/>
      <c r="C35" s="52" t="s">
        <v>123</v>
      </c>
      <c r="D35" s="53"/>
      <c r="E35" s="60"/>
      <c r="F35" s="56"/>
      <c r="G35" s="56"/>
      <c r="H35" s="56"/>
      <c r="I35" s="56"/>
      <c r="J35" s="56"/>
      <c r="K35" s="56"/>
      <c r="L35" s="56"/>
      <c r="M35" s="55"/>
      <c r="N35" s="55"/>
      <c r="O35" s="55"/>
      <c r="P35" s="7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</row>
    <row r="36" spans="1:210" s="1" customFormat="1" ht="13.5" thickBot="1">
      <c r="A36" s="597"/>
      <c r="B36" s="600"/>
      <c r="C36" s="79"/>
      <c r="D36" s="72">
        <f>VLOOKUP(A32,'[1]ORÇAMENTO CONSOLIDADO'!$B$44:$D$55,3,FALSE)</f>
        <v>0</v>
      </c>
      <c r="E36" s="81">
        <f t="shared" ref="E36:P36" si="5">$D36*E32</f>
        <v>0</v>
      </c>
      <c r="F36" s="82">
        <f t="shared" si="5"/>
        <v>0</v>
      </c>
      <c r="G36" s="82">
        <f t="shared" si="5"/>
        <v>0</v>
      </c>
      <c r="H36" s="82">
        <f t="shared" si="5"/>
        <v>0</v>
      </c>
      <c r="I36" s="82">
        <f t="shared" si="5"/>
        <v>0</v>
      </c>
      <c r="J36" s="82">
        <f t="shared" si="5"/>
        <v>0</v>
      </c>
      <c r="K36" s="82">
        <f t="shared" si="5"/>
        <v>0</v>
      </c>
      <c r="L36" s="82">
        <f t="shared" si="5"/>
        <v>0</v>
      </c>
      <c r="M36" s="83">
        <f t="shared" si="5"/>
        <v>0</v>
      </c>
      <c r="N36" s="83">
        <f t="shared" si="5"/>
        <v>0</v>
      </c>
      <c r="O36" s="83">
        <f t="shared" si="5"/>
        <v>0</v>
      </c>
      <c r="P36" s="84">
        <f t="shared" si="5"/>
        <v>0</v>
      </c>
    </row>
    <row r="37" spans="1:210" s="1" customFormat="1" ht="13.5" thickBot="1">
      <c r="A37" s="85"/>
      <c r="B37" s="86"/>
      <c r="C37" s="86"/>
      <c r="D37" s="87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9"/>
    </row>
    <row r="38" spans="1:210" s="1" customFormat="1">
      <c r="A38" s="586" t="s">
        <v>52</v>
      </c>
      <c r="B38" s="587"/>
      <c r="C38" s="588"/>
      <c r="D38" s="47"/>
      <c r="E38" s="90" t="str">
        <f>IFERROR(E40/$D$41,"0,00%")</f>
        <v>0,00%</v>
      </c>
      <c r="F38" s="90" t="str">
        <f>IFERROR(F40/$D$41,"0,00%")</f>
        <v>0,00%</v>
      </c>
      <c r="G38" s="90" t="str">
        <f t="shared" ref="G38:P38" si="6">IFERROR(G40/$D$41,"0,00%")</f>
        <v>0,00%</v>
      </c>
      <c r="H38" s="90" t="str">
        <f t="shared" si="6"/>
        <v>0,00%</v>
      </c>
      <c r="I38" s="90" t="str">
        <f t="shared" si="6"/>
        <v>0,00%</v>
      </c>
      <c r="J38" s="90" t="str">
        <f t="shared" si="6"/>
        <v>0,00%</v>
      </c>
      <c r="K38" s="90" t="str">
        <f t="shared" si="6"/>
        <v>0,00%</v>
      </c>
      <c r="L38" s="90" t="str">
        <f t="shared" si="6"/>
        <v>0,00%</v>
      </c>
      <c r="M38" s="90" t="str">
        <f t="shared" si="6"/>
        <v>0,00%</v>
      </c>
      <c r="N38" s="90" t="str">
        <f t="shared" si="6"/>
        <v>0,00%</v>
      </c>
      <c r="O38" s="90" t="str">
        <f t="shared" si="6"/>
        <v>0,00%</v>
      </c>
      <c r="P38" s="90" t="str">
        <f t="shared" si="6"/>
        <v>0,00%</v>
      </c>
    </row>
    <row r="39" spans="1:210" s="1" customFormat="1">
      <c r="A39" s="589" t="s">
        <v>53</v>
      </c>
      <c r="B39" s="590"/>
      <c r="C39" s="591"/>
      <c r="D39" s="91">
        <f>SUM(D7+D12+D17+D22+D27+D32)</f>
        <v>0</v>
      </c>
      <c r="E39" s="92" t="str">
        <f>E38</f>
        <v>0,00%</v>
      </c>
      <c r="F39" s="93">
        <f>E39+F38</f>
        <v>0</v>
      </c>
      <c r="G39" s="93">
        <f>F39+G38</f>
        <v>0</v>
      </c>
      <c r="H39" s="93">
        <f>G39+H38</f>
        <v>0</v>
      </c>
      <c r="I39" s="93">
        <f t="shared" ref="I39:P39" si="7">H39+I38</f>
        <v>0</v>
      </c>
      <c r="J39" s="93">
        <f t="shared" si="7"/>
        <v>0</v>
      </c>
      <c r="K39" s="93">
        <f t="shared" si="7"/>
        <v>0</v>
      </c>
      <c r="L39" s="93">
        <f t="shared" si="7"/>
        <v>0</v>
      </c>
      <c r="M39" s="93">
        <f t="shared" si="7"/>
        <v>0</v>
      </c>
      <c r="N39" s="93">
        <f t="shared" si="7"/>
        <v>0</v>
      </c>
      <c r="O39" s="93">
        <f t="shared" si="7"/>
        <v>0</v>
      </c>
      <c r="P39" s="94">
        <f t="shared" si="7"/>
        <v>0</v>
      </c>
    </row>
    <row r="40" spans="1:210" s="1" customFormat="1">
      <c r="A40" s="589" t="s">
        <v>54</v>
      </c>
      <c r="B40" s="590"/>
      <c r="C40" s="591"/>
      <c r="D40" s="95"/>
      <c r="E40" s="96">
        <f>SUM(E11+E16+E21+E26+E31+E36)</f>
        <v>0</v>
      </c>
      <c r="F40" s="97">
        <f t="shared" ref="F40:P40" si="8">SUM(F11+F16+F21+F26+F31+F36)</f>
        <v>0</v>
      </c>
      <c r="G40" s="97">
        <f t="shared" si="8"/>
        <v>0</v>
      </c>
      <c r="H40" s="97">
        <f t="shared" si="8"/>
        <v>0</v>
      </c>
      <c r="I40" s="97">
        <f t="shared" si="8"/>
        <v>0</v>
      </c>
      <c r="J40" s="97">
        <f t="shared" si="8"/>
        <v>0</v>
      </c>
      <c r="K40" s="97">
        <f t="shared" si="8"/>
        <v>0</v>
      </c>
      <c r="L40" s="97">
        <f t="shared" si="8"/>
        <v>0</v>
      </c>
      <c r="M40" s="97">
        <f t="shared" si="8"/>
        <v>0</v>
      </c>
      <c r="N40" s="97">
        <f t="shared" si="8"/>
        <v>0</v>
      </c>
      <c r="O40" s="97">
        <f t="shared" si="8"/>
        <v>0</v>
      </c>
      <c r="P40" s="98">
        <f t="shared" si="8"/>
        <v>0</v>
      </c>
    </row>
    <row r="41" spans="1:210" s="1" customFormat="1" ht="13.5" thickBot="1">
      <c r="A41" s="592" t="s">
        <v>55</v>
      </c>
      <c r="B41" s="593"/>
      <c r="C41" s="594"/>
      <c r="D41" s="72">
        <f>SUM(D11+D16+D21+D26+D31+D36)</f>
        <v>0</v>
      </c>
      <c r="E41" s="99">
        <f>E40</f>
        <v>0</v>
      </c>
      <c r="F41" s="100">
        <f>E41+F40</f>
        <v>0</v>
      </c>
      <c r="G41" s="100">
        <f t="shared" ref="G41:P41" si="9">F41+G40</f>
        <v>0</v>
      </c>
      <c r="H41" s="100">
        <f t="shared" si="9"/>
        <v>0</v>
      </c>
      <c r="I41" s="100">
        <f t="shared" si="9"/>
        <v>0</v>
      </c>
      <c r="J41" s="100">
        <f t="shared" si="9"/>
        <v>0</v>
      </c>
      <c r="K41" s="100">
        <f t="shared" si="9"/>
        <v>0</v>
      </c>
      <c r="L41" s="100">
        <f t="shared" si="9"/>
        <v>0</v>
      </c>
      <c r="M41" s="100">
        <f t="shared" si="9"/>
        <v>0</v>
      </c>
      <c r="N41" s="100">
        <f t="shared" si="9"/>
        <v>0</v>
      </c>
      <c r="O41" s="100">
        <f t="shared" si="9"/>
        <v>0</v>
      </c>
      <c r="P41" s="72">
        <f t="shared" si="9"/>
        <v>0</v>
      </c>
      <c r="Q41" s="1" t="e">
        <f>#REF!=D41</f>
        <v>#REF!</v>
      </c>
    </row>
  </sheetData>
  <mergeCells count="22">
    <mergeCell ref="A1:P1"/>
    <mergeCell ref="A4:P4"/>
    <mergeCell ref="A5:A6"/>
    <mergeCell ref="B5:B6"/>
    <mergeCell ref="C5:C6"/>
    <mergeCell ref="D5:D6"/>
    <mergeCell ref="A7:A11"/>
    <mergeCell ref="B7:B11"/>
    <mergeCell ref="A12:A16"/>
    <mergeCell ref="B12:B16"/>
    <mergeCell ref="A17:A21"/>
    <mergeCell ref="B17:B21"/>
    <mergeCell ref="A38:C38"/>
    <mergeCell ref="A39:C39"/>
    <mergeCell ref="A40:C40"/>
    <mergeCell ref="A41:C41"/>
    <mergeCell ref="A22:A26"/>
    <mergeCell ref="B22:B26"/>
    <mergeCell ref="A27:A31"/>
    <mergeCell ref="B27:B31"/>
    <mergeCell ref="A32:A36"/>
    <mergeCell ref="B32:B36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19</vt:i4>
      </vt:variant>
      <vt:variant>
        <vt:lpstr>Intervalos Nomeados</vt:lpstr>
      </vt:variant>
      <vt:variant>
        <vt:i4>18</vt:i4>
      </vt:variant>
    </vt:vector>
  </HeadingPairs>
  <TitlesOfParts>
    <vt:vector size="37" baseType="lpstr">
      <vt:lpstr>BD</vt:lpstr>
      <vt:lpstr>ORÇAMENTO CONSOLIDADO</vt:lpstr>
      <vt:lpstr>ORÇ CACHOEIRA</vt:lpstr>
      <vt:lpstr>ADM CACHOEIRA</vt:lpstr>
      <vt:lpstr>MOB CACHOEIRA</vt:lpstr>
      <vt:lpstr>ORÇ STA R ARAGUAIA</vt:lpstr>
      <vt:lpstr>ADM STA R</vt:lpstr>
      <vt:lpstr>MOB STA RITA</vt:lpstr>
      <vt:lpstr>ORÇ PARANAIGUARA</vt:lpstr>
      <vt:lpstr>ADM PARANAIGUARA</vt:lpstr>
      <vt:lpstr>MOB PARANAIGUARA</vt:lpstr>
      <vt:lpstr>ORÇ PEROLANDIA</vt:lpstr>
      <vt:lpstr>ADM PEROLANDIA</vt:lpstr>
      <vt:lpstr>MOB PEROLANDIA</vt:lpstr>
      <vt:lpstr>CPU</vt:lpstr>
      <vt:lpstr>CRONOGRAMA CONSOLIDADO</vt:lpstr>
      <vt:lpstr>B.D.I</vt:lpstr>
      <vt:lpstr>ENCARGOS</vt:lpstr>
      <vt:lpstr>Planilha1</vt:lpstr>
      <vt:lpstr>'ADM CACHOEIRA'!Area_de_impressao</vt:lpstr>
      <vt:lpstr>'ADM PARANAIGUARA'!Area_de_impressao</vt:lpstr>
      <vt:lpstr>'ADM PEROLANDIA'!Area_de_impressao</vt:lpstr>
      <vt:lpstr>'ADM STA R'!Area_de_impressao</vt:lpstr>
      <vt:lpstr>B.D.I!Area_de_impressao</vt:lpstr>
      <vt:lpstr>CPU!Area_de_impressao</vt:lpstr>
      <vt:lpstr>'CRONOGRAMA CONSOLIDADO'!Area_de_impressao</vt:lpstr>
      <vt:lpstr>ENCARGOS!Area_de_impressao</vt:lpstr>
      <vt:lpstr>'MOB CACHOEIRA'!Area_de_impressao</vt:lpstr>
      <vt:lpstr>'MOB PARANAIGUARA'!Area_de_impressao</vt:lpstr>
      <vt:lpstr>'MOB PEROLANDIA'!Area_de_impressao</vt:lpstr>
      <vt:lpstr>'MOB STA RITA'!Area_de_impressao</vt:lpstr>
      <vt:lpstr>'ORÇ CACHOEIRA'!Area_de_impressao</vt:lpstr>
      <vt:lpstr>'ORÇ PARANAIGUARA'!Area_de_impressao</vt:lpstr>
      <vt:lpstr>'ORÇ PEROLANDIA'!Area_de_impressao</vt:lpstr>
      <vt:lpstr>'ORÇ STA R ARAGUAIA'!Area_de_impressao</vt:lpstr>
      <vt:lpstr>'ORÇAMENTO CONSOLIDADO'!Area_de_impressao</vt:lpstr>
      <vt:lpstr>'CRONOGRAMA CONSOLIDADO'!Excel_BuiltIn_Print_Area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2024-09-18T14:39:55Z</dcterms:modified>
</cp:coreProperties>
</file>