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R_GEPAE\02_PROJETOS\09_PROJETOS DPJ\GO-215 - CORREGO MATEIRO (PONTALINA)\ETAPA 4 - EXECUTIVO\03-Projeto Executivo-Contorno de Pontalina_Rev04\Editáveis\"/>
    </mc:Choice>
  </mc:AlternateContent>
  <xr:revisionPtr revIDLastSave="0" documentId="13_ncr:1_{8A9E5127-4E8F-48DF-9B7C-BF6A05A57111}" xr6:coauthVersionLast="47" xr6:coauthVersionMax="47" xr10:uidLastSave="{00000000-0000-0000-0000-000000000000}"/>
  <bookViews>
    <workbookView xWindow="-28920" yWindow="1695" windowWidth="29040" windowHeight="15720" xr2:uid="{AC5FBC51-10CD-4206-A6C7-CB44466CDF67}"/>
  </bookViews>
  <sheets>
    <sheet name="Orçamento" sheetId="12" r:id="rId1"/>
    <sheet name="Cronograma" sheetId="17" r:id="rId2"/>
    <sheet name="MEMORIAL OAE" sheetId="1" r:id="rId3"/>
    <sheet name="Transporte" sheetId="10" r:id="rId4"/>
    <sheet name="DT´s" sheetId="14" r:id="rId5"/>
    <sheet name="Consumos" sheetId="19" state="hidden" r:id="rId6"/>
    <sheet name="Conversão" sheetId="2" state="hidden" r:id="rId7"/>
    <sheet name="Mob e Desmob Pav" sheetId="18" r:id="rId8"/>
    <sheet name="Tabela" sheetId="15" r:id="rId9"/>
    <sheet name="Composições SICRO" sheetId="16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</externalReferences>
  <definedNames>
    <definedName name="\A" localSheetId="1">#REF!</definedName>
    <definedName name="\A" localSheetId="7">#REF!</definedName>
    <definedName name="\A">#REF!</definedName>
    <definedName name="\I" localSheetId="9">#REF!</definedName>
    <definedName name="\I" localSheetId="1">#REF!</definedName>
    <definedName name="\I" localSheetId="4">#REF!</definedName>
    <definedName name="\I" localSheetId="7">#REF!</definedName>
    <definedName name="\I">#REF!</definedName>
    <definedName name="\P" localSheetId="1">#REF!</definedName>
    <definedName name="\P" localSheetId="4">#REF!</definedName>
    <definedName name="\P" localSheetId="7">#REF!</definedName>
    <definedName name="\P">#REF!</definedName>
    <definedName name="\S" localSheetId="1">[1]COMPOS1!#REF!</definedName>
    <definedName name="\S" localSheetId="4">[1]COMPOS1!#REF!</definedName>
    <definedName name="\S" localSheetId="7">[1]COMPOS1!#REF!</definedName>
    <definedName name="\S">[1]COMPOS1!#REF!</definedName>
    <definedName name="\z" localSheetId="1">#REF!</definedName>
    <definedName name="\z" localSheetId="7">#REF!</definedName>
    <definedName name="\z">#REF!</definedName>
    <definedName name="_\0" localSheetId="1">#REF!</definedName>
    <definedName name="_\0" localSheetId="7">#REF!</definedName>
    <definedName name="_\0">#REF!</definedName>
    <definedName name="_\1" localSheetId="1">#REF!</definedName>
    <definedName name="_\1" localSheetId="7">#REF!</definedName>
    <definedName name="_\1">#REF!</definedName>
    <definedName name="_\2" localSheetId="1">[2]compos1!#REF!</definedName>
    <definedName name="_\2" localSheetId="7">[2]compos1!#REF!</definedName>
    <definedName name="_\2">[2]compos1!#REF!</definedName>
    <definedName name="_\a" localSheetId="1">#REF!</definedName>
    <definedName name="_\a" localSheetId="7">#REF!</definedName>
    <definedName name="_\a">#REF!</definedName>
    <definedName name="_\I" localSheetId="1">#REF!</definedName>
    <definedName name="_\I" localSheetId="7">#REF!</definedName>
    <definedName name="_\I">#REF!</definedName>
    <definedName name="_\m" localSheetId="1">#REF!</definedName>
    <definedName name="_\m" localSheetId="7">#REF!</definedName>
    <definedName name="_\m">#REF!</definedName>
    <definedName name="_\p">#REF!</definedName>
    <definedName name="_\s">#REF!</definedName>
    <definedName name="________\0">#REF!</definedName>
    <definedName name="________\1">#REF!</definedName>
    <definedName name="________\2" localSheetId="7">[2]compos1!#REF!</definedName>
    <definedName name="________\2">[2]compos1!#REF!</definedName>
    <definedName name="________\a" localSheetId="1">#REF!</definedName>
    <definedName name="________\a" localSheetId="7">#REF!</definedName>
    <definedName name="________\a">#REF!</definedName>
    <definedName name="________\I" localSheetId="1">#REF!</definedName>
    <definedName name="________\I" localSheetId="7">#REF!</definedName>
    <definedName name="________\I">#REF!</definedName>
    <definedName name="________\m" localSheetId="1">#REF!</definedName>
    <definedName name="________\m" localSheetId="7">#REF!</definedName>
    <definedName name="________\m">#REF!</definedName>
    <definedName name="________\p">#REF!</definedName>
    <definedName name="________\s">#REF!</definedName>
    <definedName name="_______________Ext2" localSheetId="7">'[3]P A T O 99 B'!#REF!</definedName>
    <definedName name="_______________Ext2">'[3]P A T O 99 B'!#REF!</definedName>
    <definedName name="_______________PL1" localSheetId="1">#REF!</definedName>
    <definedName name="_______________PL1" localSheetId="7">#REF!</definedName>
    <definedName name="_______________PL1">#REF!</definedName>
    <definedName name="______________Ext2" localSheetId="1">'[3]P A T O 99 B'!#REF!</definedName>
    <definedName name="______________Ext2" localSheetId="7">'[3]P A T O 99 B'!#REF!</definedName>
    <definedName name="______________Ext2">'[3]P A T O 99 B'!#REF!</definedName>
    <definedName name="______________PL1" localSheetId="1">#REF!</definedName>
    <definedName name="______________PL1" localSheetId="7">#REF!</definedName>
    <definedName name="______________PL1">#REF!</definedName>
    <definedName name="______________r" localSheetId="1">#REF!</definedName>
    <definedName name="______________r" localSheetId="7">#REF!</definedName>
    <definedName name="______________r">#REF!</definedName>
    <definedName name="_____________Ext2" localSheetId="1">'[3]P A T O 99 B'!#REF!</definedName>
    <definedName name="_____________Ext2" localSheetId="7">'[3]P A T O 99 B'!#REF!</definedName>
    <definedName name="_____________Ext2">'[3]P A T O 99 B'!#REF!</definedName>
    <definedName name="_____________OUT98" localSheetId="5">{#N/A,#N/A,TRUE,"Serviços"}</definedName>
    <definedName name="_____________OUT98" localSheetId="1">{#N/A,#N/A,TRUE,"Serviços"}</definedName>
    <definedName name="_____________OUT98" localSheetId="7">{#N/A,#N/A,TRUE,"Serviços"}</definedName>
    <definedName name="_____________OUT98">{#N/A,#N/A,TRUE,"Serviços"}</definedName>
    <definedName name="_____________OUT98_1" localSheetId="5">{#N/A,#N/A,TRUE,"Serviços"}</definedName>
    <definedName name="_____________OUT98_1" localSheetId="1">{#N/A,#N/A,TRUE,"Serviços"}</definedName>
    <definedName name="_____________OUT98_1" localSheetId="7">{#N/A,#N/A,TRUE,"Serviços"}</definedName>
    <definedName name="_____________OUT98_1">{#N/A,#N/A,TRUE,"Serviços"}</definedName>
    <definedName name="_____________PL1" localSheetId="1">#REF!</definedName>
    <definedName name="_____________PL1" localSheetId="7">#REF!</definedName>
    <definedName name="_____________PL1">#REF!</definedName>
    <definedName name="_____________r" localSheetId="1">#REF!</definedName>
    <definedName name="_____________r" localSheetId="7">#REF!</definedName>
    <definedName name="_____________r">#REF!</definedName>
    <definedName name="_____________Rbv1">#NAME?</definedName>
    <definedName name="____________Ext2" localSheetId="1">'[3]P A T O 99 B'!#REF!</definedName>
    <definedName name="____________Ext2" localSheetId="7">'[3]P A T O 99 B'!#REF!</definedName>
    <definedName name="____________Ext2">'[3]P A T O 99 B'!#REF!</definedName>
    <definedName name="____________OUT98" localSheetId="5">{#N/A,#N/A,TRUE,"Serviços"}</definedName>
    <definedName name="____________OUT98" localSheetId="1">{#N/A,#N/A,TRUE,"Serviços"}</definedName>
    <definedName name="____________OUT98" localSheetId="7">{#N/A,#N/A,TRUE,"Serviços"}</definedName>
    <definedName name="____________OUT98">{#N/A,#N/A,TRUE,"Serviços"}</definedName>
    <definedName name="____________OUT98_1" localSheetId="5">{#N/A,#N/A,TRUE,"Serviços"}</definedName>
    <definedName name="____________OUT98_1" localSheetId="1">{#N/A,#N/A,TRUE,"Serviços"}</definedName>
    <definedName name="____________OUT98_1" localSheetId="7">{#N/A,#N/A,TRUE,"Serviços"}</definedName>
    <definedName name="____________OUT98_1">{#N/A,#N/A,TRUE,"Serviços"}</definedName>
    <definedName name="____________PL1" localSheetId="1">#REF!</definedName>
    <definedName name="____________PL1" localSheetId="7">#REF!</definedName>
    <definedName name="____________PL1">#REF!</definedName>
    <definedName name="____________r" localSheetId="1">#REF!</definedName>
    <definedName name="____________r" localSheetId="7">#REF!</definedName>
    <definedName name="____________r">#REF!</definedName>
    <definedName name="____________Rbv1">#NAME?</definedName>
    <definedName name="___________Ext2" localSheetId="1">'[3]P A T O 99 B'!#REF!</definedName>
    <definedName name="___________Ext2" localSheetId="7">'[3]P A T O 99 B'!#REF!</definedName>
    <definedName name="___________Ext2">'[3]P A T O 99 B'!#REF!</definedName>
    <definedName name="___________OUT98" localSheetId="5">{#N/A,#N/A,TRUE,"Serviços"}</definedName>
    <definedName name="___________OUT98" localSheetId="1">{#N/A,#N/A,TRUE,"Serviços"}</definedName>
    <definedName name="___________OUT98" localSheetId="7">{#N/A,#N/A,TRUE,"Serviços"}</definedName>
    <definedName name="___________OUT98">{#N/A,#N/A,TRUE,"Serviços"}</definedName>
    <definedName name="___________OUT98_1" localSheetId="5">{#N/A,#N/A,TRUE,"Serviços"}</definedName>
    <definedName name="___________OUT98_1" localSheetId="1">{#N/A,#N/A,TRUE,"Serviços"}</definedName>
    <definedName name="___________OUT98_1" localSheetId="7">{#N/A,#N/A,TRUE,"Serviços"}</definedName>
    <definedName name="___________OUT98_1">{#N/A,#N/A,TRUE,"Serviços"}</definedName>
    <definedName name="___________PL1" localSheetId="1">#REF!</definedName>
    <definedName name="___________PL1" localSheetId="7">#REF!</definedName>
    <definedName name="___________PL1">#REF!</definedName>
    <definedName name="___________r" localSheetId="1">#REF!</definedName>
    <definedName name="___________r" localSheetId="7">#REF!</definedName>
    <definedName name="___________r">#REF!</definedName>
    <definedName name="___________Rbv1">#NAME?</definedName>
    <definedName name="__________Ext2" localSheetId="1">'[3]P A T O 99 B'!#REF!</definedName>
    <definedName name="__________Ext2" localSheetId="7">'[3]P A T O 99 B'!#REF!</definedName>
    <definedName name="__________Ext2">'[3]P A T O 99 B'!#REF!</definedName>
    <definedName name="__________OUT98" localSheetId="5">{#N/A,#N/A,TRUE,"Serviços"}</definedName>
    <definedName name="__________OUT98" localSheetId="1">{#N/A,#N/A,TRUE,"Serviços"}</definedName>
    <definedName name="__________OUT98" localSheetId="7">{#N/A,#N/A,TRUE,"Serviços"}</definedName>
    <definedName name="__________OUT98">{#N/A,#N/A,TRUE,"Serviços"}</definedName>
    <definedName name="__________OUT98_1" localSheetId="5">{#N/A,#N/A,TRUE,"Serviços"}</definedName>
    <definedName name="__________OUT98_1" localSheetId="1">{#N/A,#N/A,TRUE,"Serviços"}</definedName>
    <definedName name="__________OUT98_1" localSheetId="7">{#N/A,#N/A,TRUE,"Serviços"}</definedName>
    <definedName name="__________OUT98_1">{#N/A,#N/A,TRUE,"Serviços"}</definedName>
    <definedName name="__________PL1" localSheetId="1">#REF!</definedName>
    <definedName name="__________PL1" localSheetId="7">#REF!</definedName>
    <definedName name="__________PL1">#REF!</definedName>
    <definedName name="__________r" localSheetId="1">#REF!</definedName>
    <definedName name="__________r" localSheetId="7">#REF!</definedName>
    <definedName name="__________r">#REF!</definedName>
    <definedName name="__________Rbv1">#NAME?</definedName>
    <definedName name="_________BDI1">#N/A</definedName>
    <definedName name="_________Ext2" localSheetId="1">'[3]P A T O 99 B'!#REF!</definedName>
    <definedName name="_________Ext2" localSheetId="7">'[3]P A T O 99 B'!#REF!</definedName>
    <definedName name="_________Ext2">'[3]P A T O 99 B'!#REF!</definedName>
    <definedName name="_________OUT98" localSheetId="5">{#N/A,#N/A,TRUE,"Serviços"}</definedName>
    <definedName name="_________OUT98" localSheetId="1">{#N/A,#N/A,TRUE,"Serviços"}</definedName>
    <definedName name="_________OUT98" localSheetId="7">{#N/A,#N/A,TRUE,"Serviços"}</definedName>
    <definedName name="_________OUT98">{#N/A,#N/A,TRUE,"Serviços"}</definedName>
    <definedName name="_________OUT98_1" localSheetId="5">{#N/A,#N/A,TRUE,"Serviços"}</definedName>
    <definedName name="_________OUT98_1" localSheetId="1">{#N/A,#N/A,TRUE,"Serviços"}</definedName>
    <definedName name="_________OUT98_1" localSheetId="7">{#N/A,#N/A,TRUE,"Serviços"}</definedName>
    <definedName name="_________OUT98_1">{#N/A,#N/A,TRUE,"Serviços"}</definedName>
    <definedName name="_________PL1" localSheetId="1">#REF!</definedName>
    <definedName name="_________PL1" localSheetId="7">#REF!</definedName>
    <definedName name="_________PL1">#REF!</definedName>
    <definedName name="_________r" localSheetId="1">#REF!</definedName>
    <definedName name="_________r" localSheetId="7">#REF!</definedName>
    <definedName name="_________r">#REF!</definedName>
    <definedName name="_________Rbv1">#NAME?</definedName>
    <definedName name="________Ext2" localSheetId="1">'[3]P A T O 99 B'!#REF!</definedName>
    <definedName name="________Ext2" localSheetId="7">'[3]P A T O 99 B'!#REF!</definedName>
    <definedName name="________Ext2">'[3]P A T O 99 B'!#REF!</definedName>
    <definedName name="________OUT98" localSheetId="5">{#N/A,#N/A,TRUE,"Serviços"}</definedName>
    <definedName name="________OUT98" localSheetId="1">{#N/A,#N/A,TRUE,"Serviços"}</definedName>
    <definedName name="________OUT98" localSheetId="7">{#N/A,#N/A,TRUE,"Serviços"}</definedName>
    <definedName name="________OUT98">{#N/A,#N/A,TRUE,"Serviços"}</definedName>
    <definedName name="________OUT98_1" localSheetId="5">{#N/A,#N/A,TRUE,"Serviços"}</definedName>
    <definedName name="________OUT98_1" localSheetId="1">{#N/A,#N/A,TRUE,"Serviços"}</definedName>
    <definedName name="________OUT98_1" localSheetId="7">{#N/A,#N/A,TRUE,"Serviços"}</definedName>
    <definedName name="________OUT98_1">{#N/A,#N/A,TRUE,"Serviços"}</definedName>
    <definedName name="________PL1" localSheetId="1">#REF!</definedName>
    <definedName name="________PL1" localSheetId="7">#REF!</definedName>
    <definedName name="________PL1">#REF!</definedName>
    <definedName name="________r" localSheetId="1">#REF!</definedName>
    <definedName name="________r" localSheetId="7">#REF!</definedName>
    <definedName name="________r">#REF!</definedName>
    <definedName name="________Rbv1">#NAME?</definedName>
    <definedName name="_______BDI1">#N/A</definedName>
    <definedName name="_______Ext2" localSheetId="1">'[3]P A T O 99 B'!#REF!</definedName>
    <definedName name="_______Ext2" localSheetId="7">'[3]P A T O 99 B'!#REF!</definedName>
    <definedName name="_______Ext2">'[3]P A T O 99 B'!#REF!</definedName>
    <definedName name="_______OUT98" localSheetId="5">{#N/A,#N/A,TRUE,"Serviços"}</definedName>
    <definedName name="_______OUT98" localSheetId="1">{#N/A,#N/A,TRUE,"Serviços"}</definedName>
    <definedName name="_______OUT98" localSheetId="7">{#N/A,#N/A,TRUE,"Serviços"}</definedName>
    <definedName name="_______OUT98">{#N/A,#N/A,TRUE,"Serviços"}</definedName>
    <definedName name="_______OUT98_1" localSheetId="5">{#N/A,#N/A,TRUE,"Serviços"}</definedName>
    <definedName name="_______OUT98_1" localSheetId="1">{#N/A,#N/A,TRUE,"Serviços"}</definedName>
    <definedName name="_______OUT98_1" localSheetId="7">{#N/A,#N/A,TRUE,"Serviços"}</definedName>
    <definedName name="_______OUT98_1">{#N/A,#N/A,TRUE,"Serviços"}</definedName>
    <definedName name="_______PL1" localSheetId="1">#REF!</definedName>
    <definedName name="_______PL1" localSheetId="7">#REF!</definedName>
    <definedName name="_______PL1">#REF!</definedName>
    <definedName name="_______r" localSheetId="1">#REF!</definedName>
    <definedName name="_______r" localSheetId="7">#REF!</definedName>
    <definedName name="_______r">#REF!</definedName>
    <definedName name="_______Rbv1">#NAME?</definedName>
    <definedName name="______BDI1">#N/A</definedName>
    <definedName name="______Ext2" localSheetId="1">'[3]P A T O 99 B'!#REF!</definedName>
    <definedName name="______Ext2" localSheetId="7">'[3]P A T O 99 B'!#REF!</definedName>
    <definedName name="______Ext2">'[3]P A T O 99 B'!#REF!</definedName>
    <definedName name="______OUT98" localSheetId="5">{#N/A,#N/A,TRUE,"Serviços"}</definedName>
    <definedName name="______OUT98" localSheetId="1">{#N/A,#N/A,TRUE,"Serviços"}</definedName>
    <definedName name="______OUT98" localSheetId="7">{#N/A,#N/A,TRUE,"Serviços"}</definedName>
    <definedName name="______OUT98">{#N/A,#N/A,TRUE,"Serviços"}</definedName>
    <definedName name="______OUT98_1" localSheetId="5">{#N/A,#N/A,TRUE,"Serviços"}</definedName>
    <definedName name="______OUT98_1" localSheetId="1">{#N/A,#N/A,TRUE,"Serviços"}</definedName>
    <definedName name="______OUT98_1" localSheetId="7">{#N/A,#N/A,TRUE,"Serviços"}</definedName>
    <definedName name="______OUT98_1">{#N/A,#N/A,TRUE,"Serviços"}</definedName>
    <definedName name="______PL1" localSheetId="1">#REF!</definedName>
    <definedName name="______PL1" localSheetId="7">#REF!</definedName>
    <definedName name="______PL1">#REF!</definedName>
    <definedName name="______r" localSheetId="1">#REF!</definedName>
    <definedName name="______r" localSheetId="7">#REF!</definedName>
    <definedName name="______r">#REF!</definedName>
    <definedName name="______Rbv1">#NAME?</definedName>
    <definedName name="_____BDI1">#N/A</definedName>
    <definedName name="_____Ext2" localSheetId="1">'[3]P A T O 99 B'!#REF!</definedName>
    <definedName name="_____Ext2" localSheetId="7">'[3]P A T O 99 B'!#REF!</definedName>
    <definedName name="_____Ext2">'[3]P A T O 99 B'!#REF!</definedName>
    <definedName name="_____OUT98" localSheetId="5">{#N/A,#N/A,TRUE,"Serviços"}</definedName>
    <definedName name="_____OUT98" localSheetId="1">{#N/A,#N/A,TRUE,"Serviços"}</definedName>
    <definedName name="_____OUT98" localSheetId="7">{#N/A,#N/A,TRUE,"Serviços"}</definedName>
    <definedName name="_____OUT98">{#N/A,#N/A,TRUE,"Serviços"}</definedName>
    <definedName name="_____OUT98_1" localSheetId="5">{#N/A,#N/A,TRUE,"Serviços"}</definedName>
    <definedName name="_____OUT98_1" localSheetId="1">{#N/A,#N/A,TRUE,"Serviços"}</definedName>
    <definedName name="_____OUT98_1" localSheetId="7">{#N/A,#N/A,TRUE,"Serviços"}</definedName>
    <definedName name="_____OUT98_1">{#N/A,#N/A,TRUE,"Serviços"}</definedName>
    <definedName name="_____PL1" localSheetId="1">#REF!</definedName>
    <definedName name="_____PL1" localSheetId="7">#REF!</definedName>
    <definedName name="_____PL1">#REF!</definedName>
    <definedName name="_____r" localSheetId="1">#REF!</definedName>
    <definedName name="_____r" localSheetId="7">#REF!</definedName>
    <definedName name="_____r">#REF!</definedName>
    <definedName name="_____Rbv1">#NAME?</definedName>
    <definedName name="____OUT98" localSheetId="5">{#N/A,#N/A,TRUE,"Serviços"}</definedName>
    <definedName name="____OUT98" localSheetId="1">{#N/A,#N/A,TRUE,"Serviços"}</definedName>
    <definedName name="____OUT98" localSheetId="7">{#N/A,#N/A,TRUE,"Serviços"}</definedName>
    <definedName name="____OUT98">{#N/A,#N/A,TRUE,"Serviços"}</definedName>
    <definedName name="____OUT98_1" localSheetId="5">{#N/A,#N/A,TRUE,"Serviços"}</definedName>
    <definedName name="____OUT98_1" localSheetId="1">{#N/A,#N/A,TRUE,"Serviços"}</definedName>
    <definedName name="____OUT98_1" localSheetId="7">{#N/A,#N/A,TRUE,"Serviços"}</definedName>
    <definedName name="____OUT98_1">{#N/A,#N/A,TRUE,"Serviços"}</definedName>
    <definedName name="____PL1" localSheetId="1">#REF!</definedName>
    <definedName name="____PL1" localSheetId="7">#REF!</definedName>
    <definedName name="____PL1">#REF!</definedName>
    <definedName name="____r" localSheetId="1">#REF!</definedName>
    <definedName name="____r" localSheetId="7">#REF!</definedName>
    <definedName name="____r">#REF!</definedName>
    <definedName name="____Rbv1">#NAME?</definedName>
    <definedName name="___Ext2" localSheetId="1">'[3]P A T O 99 B'!#REF!</definedName>
    <definedName name="___Ext2" localSheetId="7">'[3]P A T O 99 B'!#REF!</definedName>
    <definedName name="___Ext2">'[3]P A T O 99 B'!#REF!</definedName>
    <definedName name="___PL1" localSheetId="1">#REF!</definedName>
    <definedName name="___PL1" localSheetId="7">#REF!</definedName>
    <definedName name="___PL1">#REF!</definedName>
    <definedName name="___QQ2">#N/A</definedName>
    <definedName name="___r" localSheetId="1">#REF!</definedName>
    <definedName name="___r" localSheetId="7">#REF!</definedName>
    <definedName name="___r">#REF!</definedName>
    <definedName name="___Rbv1">#NAME?</definedName>
    <definedName name="___ser0060" localSheetId="1">#REF!</definedName>
    <definedName name="___ser0060" localSheetId="4">#REF!</definedName>
    <definedName name="___ser0060" localSheetId="7">#REF!</definedName>
    <definedName name="___ser0060">#REF!</definedName>
    <definedName name="___TB1" localSheetId="1">#REF!</definedName>
    <definedName name="___TB1" localSheetId="7">#REF!</definedName>
    <definedName name="___TB1">#REF!</definedName>
    <definedName name="___TB2" localSheetId="1">#REF!</definedName>
    <definedName name="___TB2" localSheetId="7">#REF!</definedName>
    <definedName name="___TB2">#REF!</definedName>
    <definedName name="___TB3">#REF!</definedName>
    <definedName name="___TB4">#REF!</definedName>
    <definedName name="___TB5">#REF!</definedName>
    <definedName name="___TB6">#REF!</definedName>
    <definedName name="__123Graph_A" hidden="1">[4]aux!$I$28:$M$28</definedName>
    <definedName name="__123Graph_AGraph1" hidden="1">[4]aux!$I$6:$M$6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[4]aux!$I$8:$M$8</definedName>
    <definedName name="__123Graph_AGraph3" hidden="1">[4]aux!$I$10:$M$10</definedName>
    <definedName name="__123Graph_AGraph4" hidden="1">[4]aux!$I$12:$M$12</definedName>
    <definedName name="__123Graph_AGraph5" hidden="1">[4]aux!$I$14:$M$14</definedName>
    <definedName name="__123Graph_AGraph6" hidden="1">[4]aux!$I$16:$M$16</definedName>
    <definedName name="__123Graph_AGraph7" hidden="1">[4]aux!$I$18:$M$18</definedName>
    <definedName name="__123Graph_AGraph8" hidden="1">[4]aux!$I$20:$M$20</definedName>
    <definedName name="__123Graph_AGraph9" hidden="1">[4]aux!$I$22:$M$22</definedName>
    <definedName name="__123Graph_B" hidden="1">[4]aux!$B$28:$F$28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[4]aux!$B$18:$F$18</definedName>
    <definedName name="__123Graph_BGraph8" hidden="1">[4]aux!$B$20:$F$20</definedName>
    <definedName name="__123Graph_BGraph9" hidden="1">[4]aux!$B$22:$F$22</definedName>
    <definedName name="__123Graph_X" hidden="1">[4]aux!$B$29:$F$29</definedName>
    <definedName name="__123Graph_XGraph1" hidden="1">[4]aux!$B$7:$F$7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[4]aux!$B$9:$F$9</definedName>
    <definedName name="__123Graph_XGraph3" hidden="1">[4]aux!$B$11:$F$11</definedName>
    <definedName name="__123Graph_XGraph4" hidden="1">[4]aux!$B$13:$F$13</definedName>
    <definedName name="__123Graph_XGraph5" hidden="1">[4]aux!$B$15:$F$15</definedName>
    <definedName name="__123Graph_XGraph6" hidden="1">[4]aux!$B$17:$F$17</definedName>
    <definedName name="__123Graph_XGraph7" hidden="1">[4]aux!$B$19:$F$19</definedName>
    <definedName name="__123Graph_XGraph8" hidden="1">[4]aux!$B$21:$F$21</definedName>
    <definedName name="__123Graph_XGraph9" hidden="1">[4]aux!$B$23:$F$23</definedName>
    <definedName name="__arg13" localSheetId="1">#REF!</definedName>
    <definedName name="__arg13" localSheetId="7">#REF!</definedName>
    <definedName name="__arg13">#REF!</definedName>
    <definedName name="__arg16" localSheetId="1">#REF!</definedName>
    <definedName name="__arg16" localSheetId="7">#REF!</definedName>
    <definedName name="__arg16">#REF!</definedName>
    <definedName name="__BDI1" localSheetId="1">[5]Dados!#REF!</definedName>
    <definedName name="__BDI1" localSheetId="7">[5]Dados!#REF!</definedName>
    <definedName name="__BDI1">[5]Dados!#REF!</definedName>
    <definedName name="__KM406407" localSheetId="1">#REF!</definedName>
    <definedName name="__KM406407" localSheetId="7">#REF!</definedName>
    <definedName name="__KM406407">#REF!</definedName>
    <definedName name="__OR1">#NAME?</definedName>
    <definedName name="__OR12">#NAME?</definedName>
    <definedName name="__OR13">#NAME?</definedName>
    <definedName name="__OR14">#NAME?</definedName>
    <definedName name="__OR15">#NAME?</definedName>
    <definedName name="__OR16">#NAME?</definedName>
    <definedName name="__OR17">#NAME?</definedName>
    <definedName name="__OR18">#NAME?</definedName>
    <definedName name="__OR19">#NAME?</definedName>
    <definedName name="__OR2">#NAME?</definedName>
    <definedName name="__OR3">#NAME?</definedName>
    <definedName name="__OR4">#NAME?</definedName>
    <definedName name="__OR5">#NAME?</definedName>
    <definedName name="__OR6">#NAME?</definedName>
    <definedName name="__OR7">#NAME?</definedName>
    <definedName name="__OR8">#NAME?</definedName>
    <definedName name="__OR9">#NAME?</definedName>
    <definedName name="__OUT98" localSheetId="5">{#N/A,#N/A,TRUE,"Serviços"}</definedName>
    <definedName name="__OUT98" localSheetId="1">{#N/A,#N/A,TRUE,"Serviços"}</definedName>
    <definedName name="__OUT98" localSheetId="7">{#N/A,#N/A,TRUE,"Serviços"}</definedName>
    <definedName name="__OUT98">{#N/A,#N/A,TRUE,"Serviços"}</definedName>
    <definedName name="__OUT98_1" localSheetId="5">{#N/A,#N/A,TRUE,"Serviços"}</definedName>
    <definedName name="__OUT98_1" localSheetId="1">{#N/A,#N/A,TRUE,"Serviços"}</definedName>
    <definedName name="__OUT98_1" localSheetId="7">{#N/A,#N/A,TRUE,"Serviços"}</definedName>
    <definedName name="__OUT98_1">{#N/A,#N/A,TRUE,"Serviços"}</definedName>
    <definedName name="__PE412">#NAME?</definedName>
    <definedName name="__PL1" localSheetId="1">#REF!</definedName>
    <definedName name="__PL1" localSheetId="7">#REF!</definedName>
    <definedName name="__PL1">#REF!</definedName>
    <definedName name="__pln2" localSheetId="1">#REF!</definedName>
    <definedName name="__pln2" localSheetId="7">#REF!</definedName>
    <definedName name="__pln2">#REF!</definedName>
    <definedName name="__PM334">#NAME?</definedName>
    <definedName name="__PM335">#NAME?</definedName>
    <definedName name="__pm346">#NAME?</definedName>
    <definedName name="__PM405">#NAME?</definedName>
    <definedName name="__PM406">#NAME?</definedName>
    <definedName name="__PM970">#NAME?</definedName>
    <definedName name="__pu334">#NAME?</definedName>
    <definedName name="__pu335">#NAME?</definedName>
    <definedName name="__PUE412">#NAME?</definedName>
    <definedName name="__pum405">#NAME?</definedName>
    <definedName name="__pum406">#NAME?</definedName>
    <definedName name="__pum609">#NAME?</definedName>
    <definedName name="__pum969">#NAME?</definedName>
    <definedName name="__QQ2">#N/A</definedName>
    <definedName name="__r" localSheetId="1">#REF!</definedName>
    <definedName name="__r" localSheetId="7">#REF!</definedName>
    <definedName name="__r">#REF!</definedName>
    <definedName name="__Rbv1">#NAME?</definedName>
    <definedName name="__SC1">#NAME?</definedName>
    <definedName name="__SC10">#NAME?</definedName>
    <definedName name="__SC11">#NAME?</definedName>
    <definedName name="__SC12">#NAME?</definedName>
    <definedName name="__SC13">#NAME?</definedName>
    <definedName name="__SC14">#NAME?</definedName>
    <definedName name="__SC2">#NAME?</definedName>
    <definedName name="__SC3">#NAME?</definedName>
    <definedName name="__SC4">#NAME?</definedName>
    <definedName name="__SC5">#NAME?</definedName>
    <definedName name="__SC6">#NAME?</definedName>
    <definedName name="__SC7">#NAME?</definedName>
    <definedName name="__SC8">#NAME?</definedName>
    <definedName name="__SC9">#NAME?</definedName>
    <definedName name="__ser0060" localSheetId="1">#REF!</definedName>
    <definedName name="__ser0060" localSheetId="7">#REF!</definedName>
    <definedName name="__ser0060">#REF!</definedName>
    <definedName name="__tab0198">#NAME?</definedName>
    <definedName name="__TB1" localSheetId="1">#REF!</definedName>
    <definedName name="__TB1" localSheetId="7">#REF!</definedName>
    <definedName name="__TB1">#REF!</definedName>
    <definedName name="__TB2" localSheetId="1">#REF!</definedName>
    <definedName name="__TB2" localSheetId="7">#REF!</definedName>
    <definedName name="__TB2">#REF!</definedName>
    <definedName name="__TB3" localSheetId="1">#REF!</definedName>
    <definedName name="__TB3" localSheetId="7">#REF!</definedName>
    <definedName name="__TB3">#REF!</definedName>
    <definedName name="__TB4">#REF!</definedName>
    <definedName name="__TB5">#REF!</definedName>
    <definedName name="__TB6">#REF!</definedName>
    <definedName name="__xlnm.Database" localSheetId="1">#N/A</definedName>
    <definedName name="__xlnm.Database" localSheetId="7">#N/A</definedName>
    <definedName name="__xlnm.Database">NA()</definedName>
    <definedName name="__xlnm.Database_5" localSheetId="1">#N/A</definedName>
    <definedName name="__xlnm.Database_5" localSheetId="7">#N/A</definedName>
    <definedName name="__xlnm.Database_5">NA()</definedName>
    <definedName name="__xlnm.Database_7" localSheetId="1">#N/A</definedName>
    <definedName name="__xlnm.Database_7" localSheetId="7">#N/A</definedName>
    <definedName name="__xlnm.Database_7">NA()</definedName>
    <definedName name="__xlnm.Database_8" localSheetId="1">#N/A</definedName>
    <definedName name="__xlnm.Database_8" localSheetId="7">#N/A</definedName>
    <definedName name="__xlnm.Database_8">NA()</definedName>
    <definedName name="__xlnm.Database_9" localSheetId="1">#N/A</definedName>
    <definedName name="__xlnm.Database_9" localSheetId="7">#N/A</definedName>
    <definedName name="__xlnm.Database_9">NA()</definedName>
    <definedName name="__xlnm.Print_Area_1" localSheetId="7">#REF!</definedName>
    <definedName name="__xlnm.Print_Area_1">#REF!</definedName>
    <definedName name="__xlnm.Print_Area_6">"$#REF!.$B$2:$AA$586"</definedName>
    <definedName name="__xlnm.Print_Area_7">"$#REF!.$B$2:$Q$164"</definedName>
    <definedName name="__xlnm.Print_Area_8" localSheetId="1">#REF!</definedName>
    <definedName name="__xlnm.Print_Area_8" localSheetId="7">#REF!</definedName>
    <definedName name="__xlnm.Print_Area_8">#REF!</definedName>
    <definedName name="__xlnm.Print_Titles_1" localSheetId="1">#REF!</definedName>
    <definedName name="__xlnm.Print_Titles_1" localSheetId="7">#REF!</definedName>
    <definedName name="__xlnm.Print_Titles_1">#REF!</definedName>
    <definedName name="__xlnm.Print_Titles_6">"$#REF!.$A$2:$AMJ$9"</definedName>
    <definedName name="__xlnm.Print_Titles_7">"$#REF!.$A$2:$AMJ$9"</definedName>
    <definedName name="__xlnm.Print_Titles_8" localSheetId="1">#REF!</definedName>
    <definedName name="__xlnm.Print_Titles_8" localSheetId="7">#REF!</definedName>
    <definedName name="__xlnm.Print_Titles_8">#REF!</definedName>
    <definedName name="_0" localSheetId="1">#REF!</definedName>
    <definedName name="_0" localSheetId="7">#REF!</definedName>
    <definedName name="_0">"$#REF!.$#REF!$#REF!"</definedName>
    <definedName name="_0___0">"$#REF!.$#REF!$#REF!"</definedName>
    <definedName name="_0_1" localSheetId="1">#REF!</definedName>
    <definedName name="_0_1" localSheetId="7">#REF!</definedName>
    <definedName name="_0_1">#REF!</definedName>
    <definedName name="_0_11" localSheetId="1">#REF!</definedName>
    <definedName name="_0_11" localSheetId="7">#REF!</definedName>
    <definedName name="_0_11">#REF!</definedName>
    <definedName name="_0_12" localSheetId="1">#REF!</definedName>
    <definedName name="_0_12" localSheetId="7">#REF!</definedName>
    <definedName name="_0_12">#REF!</definedName>
    <definedName name="_0_13">#REF!</definedName>
    <definedName name="_0_14">#N/A</definedName>
    <definedName name="_0_14_1">#N/A</definedName>
    <definedName name="_0_15" localSheetId="1">#REF!</definedName>
    <definedName name="_0_15" localSheetId="7">#REF!</definedName>
    <definedName name="_0_15">#REF!</definedName>
    <definedName name="_0_16" localSheetId="1">#REF!</definedName>
    <definedName name="_0_16" localSheetId="7">#REF!</definedName>
    <definedName name="_0_16">#REF!</definedName>
    <definedName name="_0_17" localSheetId="1">#REF!</definedName>
    <definedName name="_0_17" localSheetId="7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 localSheetId="1">#REF!</definedName>
    <definedName name="_0_9" localSheetId="7">#REF!</definedName>
    <definedName name="_0_9">#REF!</definedName>
    <definedName name="_01_09_96" localSheetId="1">#REF!</definedName>
    <definedName name="_01_09_96" localSheetId="7">#REF!</definedName>
    <definedName name="_01_09_96">#REF!</definedName>
    <definedName name="_08.302.01">#REF!</definedName>
    <definedName name="_08.302.01_1">#REF!</definedName>
    <definedName name="_1_0_1">#N/A</definedName>
    <definedName name="_10_c_12_1" localSheetId="1">#REF!</definedName>
    <definedName name="_10_c_12_1" localSheetId="7">#REF!</definedName>
    <definedName name="_10_c_12_1">#REF!</definedName>
    <definedName name="_10Excel_BuiltIn_Print_Area_2_1" localSheetId="1">'[6]resumo transporte'!#REF!</definedName>
    <definedName name="_10Excel_BuiltIn_Print_Area_2_1" localSheetId="7">'[6]resumo transporte'!#REF!</definedName>
    <definedName name="_10Excel_BuiltIn_Print_Area_2_1">'[6]resumo transporte'!#REF!</definedName>
    <definedName name="_11_c_13_1" localSheetId="1">#REF!</definedName>
    <definedName name="_11_c_13_1" localSheetId="7">#REF!</definedName>
    <definedName name="_11_c_13_1">#REF!</definedName>
    <definedName name="_12_c_15_1" localSheetId="1">#REF!</definedName>
    <definedName name="_12_c_15_1" localSheetId="7">#REF!</definedName>
    <definedName name="_12_c_15_1">#REF!</definedName>
    <definedName name="_13_c_16_1" localSheetId="1">#REF!</definedName>
    <definedName name="_13_c_16_1" localSheetId="7">#REF!</definedName>
    <definedName name="_13_c_16_1">#REF!</definedName>
    <definedName name="_14_c_17_1">#REF!</definedName>
    <definedName name="_15_c_19_1">#REF!</definedName>
    <definedName name="_16_c_2_1">#REF!</definedName>
    <definedName name="_17_c_28_1">#REF!</definedName>
    <definedName name="_18_c_3_1">#REF!</definedName>
    <definedName name="_19_c_4_1">#REF!</definedName>
    <definedName name="_1Excel_BuiltIn_Print_Area_1_1">#REF!</definedName>
    <definedName name="_1Excel_BuiltIn_Print_Area_1_1_1" localSheetId="1">#REF!</definedName>
    <definedName name="_1Excel_BuiltIn_Print_Area_1_1_1">#REF!</definedName>
    <definedName name="_2">#REF!</definedName>
    <definedName name="_2_0_1_1">#N/A</definedName>
    <definedName name="_2_11" localSheetId="1">#REF!</definedName>
    <definedName name="_2_11" localSheetId="7">#REF!</definedName>
    <definedName name="_2_11">#REF!</definedName>
    <definedName name="_2_12" localSheetId="1">#REF!</definedName>
    <definedName name="_2_12" localSheetId="7">#REF!</definedName>
    <definedName name="_2_12">#REF!</definedName>
    <definedName name="_2_13" localSheetId="1">#REF!</definedName>
    <definedName name="_2_13" localSheetId="7">#REF!</definedName>
    <definedName name="_2_13">#REF!</definedName>
    <definedName name="_2_14">#N/A</definedName>
    <definedName name="_2_15" localSheetId="1">#REF!</definedName>
    <definedName name="_2_15" localSheetId="7">#REF!</definedName>
    <definedName name="_2_15">#REF!</definedName>
    <definedName name="_2_16" localSheetId="1">#REF!</definedName>
    <definedName name="_2_16" localSheetId="7">#REF!</definedName>
    <definedName name="_2_16">#REF!</definedName>
    <definedName name="_2_17" localSheetId="1">#REF!</definedName>
    <definedName name="_2_17" localSheetId="7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7_1">#REF!</definedName>
    <definedName name="_21_c_9_1">#REF!</definedName>
    <definedName name="_22_I_1">#REF!</definedName>
    <definedName name="_23_I_1_1">#N/A</definedName>
    <definedName name="_24_I_1_2">#N/A</definedName>
    <definedName name="_27_S_1_1">#N/A</definedName>
    <definedName name="_28_S_1_2">#N/A</definedName>
    <definedName name="_29_x_1" localSheetId="1">#REF!</definedName>
    <definedName name="_29_x_1" localSheetId="7">#REF!</definedName>
    <definedName name="_29_x_1">#REF!</definedName>
    <definedName name="_2Excel_BuiltIn_Print_Area_7_1" localSheetId="1">#REF!</definedName>
    <definedName name="_2Excel_BuiltIn_Print_Area_7_1" localSheetId="7">#REF!</definedName>
    <definedName name="_2Excel_BuiltIn_Print_Area_7_1">#REF!</definedName>
    <definedName name="_3_0_7_1">#N/A</definedName>
    <definedName name="_30_x_11_1" localSheetId="1">#REF!</definedName>
    <definedName name="_30_x_11_1" localSheetId="7">#REF!</definedName>
    <definedName name="_30_x_11_1">#REF!</definedName>
    <definedName name="_31_x_12_1" localSheetId="1">#REF!</definedName>
    <definedName name="_31_x_12_1" localSheetId="7">#REF!</definedName>
    <definedName name="_31_x_12_1">#REF!</definedName>
    <definedName name="_32_x_13_1" localSheetId="1">#REF!</definedName>
    <definedName name="_32_x_13_1" localSheetId="7">#REF!</definedName>
    <definedName name="_32_x_13_1">#REF!</definedName>
    <definedName name="_33_x_15_1">#REF!</definedName>
    <definedName name="_34_x_16_1">#REF!</definedName>
    <definedName name="_35_x_17_1">#REF!</definedName>
    <definedName name="_36_x_19_1">#REF!</definedName>
    <definedName name="_37_x_2_1">#REF!</definedName>
    <definedName name="_38_x_28_1">#REF!</definedName>
    <definedName name="_39_x_3_1">#REF!</definedName>
    <definedName name="_3Excel_BuiltIn_Print_Area_8_1">#REF!</definedName>
    <definedName name="_3S0120000">#NAME?</definedName>
    <definedName name="_3S0120000_1" localSheetId="1">#REF!</definedName>
    <definedName name="_3S0120000_1" localSheetId="7">#REF!</definedName>
    <definedName name="_3S0120000_1">#REF!</definedName>
    <definedName name="_3S0193000">#NAME?</definedName>
    <definedName name="_3S0193000_1" localSheetId="1">#REF!</definedName>
    <definedName name="_3S0193000_1" localSheetId="7">#REF!</definedName>
    <definedName name="_3S0193000_1">#REF!</definedName>
    <definedName name="_3S0220001">#NAME?</definedName>
    <definedName name="_3S0220001_1" localSheetId="1">#REF!</definedName>
    <definedName name="_3S0220001_1" localSheetId="7">#REF!</definedName>
    <definedName name="_3S0220001_1">#REF!</definedName>
    <definedName name="_3S0223000">#NAME?</definedName>
    <definedName name="_3S0223000_1" localSheetId="1">#REF!</definedName>
    <definedName name="_3S0223000_1" localSheetId="7">#REF!</definedName>
    <definedName name="_3S0223000_1">#REF!</definedName>
    <definedName name="_3S0240000">#NAME?</definedName>
    <definedName name="_3S0240000_1" localSheetId="1">#REF!</definedName>
    <definedName name="_3S0240000_1" localSheetId="7">#REF!</definedName>
    <definedName name="_3S0240000_1">#REF!</definedName>
    <definedName name="_3S0251000">#NAME?</definedName>
    <definedName name="_3S0251000_1" localSheetId="1">#REF!</definedName>
    <definedName name="_3S0251000_1" localSheetId="7">#REF!</definedName>
    <definedName name="_3S0251000_1">#REF!</definedName>
    <definedName name="_3S0253001">#NAME?</definedName>
    <definedName name="_3S0253001_1" localSheetId="1">#REF!</definedName>
    <definedName name="_3S0253001_1" localSheetId="7">#REF!</definedName>
    <definedName name="_3S0253001_1">#REF!</definedName>
    <definedName name="_3S0254000">#NAME?</definedName>
    <definedName name="_3S0254000_1" localSheetId="1">#REF!</definedName>
    <definedName name="_3S0254000_1" localSheetId="7">#REF!</definedName>
    <definedName name="_3S0254000_1">#REF!</definedName>
    <definedName name="_3S0260100">#NAME?</definedName>
    <definedName name="_3S0260100_1" localSheetId="1">#REF!</definedName>
    <definedName name="_3S0260100_1" localSheetId="7">#REF!</definedName>
    <definedName name="_3S0260100_1">#REF!</definedName>
    <definedName name="_3S0290000">#NAME?</definedName>
    <definedName name="_3S0290000_1" localSheetId="1">#REF!</definedName>
    <definedName name="_3S0290000_1" localSheetId="7">#REF!</definedName>
    <definedName name="_3S0290000_1">#REF!</definedName>
    <definedName name="_3S0331000">#NAME?</definedName>
    <definedName name="_3S0331000_1" localSheetId="1">#REF!</definedName>
    <definedName name="_3S0331000_1" localSheetId="7">#REF!</definedName>
    <definedName name="_3S0331000_1">#REF!</definedName>
    <definedName name="_3S0332901">#NAME?</definedName>
    <definedName name="_3S0332901_1" localSheetId="1">#REF!</definedName>
    <definedName name="_3S0332901_1" localSheetId="7">#REF!</definedName>
    <definedName name="_3S0332901_1">#REF!</definedName>
    <definedName name="_3S0334002">#NAME?</definedName>
    <definedName name="_3S0334002_1" localSheetId="1">#REF!</definedName>
    <definedName name="_3S0334002_1" localSheetId="7">#REF!</definedName>
    <definedName name="_3S0334002_1">#REF!</definedName>
    <definedName name="_3S0335300">#NAME?</definedName>
    <definedName name="_3S0335300_1" localSheetId="1">#REF!</definedName>
    <definedName name="_3S0335300_1" localSheetId="7">#REF!</definedName>
    <definedName name="_3S0335300_1">#REF!</definedName>
    <definedName name="_3S0337000">#NAME?</definedName>
    <definedName name="_3S0337000_1" localSheetId="1">#REF!</definedName>
    <definedName name="_3S0337000_1" localSheetId="7">#REF!</definedName>
    <definedName name="_3S0337000_1">#REF!</definedName>
    <definedName name="_3S0394001">#NAME?</definedName>
    <definedName name="_3S0394001_1" localSheetId="1">#REF!</definedName>
    <definedName name="_3S0394001_1" localSheetId="7">#REF!</definedName>
    <definedName name="_3S0394001_1">#REF!</definedName>
    <definedName name="_3S0394002">#NAME?</definedName>
    <definedName name="_3S0394002_1" localSheetId="1">#REF!</definedName>
    <definedName name="_3S0394002_1" localSheetId="7">#REF!</definedName>
    <definedName name="_3S0394002_1">#REF!</definedName>
    <definedName name="_3S0395000">#NAME?</definedName>
    <definedName name="_3S0395000_1" localSheetId="1">#REF!</definedName>
    <definedName name="_3S0395000_1" localSheetId="7">#REF!</definedName>
    <definedName name="_3S0395000_1">#REF!</definedName>
    <definedName name="_3S0400000">#NAME?</definedName>
    <definedName name="_3S0400000_1" localSheetId="1">#REF!</definedName>
    <definedName name="_3S0400000_1" localSheetId="7">#REF!</definedName>
    <definedName name="_3S0400000_1">#REF!</definedName>
    <definedName name="_3S0400001">#NAME?</definedName>
    <definedName name="_3S0400001_1" localSheetId="1">#REF!</definedName>
    <definedName name="_3S0400001_1" localSheetId="7">#REF!</definedName>
    <definedName name="_3S0400001_1">#REF!</definedName>
    <definedName name="_3S0459000">#NAME?</definedName>
    <definedName name="_3S0459000_1" localSheetId="1">#REF!</definedName>
    <definedName name="_3S0459000_1" localSheetId="7">#REF!</definedName>
    <definedName name="_3S0459000_1">#REF!</definedName>
    <definedName name="_3S0499908">#NAME?</definedName>
    <definedName name="_3S0499908_1" localSheetId="1">#REF!</definedName>
    <definedName name="_3S0499908_1" localSheetId="7">#REF!</definedName>
    <definedName name="_3S0499908_1">#REF!</definedName>
    <definedName name="_3S0500000">#NAME?</definedName>
    <definedName name="_3S0500000_1" localSheetId="1">#REF!</definedName>
    <definedName name="_3S0500000_1" localSheetId="7">#REF!</definedName>
    <definedName name="_3S0500000_1">#REF!</definedName>
    <definedName name="_3S0500100">#NAME?</definedName>
    <definedName name="_3S0500100_1" localSheetId="1">#REF!</definedName>
    <definedName name="_3S0500100_1" localSheetId="7">#REF!</definedName>
    <definedName name="_3S0500100_1">#REF!</definedName>
    <definedName name="_3S0510102">#NAME?</definedName>
    <definedName name="_3S0510102_1" localSheetId="1">#REF!</definedName>
    <definedName name="_3S0510102_1" localSheetId="7">#REF!</definedName>
    <definedName name="_3S0510102_1">#REF!</definedName>
    <definedName name="_3S0810000">#NAME?</definedName>
    <definedName name="_3S0810000_1" localSheetId="1">#REF!</definedName>
    <definedName name="_3S0810000_1" localSheetId="7">#REF!</definedName>
    <definedName name="_3S0810000_1">#REF!</definedName>
    <definedName name="_3S0810101">#NAME?</definedName>
    <definedName name="_3S0810101_1" localSheetId="1">#REF!</definedName>
    <definedName name="_3S0810101_1" localSheetId="7">#REF!</definedName>
    <definedName name="_3S0810101_1">#REF!</definedName>
    <definedName name="_3S0810102">#NAME?</definedName>
    <definedName name="_3S0810102_1" localSheetId="1">#REF!</definedName>
    <definedName name="_3S0810102_1" localSheetId="7">#REF!</definedName>
    <definedName name="_3S0810102_1">#REF!</definedName>
    <definedName name="_3S0810201">#NAME?</definedName>
    <definedName name="_3S0810201_1" localSheetId="1">#REF!</definedName>
    <definedName name="_3S0810201_1" localSheetId="7">#REF!</definedName>
    <definedName name="_3S0810201_1">#REF!</definedName>
    <definedName name="_3S0810900">#NAME?</definedName>
    <definedName name="_3S0810900_1" localSheetId="1">#REF!</definedName>
    <definedName name="_3S0810900_1" localSheetId="7">#REF!</definedName>
    <definedName name="_3S0810900_1">#REF!</definedName>
    <definedName name="_3S0820000">#NAME?</definedName>
    <definedName name="_3S0820000_1" localSheetId="1">#REF!</definedName>
    <definedName name="_3S0820000_1" localSheetId="7">#REF!</definedName>
    <definedName name="_3S0820000_1">#REF!</definedName>
    <definedName name="_3S0830001">#NAME?</definedName>
    <definedName name="_3S0830001_1" localSheetId="1">#REF!</definedName>
    <definedName name="_3S0830001_1" localSheetId="7">#REF!</definedName>
    <definedName name="_3S0830001_1">#REF!</definedName>
    <definedName name="_3S0830101">#NAME?</definedName>
    <definedName name="_3S0830101_1" localSheetId="1">#REF!</definedName>
    <definedName name="_3S0830101_1" localSheetId="7">#REF!</definedName>
    <definedName name="_3S0830101_1">#REF!</definedName>
    <definedName name="_3S0830102">#NAME?</definedName>
    <definedName name="_3S0830102_1" localSheetId="1">#REF!</definedName>
    <definedName name="_3S0830102_1" localSheetId="7">#REF!</definedName>
    <definedName name="_3S0830102_1">#REF!</definedName>
    <definedName name="_3S0830103">#NAME?</definedName>
    <definedName name="_3S0830103_1" localSheetId="1">#REF!</definedName>
    <definedName name="_3S0830103_1" localSheetId="7">#REF!</definedName>
    <definedName name="_3S0830103_1">#REF!</definedName>
    <definedName name="_3S0830201">#NAME?</definedName>
    <definedName name="_3S0830201_1" localSheetId="1">#REF!</definedName>
    <definedName name="_3S0830201_1" localSheetId="7">#REF!</definedName>
    <definedName name="_3S0830201_1">#REF!</definedName>
    <definedName name="_3S0830202">#NAME?</definedName>
    <definedName name="_3S0830202_1" localSheetId="1">#REF!</definedName>
    <definedName name="_3S0830202_1" localSheetId="7">#REF!</definedName>
    <definedName name="_3S0830202_1">#REF!</definedName>
    <definedName name="_3S0830203">#NAME?</definedName>
    <definedName name="_3S0830203_1" localSheetId="1">#REF!</definedName>
    <definedName name="_3S0830203_1" localSheetId="7">#REF!</definedName>
    <definedName name="_3S0830203_1">#REF!</definedName>
    <definedName name="_3S0830204">#NAME?</definedName>
    <definedName name="_3S0830204_1" localSheetId="1">#REF!</definedName>
    <definedName name="_3S0830204_1" localSheetId="7">#REF!</definedName>
    <definedName name="_3S0830204_1">#REF!</definedName>
    <definedName name="_3S0830205">#NAME?</definedName>
    <definedName name="_3S0830205_1" localSheetId="1">#REF!</definedName>
    <definedName name="_3S0830205_1" localSheetId="7">#REF!</definedName>
    <definedName name="_3S0830205_1">#REF!</definedName>
    <definedName name="_3S0840000">#NAME?</definedName>
    <definedName name="_3S0840000_1" localSheetId="1">#REF!</definedName>
    <definedName name="_3S0840000_1" localSheetId="7">#REF!</definedName>
    <definedName name="_3S0840000_1">#REF!</definedName>
    <definedName name="_3S0840001">#NAME?</definedName>
    <definedName name="_3S0840001_1" localSheetId="1">#REF!</definedName>
    <definedName name="_3S0840001_1" localSheetId="7">#REF!</definedName>
    <definedName name="_3S0840001_1">#REF!</definedName>
    <definedName name="_3S0840002">#NAME?</definedName>
    <definedName name="_3S0840002_1" localSheetId="1">#REF!</definedName>
    <definedName name="_3S0840002_1" localSheetId="7">#REF!</definedName>
    <definedName name="_3S0840002_1">#REF!</definedName>
    <definedName name="_3S0840100">#NAME?</definedName>
    <definedName name="_3S0840100_1" localSheetId="1">#REF!</definedName>
    <definedName name="_3S0840100_1" localSheetId="7">#REF!</definedName>
    <definedName name="_3S0840100_1">#REF!</definedName>
    <definedName name="_3S0840200">#NAME?</definedName>
    <definedName name="_3S0840200_1" localSheetId="1">#REF!</definedName>
    <definedName name="_3S0840200_1" localSheetId="7">#REF!</definedName>
    <definedName name="_3S0840200_1">#REF!</definedName>
    <definedName name="_3S0840300">#NAME?</definedName>
    <definedName name="_3S0840300_1" localSheetId="1">#REF!</definedName>
    <definedName name="_3S0840300_1" localSheetId="7">#REF!</definedName>
    <definedName name="_3S0840300_1">#REF!</definedName>
    <definedName name="_3S0840400">#NAME?</definedName>
    <definedName name="_3S0840400_1" localSheetId="1">#REF!</definedName>
    <definedName name="_3S0840400_1" localSheetId="7">#REF!</definedName>
    <definedName name="_3S0840400_1">#REF!</definedName>
    <definedName name="_3S0850000">#NAME?</definedName>
    <definedName name="_3S0850000_1" localSheetId="1">#REF!</definedName>
    <definedName name="_3S0850000_1" localSheetId="7">#REF!</definedName>
    <definedName name="_3S0850000_1">#REF!</definedName>
    <definedName name="_3S0850100">#NAME?</definedName>
    <definedName name="_3S0850100_1" localSheetId="1">#REF!</definedName>
    <definedName name="_3S0850100_1" localSheetId="7">#REF!</definedName>
    <definedName name="_3S0850100_1">#REF!</definedName>
    <definedName name="_3S0851000">#NAME?</definedName>
    <definedName name="_3S0851000_1" localSheetId="1">#REF!</definedName>
    <definedName name="_3S0851000_1" localSheetId="7">#REF!</definedName>
    <definedName name="_3S0851000_1">#REF!</definedName>
    <definedName name="_3S0851100">#NAME?</definedName>
    <definedName name="_3S0851100_1" localSheetId="1">#REF!</definedName>
    <definedName name="_3S0851100_1" localSheetId="7">#REF!</definedName>
    <definedName name="_3S0851100_1">#REF!</definedName>
    <definedName name="_3S0890000">#NAME?</definedName>
    <definedName name="_3S0890000_1" localSheetId="1">#REF!</definedName>
    <definedName name="_3S0890000_1" localSheetId="7">#REF!</definedName>
    <definedName name="_3S0890000_1">#REF!</definedName>
    <definedName name="_3S0890001">#NAME?</definedName>
    <definedName name="_3S0890001_1" localSheetId="1">#REF!</definedName>
    <definedName name="_3S0890001_1" localSheetId="7">#REF!</definedName>
    <definedName name="_3S0890001_1">#REF!</definedName>
    <definedName name="_3S0890100">#NAME?</definedName>
    <definedName name="_3S0890100_1" localSheetId="1">#REF!</definedName>
    <definedName name="_3S0890100_1" localSheetId="7">#REF!</definedName>
    <definedName name="_3S0890100_1">#REF!</definedName>
    <definedName name="_3S0890101">#NAME?</definedName>
    <definedName name="_3S0890101_1" localSheetId="1">#REF!</definedName>
    <definedName name="_3S0890101_1" localSheetId="7">#REF!</definedName>
    <definedName name="_3S0890101_1">#REF!</definedName>
    <definedName name="_3S0891000">#NAME?</definedName>
    <definedName name="_3S0891000_1" localSheetId="1">#REF!</definedName>
    <definedName name="_3S0891000_1" localSheetId="7">#REF!</definedName>
    <definedName name="_3S0891000_1">#REF!</definedName>
    <definedName name="_3S0900200">#NAME?</definedName>
    <definedName name="_3S0900200_1" localSheetId="1">#REF!</definedName>
    <definedName name="_3S0900200_1" localSheetId="7">#REF!</definedName>
    <definedName name="_3S0900200_1">#REF!</definedName>
    <definedName name="_3S0900203">#NAME?</definedName>
    <definedName name="_3S0900203_1" localSheetId="1">#REF!</definedName>
    <definedName name="_3S0900203_1" localSheetId="7">#REF!</definedName>
    <definedName name="_3S0900203_1">#REF!</definedName>
    <definedName name="_3S0900241">#NAME?</definedName>
    <definedName name="_3S0900241_1" localSheetId="1">#REF!</definedName>
    <definedName name="_3S0900241_1" localSheetId="7">#REF!</definedName>
    <definedName name="_3S0900241_1">#REF!</definedName>
    <definedName name="_3S0920270">#NAME?</definedName>
    <definedName name="_3S0920270_1" localSheetId="1">#REF!</definedName>
    <definedName name="_3S0920270_1" localSheetId="7">#REF!</definedName>
    <definedName name="_3S0920270_1">#REF!</definedName>
    <definedName name="_4_2_1">#N/A</definedName>
    <definedName name="_40_x_4_1" localSheetId="1">#REF!</definedName>
    <definedName name="_40_x_4_1" localSheetId="7">#REF!</definedName>
    <definedName name="_40_x_4_1">#REF!</definedName>
    <definedName name="_41_x_7_1" localSheetId="1">#REF!</definedName>
    <definedName name="_41_x_7_1" localSheetId="7">#REF!</definedName>
    <definedName name="_41_x_7_1">#REF!</definedName>
    <definedName name="_42_x_9_1" localSheetId="1">#REF!</definedName>
    <definedName name="_42_x_9_1" localSheetId="7">#REF!</definedName>
    <definedName name="_42_x_9_1">#REF!</definedName>
    <definedName name="_43_z_1">#N/A</definedName>
    <definedName name="_44_z_1_1">#N/A</definedName>
    <definedName name="_45Excel_BuiltIn_Criteria_1" localSheetId="1">#REF!</definedName>
    <definedName name="_45Excel_BuiltIn_Criteria_1" localSheetId="7">#REF!</definedName>
    <definedName name="_45Excel_BuiltIn_Criteria_1">#REF!</definedName>
    <definedName name="_46Excel_BuiltIn_Criteria_11_1" localSheetId="1">#REF!</definedName>
    <definedName name="_46Excel_BuiltIn_Criteria_11_1" localSheetId="7">#REF!</definedName>
    <definedName name="_46Excel_BuiltIn_Criteria_11_1">#REF!</definedName>
    <definedName name="_47Excel_BuiltIn_Criteria_12_1" localSheetId="1">#REF!</definedName>
    <definedName name="_47Excel_BuiltIn_Criteria_12_1" localSheetId="7">#REF!</definedName>
    <definedName name="_47Excel_BuiltIn_Criteria_12_1">#REF!</definedName>
    <definedName name="_48Excel_BuiltIn_Criteria_13_1">#REF!</definedName>
    <definedName name="_49Excel_BuiltIn_Criteria_15_1">#REF!</definedName>
    <definedName name="_4Excel_BuiltIn_Print_Titles_1_1">#REF!</definedName>
    <definedName name="_4S0612001">#NAME?</definedName>
    <definedName name="_4S0612001_1" localSheetId="1">#REF!</definedName>
    <definedName name="_4S0612001_1" localSheetId="7">#REF!</definedName>
    <definedName name="_4S0612001_1">#REF!</definedName>
    <definedName name="_4S0612101">#NAME?</definedName>
    <definedName name="_4S0612101_1" localSheetId="1">#REF!</definedName>
    <definedName name="_4S0612101_1" localSheetId="7">#REF!</definedName>
    <definedName name="_4S0612101_1">#REF!</definedName>
    <definedName name="_4S0612111">#NAME?</definedName>
    <definedName name="_4S0612111_1" localSheetId="1">#REF!</definedName>
    <definedName name="_4S0612111_1" localSheetId="7">#REF!</definedName>
    <definedName name="_4S0612111_1">#REF!</definedName>
    <definedName name="_4S0620002">#NAME?</definedName>
    <definedName name="_4S0620002_1" localSheetId="1">#REF!</definedName>
    <definedName name="_4S0620002_1" localSheetId="7">#REF!</definedName>
    <definedName name="_4S0620002_1">#REF!</definedName>
    <definedName name="_5_a_1">#N/A</definedName>
    <definedName name="_50Excel_BuiltIn_Criteria_16_1" localSheetId="1">#REF!</definedName>
    <definedName name="_50Excel_BuiltIn_Criteria_16_1" localSheetId="7">#REF!</definedName>
    <definedName name="_50Excel_BuiltIn_Criteria_16_1">#REF!</definedName>
    <definedName name="_51Excel_BuiltIn_Criteria_17_1" localSheetId="1">#REF!</definedName>
    <definedName name="_51Excel_BuiltIn_Criteria_17_1" localSheetId="7">#REF!</definedName>
    <definedName name="_51Excel_BuiltIn_Criteria_17_1">#REF!</definedName>
    <definedName name="_52Excel_BuiltIn_Criteria_19_1" localSheetId="1">#REF!</definedName>
    <definedName name="_52Excel_BuiltIn_Criteria_19_1" localSheetId="7">#REF!</definedName>
    <definedName name="_52Excel_BuiltIn_Criteria_19_1">#REF!</definedName>
    <definedName name="_53Excel_BuiltIn_Criteria_2_1">#REF!</definedName>
    <definedName name="_54Excel_BuiltIn_Criteria_28_1">#REF!</definedName>
    <definedName name="_55Excel_BuiltIn_Criteria_3_1">#REF!</definedName>
    <definedName name="_56Excel_BuiltIn_Criteria_4_1">#REF!</definedName>
    <definedName name="_57Excel_BuiltIn_Criteria_7_1">#REF!</definedName>
    <definedName name="_58Excel_BuiltIn_Criteria_9_1">#REF!</definedName>
    <definedName name="_59Excel_BuiltIn_Database_1">#N/A</definedName>
    <definedName name="_5Excel_BuiltIn_Print_Area_1_1_1" localSheetId="1">#REF!</definedName>
    <definedName name="_5Excel_BuiltIn_Print_Area_1_1_1" localSheetId="7">#REF!</definedName>
    <definedName name="_5Excel_BuiltIn_Print_Area_1_1_1">#REF!</definedName>
    <definedName name="_6_a_1_1">#N/A</definedName>
    <definedName name="_60Excel_BuiltIn_Database_1_1">#N/A</definedName>
    <definedName name="_61Excel_BuiltIn_Print_Area_1_1" localSheetId="1">#REF!</definedName>
    <definedName name="_61Excel_BuiltIn_Print_Area_1_1" localSheetId="7">#REF!</definedName>
    <definedName name="_61Excel_BuiltIn_Print_Area_1_1">#REF!</definedName>
    <definedName name="_62Excel_BuiltIn_Print_Area_1_1_1">#N/A</definedName>
    <definedName name="_63Excel_BuiltIn_Print_Area_1_1_1_1" localSheetId="1">#REF!</definedName>
    <definedName name="_63Excel_BuiltIn_Print_Area_1_1_1_1" localSheetId="7">#REF!</definedName>
    <definedName name="_63Excel_BuiltIn_Print_Area_1_1_1_1">#REF!</definedName>
    <definedName name="_64Excel_BuiltIn_Print_Area_1_1_1_1_1">#N/A</definedName>
    <definedName name="_65Excel_BuiltIn_Print_Area_1_1_1_1_1_1">#N/A</definedName>
    <definedName name="_66Excel_BuiltIn_Print_Area_1_1_1_1_1_1_1">#N/A</definedName>
    <definedName name="_67Excel_BuiltIn_Print_Area_1_1_1_1_1_1_1_1">#N/A</definedName>
    <definedName name="_68Excel_BuiltIn_Print_Area_1_1_1_1_1_1_1_1_1">#N/A</definedName>
    <definedName name="_69Excel_BuiltIn_Print_Area_1_1_1_1_1_1_1_1_1_1">#N/A</definedName>
    <definedName name="_7_a_7_1">#N/A</definedName>
    <definedName name="_70Excel_BuiltIn_Print_Area_2_1" localSheetId="1">#REF!</definedName>
    <definedName name="_70Excel_BuiltIn_Print_Area_2_1" localSheetId="7">#REF!</definedName>
    <definedName name="_70Excel_BuiltIn_Print_Area_2_1">#REF!</definedName>
    <definedName name="_71Excel_BuiltIn_Print_Area_2_1_1">#NAME?</definedName>
    <definedName name="_72Excel_BuiltIn_Print_Area_2_1_1_1_1_1_1">#N/A</definedName>
    <definedName name="_73Excel_BuiltIn_Print_Area_2_1_1_1_1_1_1_1">#N/A</definedName>
    <definedName name="_74Excel_BuiltIn_Print_Area_2_1_1_1_1_1_1_1_1">#N/A</definedName>
    <definedName name="_75Excel_BuiltIn_Print_Area_20_1" localSheetId="1">#REF!</definedName>
    <definedName name="_75Excel_BuiltIn_Print_Area_20_1" localSheetId="7">#REF!</definedName>
    <definedName name="_75Excel_BuiltIn_Print_Area_20_1">#REF!</definedName>
    <definedName name="_76Excel_BuiltIn_Print_Area_3_1" localSheetId="1">#REF!</definedName>
    <definedName name="_76Excel_BuiltIn_Print_Area_3_1" localSheetId="7">#REF!</definedName>
    <definedName name="_76Excel_BuiltIn_Print_Area_3_1">#REF!</definedName>
    <definedName name="_77Excel_BuiltIn_Print_Area_3_1_1">#N/A</definedName>
    <definedName name="_78Excel_BuiltIn_Print_Area_3_1_1_1">#N/A</definedName>
    <definedName name="_79Excel_BuiltIn_Print_Area_3_1_1_1_1">#N/A</definedName>
    <definedName name="_8_c_1" localSheetId="1">#REF!</definedName>
    <definedName name="_8_c_1" localSheetId="7">#REF!</definedName>
    <definedName name="_8_c_1">#REF!</definedName>
    <definedName name="_80Excel_BuiltIn_Print_Area_3_1_1_1_1_1">#N/A</definedName>
    <definedName name="_81Excel_BuiltIn_Print_Area_6_1" localSheetId="1">#REF!</definedName>
    <definedName name="_81Excel_BuiltIn_Print_Area_6_1" localSheetId="7">#REF!</definedName>
    <definedName name="_81Excel_BuiltIn_Print_Area_6_1">#REF!</definedName>
    <definedName name="_82Excel_BuiltIn_Print_Area_7_1" localSheetId="1">#REF!</definedName>
    <definedName name="_82Excel_BuiltIn_Print_Area_7_1" localSheetId="7">#REF!</definedName>
    <definedName name="_82Excel_BuiltIn_Print_Area_7_1">#REF!</definedName>
    <definedName name="_83Excel_BuiltIn_Print_Area_7_1_1" localSheetId="1">#REF!</definedName>
    <definedName name="_83Excel_BuiltIn_Print_Area_7_1_1" localSheetId="7">#REF!</definedName>
    <definedName name="_83Excel_BuiltIn_Print_Area_7_1_1">#REF!</definedName>
    <definedName name="_84Excel_BuiltIn_Print_Area_7_1_1_1">#N/A</definedName>
    <definedName name="_85Excel_BuiltIn_Print_Area_7_1_1_2">#N/A</definedName>
    <definedName name="_86Excel_BuiltIn_Print_Area_8_1" localSheetId="1">#REF!</definedName>
    <definedName name="_86Excel_BuiltIn_Print_Area_8_1" localSheetId="7">#REF!</definedName>
    <definedName name="_86Excel_BuiltIn_Print_Area_8_1">#REF!</definedName>
    <definedName name="_87Excel_BuiltIn_Print_Area_8_1_1">#N/A</definedName>
    <definedName name="_88Excel_BuiltIn_Print_Area_8_1_1_1">#N/A</definedName>
    <definedName name="_89Excel_BuiltIn_Print_Titles_1_1" localSheetId="1">#REF!</definedName>
    <definedName name="_89Excel_BuiltIn_Print_Titles_1_1" localSheetId="7">#REF!</definedName>
    <definedName name="_89Excel_BuiltIn_Print_Titles_1_1">#REF!</definedName>
    <definedName name="_9_c_11_1" localSheetId="1">#REF!</definedName>
    <definedName name="_9_c_11_1" localSheetId="7">#REF!</definedName>
    <definedName name="_9_c_11_1">#REF!</definedName>
    <definedName name="_90Excel_BuiltIn_Print_Titles_1_1_1" localSheetId="1">#REF!</definedName>
    <definedName name="_90Excel_BuiltIn_Print_Titles_1_1_1" localSheetId="7">#REF!</definedName>
    <definedName name="_90Excel_BuiltIn_Print_Titles_1_1_1">#REF!</definedName>
    <definedName name="_91Excel_BuiltIn_Print_Titles_1_1_1_1">#N/A</definedName>
    <definedName name="_92Excel_BuiltIn_Print_Titles_1_1_1_2">#N/A</definedName>
    <definedName name="_93Print_Area_MI_1_1" localSheetId="1">#REF!</definedName>
    <definedName name="_93Print_Area_MI_1_1" localSheetId="7">#REF!</definedName>
    <definedName name="_93Print_Area_MI_1_1">#REF!</definedName>
    <definedName name="_a" localSheetId="1">#REF!</definedName>
    <definedName name="_a" localSheetId="7">#REF!</definedName>
    <definedName name="_a">#REF!</definedName>
    <definedName name="_a_1" localSheetId="1">#REF!</definedName>
    <definedName name="_a_1" localSheetId="7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 localSheetId="1">#REF!</definedName>
    <definedName name="_a_15" localSheetId="7">#REF!</definedName>
    <definedName name="_a_15">#REF!</definedName>
    <definedName name="_a_16" localSheetId="1">#REF!</definedName>
    <definedName name="_a_16" localSheetId="7">#REF!</definedName>
    <definedName name="_a_16">#REF!</definedName>
    <definedName name="_a_17" localSheetId="1">#REF!</definedName>
    <definedName name="_a_17" localSheetId="7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 localSheetId="1">#REF!</definedName>
    <definedName name="_a_9" localSheetId="7">#REF!</definedName>
    <definedName name="_a_9">#REF!</definedName>
    <definedName name="_arg13" localSheetId="1">#REF!</definedName>
    <definedName name="_arg13" localSheetId="7">#REF!</definedName>
    <definedName name="_arg13">#REF!</definedName>
    <definedName name="_arg16" localSheetId="1">#REF!</definedName>
    <definedName name="_arg16" localSheetId="7">#REF!</definedName>
    <definedName name="_arg16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OL36" localSheetId="1">#REF!</definedName>
    <definedName name="_COL36">#REF!</definedName>
    <definedName name="_COL37">#REF!</definedName>
    <definedName name="_COL38">#REF!</definedName>
    <definedName name="_Ext2">'[3]P A T O 99 B'!#REF!</definedName>
    <definedName name="_I" localSheetId="1">#REF!</definedName>
    <definedName name="_I" localSheetId="7">#REF!</definedName>
    <definedName name="_I">#REF!</definedName>
    <definedName name="_I_1" localSheetId="1">#REF!</definedName>
    <definedName name="_I_1" localSheetId="7">#REF!</definedName>
    <definedName name="_I_1">#REF!</definedName>
    <definedName name="_I_1_1" localSheetId="1">#REF!</definedName>
    <definedName name="_I_1_1" localSheetId="7">#REF!</definedName>
    <definedName name="_I_1_1">#REF!</definedName>
    <definedName name="_Key1" hidden="1">#REF!</definedName>
    <definedName name="_Key2" hidden="1">#REF!</definedName>
    <definedName name="_KM406407">#REF!</definedName>
    <definedName name="_OR1">#NAME?</definedName>
    <definedName name="_OR12">#NAME?</definedName>
    <definedName name="_OR13">#NAME?</definedName>
    <definedName name="_OR14">#NAME?</definedName>
    <definedName name="_OR15">#NAME?</definedName>
    <definedName name="_OR16">#NAME?</definedName>
    <definedName name="_OR17">#NAME?</definedName>
    <definedName name="_OR18">#NAME?</definedName>
    <definedName name="_OR19">#NAME?</definedName>
    <definedName name="_OR2">#NAME?</definedName>
    <definedName name="_OR3">#NAME?</definedName>
    <definedName name="_OR4">#NAME?</definedName>
    <definedName name="_OR5">#NAME?</definedName>
    <definedName name="_OR6">#NAME?</definedName>
    <definedName name="_OR7">#NAME?</definedName>
    <definedName name="_OR8">#NAME?</definedName>
    <definedName name="_OR9">#NAME?</definedName>
    <definedName name="_Order1" hidden="1">255</definedName>
    <definedName name="_Order2" hidden="1">255</definedName>
    <definedName name="_OUT98" localSheetId="5">{#N/A,#N/A,TRUE,"Serviços"}</definedName>
    <definedName name="_OUT98" localSheetId="1">{#N/A,#N/A,TRUE,"Serviços"}</definedName>
    <definedName name="_OUT98" localSheetId="7">{#N/A,#N/A,TRUE,"Serviços"}</definedName>
    <definedName name="_OUT98">{#N/A,#N/A,TRUE,"Serviços"}</definedName>
    <definedName name="_OUT98_1" localSheetId="5">{#N/A,#N/A,TRUE,"Serviços"}</definedName>
    <definedName name="_OUT98_1" localSheetId="1">{#N/A,#N/A,TRUE,"Serviços"}</definedName>
    <definedName name="_OUT98_1" localSheetId="7">{#N/A,#N/A,TRUE,"Serviços"}</definedName>
    <definedName name="_OUT98_1">{#N/A,#N/A,TRUE,"Serviços"}</definedName>
    <definedName name="_P" localSheetId="1">#REF!</definedName>
    <definedName name="_P" localSheetId="7">#REF!</definedName>
    <definedName name="_P">#REF!</definedName>
    <definedName name="_PE412">#NAME?</definedName>
    <definedName name="_PL1" localSheetId="1">#REF!</definedName>
    <definedName name="_PL1" localSheetId="7">#REF!</definedName>
    <definedName name="_PL1">#REF!</definedName>
    <definedName name="_PM334">#NAME?</definedName>
    <definedName name="_PM335">#NAME?</definedName>
    <definedName name="_pm346">#NAME?</definedName>
    <definedName name="_PM405">#NAME?</definedName>
    <definedName name="_PM406">#NAME?</definedName>
    <definedName name="_PM970">#NAME?</definedName>
    <definedName name="_pu334">#NAME?</definedName>
    <definedName name="_pu335">#NAME?</definedName>
    <definedName name="_PUE412">#NAME?</definedName>
    <definedName name="_pum405">#NAME?</definedName>
    <definedName name="_pum406">#NAME?</definedName>
    <definedName name="_pum609">#NAME?</definedName>
    <definedName name="_pum969">#NAME?</definedName>
    <definedName name="_QQ2">#N/A</definedName>
    <definedName name="_r" localSheetId="1">#REF!</definedName>
    <definedName name="_r" localSheetId="7">#REF!</definedName>
    <definedName name="_r">#REF!</definedName>
    <definedName name="_Rbv1">#NAME?</definedName>
    <definedName name="_S" localSheetId="1">#REF!</definedName>
    <definedName name="_S" localSheetId="7">#REF!</definedName>
    <definedName name="_S">#REF!</definedName>
    <definedName name="_S_1" localSheetId="1">#REF!</definedName>
    <definedName name="_S_1" localSheetId="7">#REF!</definedName>
    <definedName name="_S_1">#REF!</definedName>
    <definedName name="_S_1_1" localSheetId="1">#REF!</definedName>
    <definedName name="_S_1_1" localSheetId="7">#REF!</definedName>
    <definedName name="_S_1_1">#REF!</definedName>
    <definedName name="_S_1_14">#N/A</definedName>
    <definedName name="_S_11" localSheetId="1">#REF!</definedName>
    <definedName name="_S_11" localSheetId="7">#REF!</definedName>
    <definedName name="_S_11">#REF!</definedName>
    <definedName name="_S_12" localSheetId="1">#REF!</definedName>
    <definedName name="_S_12" localSheetId="7">#REF!</definedName>
    <definedName name="_S_12">#REF!</definedName>
    <definedName name="_S_13" localSheetId="1">#REF!</definedName>
    <definedName name="_S_13" localSheetId="7">#REF!</definedName>
    <definedName name="_S_13">#REF!</definedName>
    <definedName name="_S_14">#N/A</definedName>
    <definedName name="_S_14_1">#N/A</definedName>
    <definedName name="_S_15" localSheetId="1">#REF!</definedName>
    <definedName name="_S_15" localSheetId="7">#REF!</definedName>
    <definedName name="_S_15">#REF!</definedName>
    <definedName name="_S_16" localSheetId="1">#REF!</definedName>
    <definedName name="_S_16" localSheetId="7">#REF!</definedName>
    <definedName name="_S_16">#REF!</definedName>
    <definedName name="_S_17" localSheetId="1">#REF!</definedName>
    <definedName name="_S_17" localSheetId="7">#REF!</definedName>
    <definedName name="_S_17">#REF!</definedName>
    <definedName name="_S_19">#REF!</definedName>
    <definedName name="_S_2">#REF!</definedName>
    <definedName name="_S_28">#REF!</definedName>
    <definedName name="_S_3">#REF!</definedName>
    <definedName name="_S_4">#REF!</definedName>
    <definedName name="_S_7">#REF!</definedName>
    <definedName name="_S_9">#REF!</definedName>
    <definedName name="_SC1">#NAME?</definedName>
    <definedName name="_SC10">#NAME?</definedName>
    <definedName name="_SC11">#NAME?</definedName>
    <definedName name="_SC12">#NAME?</definedName>
    <definedName name="_SC13">#NAME?</definedName>
    <definedName name="_SC14">#NAME?</definedName>
    <definedName name="_SC2">#NAME?</definedName>
    <definedName name="_SC3">#NAME?</definedName>
    <definedName name="_SC4">#NAME?</definedName>
    <definedName name="_SC5">#NAME?</definedName>
    <definedName name="_SC6">#NAME?</definedName>
    <definedName name="_SC7">#NAME?</definedName>
    <definedName name="_SC8">#NAME?</definedName>
    <definedName name="_SC9">#NAME?</definedName>
    <definedName name="_ser0060" localSheetId="1">#REF!</definedName>
    <definedName name="_ser0060" localSheetId="7">#REF!</definedName>
    <definedName name="_ser0060">#REF!</definedName>
    <definedName name="_Sort" localSheetId="1" hidden="1">#REF!</definedName>
    <definedName name="_Sort" localSheetId="7" hidden="1">#REF!</definedName>
    <definedName name="_Sort" hidden="1">#REF!</definedName>
    <definedName name="_tab0198">#NAME?</definedName>
    <definedName name="_TB1" localSheetId="1">#REF!</definedName>
    <definedName name="_TB1" localSheetId="7">#REF!</definedName>
    <definedName name="_TB1">#REF!</definedName>
    <definedName name="_TB2" localSheetId="1">#REF!</definedName>
    <definedName name="_TB2" localSheetId="7">#REF!</definedName>
    <definedName name="_TB2">#REF!</definedName>
    <definedName name="_TB3" localSheetId="1">#REF!</definedName>
    <definedName name="_TB3" localSheetId="7">#REF!</definedName>
    <definedName name="_TB3">#REF!</definedName>
    <definedName name="_TB4">#REF!</definedName>
    <definedName name="_TB5">#REF!</definedName>
    <definedName name="_TB6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#REF!</definedName>
    <definedName name="A_1">#REF!</definedName>
    <definedName name="a1_10">#REF!</definedName>
    <definedName name="a1_100">#REF!</definedName>
    <definedName name="a1_15">#REF!</definedName>
    <definedName name="a1_25">#REF!</definedName>
    <definedName name="a1_5">#REF!</definedName>
    <definedName name="a1_50">#REF!</definedName>
    <definedName name="a1_a15">#REF!</definedName>
    <definedName name="a1_a5">#REF!</definedName>
    <definedName name="a2_10">#REF!</definedName>
    <definedName name="a2_100">#REF!</definedName>
    <definedName name="a2_25">#REF!</definedName>
    <definedName name="a2_5">#REF!</definedName>
    <definedName name="a2_50">#REF!</definedName>
    <definedName name="a2_a15">#REF!</definedName>
    <definedName name="A51204756">#REF!</definedName>
    <definedName name="AA" localSheetId="9">'Composições SICRO'!AA</definedName>
    <definedName name="AA" localSheetId="5">Consumos!AA</definedName>
    <definedName name="AA" localSheetId="1">Cronograma!AA</definedName>
    <definedName name="AA" localSheetId="4">DT´s!AA</definedName>
    <definedName name="AA" localSheetId="7">'Mob e Desmob Pav'!AA</definedName>
    <definedName name="AA">[0]!AA</definedName>
    <definedName name="aa_7" localSheetId="9">#REF!</definedName>
    <definedName name="aa_7" localSheetId="1">#REF!</definedName>
    <definedName name="aa_7" localSheetId="4">#REF!</definedName>
    <definedName name="aa_7" localSheetId="7">#REF!</definedName>
    <definedName name="aa_7">#REF!</definedName>
    <definedName name="aa_8" localSheetId="1">#REF!</definedName>
    <definedName name="aa_8" localSheetId="4">#REF!</definedName>
    <definedName name="aa_8" localSheetId="7">#REF!</definedName>
    <definedName name="aa_8">#REF!</definedName>
    <definedName name="aaa" localSheetId="1">#REF!</definedName>
    <definedName name="aaa" localSheetId="7">#REF!</definedName>
    <definedName name="aaa">#REF!</definedName>
    <definedName name="aaaa">#REF!</definedName>
    <definedName name="AAAAA" localSheetId="9">'Composições SICRO'!AAAAA</definedName>
    <definedName name="AAAAA" localSheetId="5">Consumos!AAAAA</definedName>
    <definedName name="AAAAA" localSheetId="1">Cronograma!AAAAA</definedName>
    <definedName name="AAAAA" localSheetId="4">DT´s!AAAAA</definedName>
    <definedName name="AAAAA" localSheetId="7">'Mob e Desmob Pav'!AAAAA</definedName>
    <definedName name="AAAAA">[0]!AAAAA</definedName>
    <definedName name="AB" localSheetId="1">#N/A</definedName>
    <definedName name="AB" localSheetId="7">#N/A</definedName>
    <definedName name="AB">NA()</definedName>
    <definedName name="AB_6" localSheetId="9">#REF!</definedName>
    <definedName name="AB_6" localSheetId="1">#REF!</definedName>
    <definedName name="AB_6" localSheetId="4">#REF!</definedName>
    <definedName name="AB_6" localSheetId="7">#REF!</definedName>
    <definedName name="AB_6">#REF!</definedName>
    <definedName name="AB_7" localSheetId="1">#REF!</definedName>
    <definedName name="AB_7" localSheetId="4">#REF!</definedName>
    <definedName name="AB_7" localSheetId="7">#REF!</definedName>
    <definedName name="AB_7">#REF!</definedName>
    <definedName name="AB_8" localSheetId="1">#N/A</definedName>
    <definedName name="AB_8" localSheetId="7">#N/A</definedName>
    <definedName name="AB_8">#REF!</definedName>
    <definedName name="AB_8_1">NA()</definedName>
    <definedName name="AB_9" localSheetId="1">#N/A</definedName>
    <definedName name="AB_9" localSheetId="7">#N/A</definedName>
    <definedName name="AB_9">#REF!</definedName>
    <definedName name="AB_9_1">NA()</definedName>
    <definedName name="AC" localSheetId="1">#REF!</definedName>
    <definedName name="AC" localSheetId="7">#REF!</definedName>
    <definedName name="AC">#REF!</definedName>
    <definedName name="AccessDatabase" hidden="1">"D:\Arquivos do excel\Planilha modelo1.mdb"</definedName>
    <definedName name="ACRES">NA()</definedName>
    <definedName name="acrescimo" localSheetId="1">#REF!</definedName>
    <definedName name="acrescimo" localSheetId="7">#REF!</definedName>
    <definedName name="acrescimo">#REF!</definedName>
    <definedName name="acrescimo_11" localSheetId="1">#REF!</definedName>
    <definedName name="acrescimo_11" localSheetId="7">#REF!</definedName>
    <definedName name="acrescimo_11">#REF!</definedName>
    <definedName name="acrescimo_12" localSheetId="1">#REF!</definedName>
    <definedName name="acrescimo_12" localSheetId="7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#REF!</definedName>
    <definedName name="acumulado_1">#REF!</definedName>
    <definedName name="adm">#NAME?</definedName>
    <definedName name="AFDD" localSheetId="9">'Composições SICRO'!AFDD</definedName>
    <definedName name="AFDD" localSheetId="5">Consumos!AFDD</definedName>
    <definedName name="AFDD" localSheetId="1">Cronograma!AFDD</definedName>
    <definedName name="AFDD" localSheetId="4">DT´s!AFDD</definedName>
    <definedName name="AFDD" localSheetId="7">'Mob e Desmob Pav'!AFDD</definedName>
    <definedName name="AFDD">[0]!AFDD</definedName>
    <definedName name="AFisZero">#N/A</definedName>
    <definedName name="Agos">#N/A</definedName>
    <definedName name="Agosto">#N/A</definedName>
    <definedName name="alan" localSheetId="1">#REF!</definedName>
    <definedName name="alan" localSheetId="7">#REF!</definedName>
    <definedName name="alan">#REF!</definedName>
    <definedName name="alcool" localSheetId="1">#REF!</definedName>
    <definedName name="alcool" localSheetId="7">#REF!</definedName>
    <definedName name="alcool">#REF!</definedName>
    <definedName name="alcool_1" localSheetId="1">#REF!</definedName>
    <definedName name="alcool_1" localSheetId="7">#REF!</definedName>
    <definedName name="alcool_1">#REF!</definedName>
    <definedName name="alex" localSheetId="5" hidden="1">{#N/A,#N/A,FALSE,"MO (2)"}</definedName>
    <definedName name="alex" localSheetId="1" hidden="1">{#N/A,#N/A,FALSE,"MO (2)"}</definedName>
    <definedName name="alex" localSheetId="7" hidden="1">{#N/A,#N/A,FALSE,"MO (2)"}</definedName>
    <definedName name="alex" hidden="1">{#N/A,#N/A,FALSE,"MO (2)"}</definedName>
    <definedName name="ALTA" localSheetId="9">'[7]PRO-08'!#REF!</definedName>
    <definedName name="ALTA" localSheetId="1">'[7]PRO-08'!#REF!</definedName>
    <definedName name="ALTA" localSheetId="4">'[7]PRO-08'!#REF!</definedName>
    <definedName name="ALTA">'[7]PRO-08'!#REF!</definedName>
    <definedName name="alteração" localSheetId="1">#REF!</definedName>
    <definedName name="alteração" localSheetId="7">#REF!</definedName>
    <definedName name="alteração">#REF!</definedName>
    <definedName name="alteração_1" localSheetId="1">#REF!</definedName>
    <definedName name="alteração_1" localSheetId="7">#REF!</definedName>
    <definedName name="alteração_1">#REF!</definedName>
    <definedName name="AM_01">#NAME?</definedName>
    <definedName name="AM_01_1" localSheetId="1">#REF!</definedName>
    <definedName name="AM_01_1" localSheetId="7">#REF!</definedName>
    <definedName name="AM_01_1">#REF!</definedName>
    <definedName name="AM_04">#NAME?</definedName>
    <definedName name="AM_04_1" localSheetId="1">#REF!</definedName>
    <definedName name="AM_04_1" localSheetId="7">#REF!</definedName>
    <definedName name="AM_04_1">#REF!</definedName>
    <definedName name="AM_35">#NAME?</definedName>
    <definedName name="AM_35_1" localSheetId="1">#REF!</definedName>
    <definedName name="AM_35_1" localSheetId="7">#REF!</definedName>
    <definedName name="AM_35_1">#REF!</definedName>
    <definedName name="AM_40">#NAME?</definedName>
    <definedName name="AM_40_1" localSheetId="1">#REF!</definedName>
    <definedName name="AM_40_1" localSheetId="7">#REF!</definedName>
    <definedName name="AM_40_1">#REF!</definedName>
    <definedName name="AM_41">#NAME?</definedName>
    <definedName name="AM_41_1" localSheetId="1">#REF!</definedName>
    <definedName name="AM_41_1" localSheetId="7">#REF!</definedName>
    <definedName name="AM_41_1">#REF!</definedName>
    <definedName name="AM_42">#NAME?</definedName>
    <definedName name="AM_42_1" localSheetId="1">#REF!</definedName>
    <definedName name="AM_42_1" localSheetId="7">#REF!</definedName>
    <definedName name="AM_42_1">#REF!</definedName>
    <definedName name="AM_43">#NAME?</definedName>
    <definedName name="AM_43_1" localSheetId="1">#REF!</definedName>
    <definedName name="AM_43_1" localSheetId="7">#REF!</definedName>
    <definedName name="AM_43_1">#REF!</definedName>
    <definedName name="amarela" localSheetId="9">#REF!</definedName>
    <definedName name="amarela" localSheetId="1">#REF!</definedName>
    <definedName name="amarela" localSheetId="4">#REF!</definedName>
    <definedName name="amarela" localSheetId="7">#REF!</definedName>
    <definedName name="amarela">#REF!</definedName>
    <definedName name="anscount">3</definedName>
    <definedName name="ant" localSheetId="5" hidden="1">{#N/A,#N/A,FALSE,"MO (2)"}</definedName>
    <definedName name="ant" localSheetId="1" hidden="1">{#N/A,#N/A,FALSE,"MO (2)"}</definedName>
    <definedName name="ant" localSheetId="7" hidden="1">{#N/A,#N/A,FALSE,"MO (2)"}</definedName>
    <definedName name="ant" hidden="1">{#N/A,#N/A,FALSE,"MO (2)"}</definedName>
    <definedName name="ar" localSheetId="1">#REF!</definedName>
    <definedName name="ar" localSheetId="4">#REF!</definedName>
    <definedName name="ar" localSheetId="7">#REF!</definedName>
    <definedName name="ar">#REF!</definedName>
    <definedName name="_xlnm.Print_Area" localSheetId="9">'Composições SICRO'!$A$1:$I$277</definedName>
    <definedName name="_xlnm.Print_Area" localSheetId="5">Consumos!$A$4:$L$43</definedName>
    <definedName name="_xlnm.Print_Area" localSheetId="1">Cronograma!$A$1:$P$41</definedName>
    <definedName name="_xlnm.Print_Area" localSheetId="4">DT´s!$A$1:$J$67</definedName>
    <definedName name="_xlnm.Print_Area" localSheetId="2">'MEMORIAL OAE'!$A$1:$U$806</definedName>
    <definedName name="_xlnm.Print_Area" localSheetId="7">#REF!</definedName>
    <definedName name="_xlnm.Print_Area" localSheetId="0">Orçamento!$B$1:$I$71</definedName>
    <definedName name="_xlnm.Print_Area" localSheetId="3">Transporte!$B$1:$L$66</definedName>
    <definedName name="_xlnm.Print_Area">#REF!</definedName>
    <definedName name="Área_impressão_IM" localSheetId="1">#REF!</definedName>
    <definedName name="Área_impressão_IM" localSheetId="4">#REF!</definedName>
    <definedName name="Área_impressão_IM" localSheetId="7">#REF!</definedName>
    <definedName name="Área_impressão_IM">#REF!</definedName>
    <definedName name="ÁREA_PROCV_DADOS_MEDIÇÃO" localSheetId="1">'[8]B M Pl04'!$Q$5:$AB$32</definedName>
    <definedName name="ÁREA_PROCV_DADOS_MEDIÇÃO" localSheetId="7">'[8]B M Pl04'!$Q$5:$AB$32</definedName>
    <definedName name="ÁREA_PROCV_DADOS_MEDIÇÃO">'[9]B M Pl04'!$Q$5:$AB$32</definedName>
    <definedName name="ÁREA_PROCV_SUB_EMPREITEIRAS" localSheetId="1">'[8]B M Pl04'!$B$5:$C$32</definedName>
    <definedName name="ÁREA_PROCV_SUB_EMPREITEIRAS" localSheetId="7">'[8]B M Pl04'!$B$5:$C$32</definedName>
    <definedName name="ÁREA_PROCV_SUB_EMPREITEIRAS">'[9]B M Pl04'!$B$5:$C$32</definedName>
    <definedName name="ÁreaTotal">'[10]Quadro Geral'!$A:$H</definedName>
    <definedName name="asd">'[7]PRO-08'!#REF!</definedName>
    <definedName name="asde" localSheetId="1">#REF!</definedName>
    <definedName name="asde" localSheetId="7">#REF!</definedName>
    <definedName name="asde">#REF!</definedName>
    <definedName name="asde_11" localSheetId="1">#REF!</definedName>
    <definedName name="asde_11" localSheetId="7">#REF!</definedName>
    <definedName name="asde_11">#REF!</definedName>
    <definedName name="asde_12" localSheetId="1">#REF!</definedName>
    <definedName name="asde_12" localSheetId="7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>#REF!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P" localSheetId="1">#REF!</definedName>
    <definedName name="ASP" localSheetId="4">#REF!</definedName>
    <definedName name="ASP">#REF!</definedName>
    <definedName name="Aterro" localSheetId="1">OFFSET(#REF!,0,0,COUNTA(#REF!)*2-1,1)</definedName>
    <definedName name="Aterro" localSheetId="4">OFFSET(#REF!,0,0,COUNTA(#REF!)*2-1,1)</definedName>
    <definedName name="Aterro" localSheetId="7">OFFSET(#REF!,0,0,COUNTA(#REF!)*2-1,1)</definedName>
    <definedName name="Aterro">OFFSET(#REF!,0,0,COUNTA(#REF!)*2-1,1)</definedName>
    <definedName name="Aut_original" localSheetId="1">[11]PROJETO!#REF!</definedName>
    <definedName name="Aut_original" localSheetId="4">[11]PROJETO!#REF!</definedName>
    <definedName name="Aut_original" localSheetId="7">[11]PROJETO!#REF!</definedName>
    <definedName name="Aut_original">[11]PROJETO!#REF!</definedName>
    <definedName name="Aut_original_4" localSheetId="1">[11]PROJETO!#REF!</definedName>
    <definedName name="Aut_original_4" localSheetId="7">[11]PROJETO!#REF!</definedName>
    <definedName name="Aut_original_4">[11]PROJETO!#REF!</definedName>
    <definedName name="Aut_original2" localSheetId="1">[11]PROJETO!#REF!</definedName>
    <definedName name="Aut_original2" localSheetId="4">[11]PROJETO!#REF!</definedName>
    <definedName name="Aut_original2" localSheetId="7">[11]PROJETO!#REF!</definedName>
    <definedName name="Aut_original2">[11]PROJETO!#REF!</definedName>
    <definedName name="Aut_resumo" localSheetId="1">[12]RESUMO_AUT1!#REF!</definedName>
    <definedName name="Aut_resumo" localSheetId="4">[12]RESUMO_AUT1!#REF!</definedName>
    <definedName name="Aut_resumo" localSheetId="7">[12]RESUMO_AUT1!#REF!</definedName>
    <definedName name="Aut_resumo">[12]RESUMO_AUT1!#REF!</definedName>
    <definedName name="Aut_resumo_4" localSheetId="1">[12]RESUMO_AUT1!#REF!</definedName>
    <definedName name="Aut_resumo_4" localSheetId="7">[12]RESUMO_AUT1!#REF!</definedName>
    <definedName name="Aut_resumo_4">[12]RESUMO_AUT1!#REF!</definedName>
    <definedName name="AUXILIARES" localSheetId="1">#REF!</definedName>
    <definedName name="AUXILIARES" localSheetId="7">#REF!</definedName>
    <definedName name="AUXILIARES">#REF!</definedName>
    <definedName name="AVC" localSheetId="9">'Composições SICRO'!AVC</definedName>
    <definedName name="AVC" localSheetId="5">Consumos!AVC</definedName>
    <definedName name="AVC" localSheetId="1">Cronograma!AVC</definedName>
    <definedName name="AVC" localSheetId="4">DT´s!AVC</definedName>
    <definedName name="AVC" localSheetId="7">'Mob e Desmob Pav'!AVC</definedName>
    <definedName name="AVC">[0]!AVC</definedName>
    <definedName name="AvFisZero">#N/A</definedName>
    <definedName name="AVV" localSheetId="1">#REF!</definedName>
    <definedName name="AVV" localSheetId="7">#REF!</definedName>
    <definedName name="AVV">#REF!</definedName>
    <definedName name="azul" localSheetId="9">#REF!</definedName>
    <definedName name="azul" localSheetId="1">#REF!</definedName>
    <definedName name="azul" localSheetId="4">#REF!</definedName>
    <definedName name="azul" localSheetId="7">#REF!</definedName>
    <definedName name="azul">#REF!</definedName>
    <definedName name="AZULSINAL" localSheetId="4">#REF!</definedName>
    <definedName name="AZULSINAL">#REF!</definedName>
    <definedName name="B">#REF!</definedName>
    <definedName name="b1_10">#REF!</definedName>
    <definedName name="b1_100">#REF!</definedName>
    <definedName name="b1_25">#REF!</definedName>
    <definedName name="b1_5">#REF!</definedName>
    <definedName name="b1_50">#REF!</definedName>
    <definedName name="b1_a15">#REF!</definedName>
    <definedName name="b1_b15">#REF!</definedName>
    <definedName name="b2_10">#REF!</definedName>
    <definedName name="b2_100">#REF!</definedName>
    <definedName name="b2_15">#REF!</definedName>
    <definedName name="b2_25">#REF!</definedName>
    <definedName name="b2_5">#REF!</definedName>
    <definedName name="b2_50">#REF!</definedName>
    <definedName name="b2_a15">#REF!</definedName>
    <definedName name="b2_b15">#REF!</definedName>
    <definedName name="banco">#REF!</definedName>
    <definedName name="banco_1">#REF!</definedName>
    <definedName name="_xlnm.Database">#REF!</definedName>
    <definedName name="BANCODADOS1">#NAME?</definedName>
    <definedName name="bancodedados" localSheetId="1">#REF!</definedName>
    <definedName name="bancodedados" localSheetId="7">#REF!</definedName>
    <definedName name="bancodedados">#REF!</definedName>
    <definedName name="bas" localSheetId="1">[13]COMPOS1!#REF!</definedName>
    <definedName name="bas" localSheetId="7">[13]COMPOS1!#REF!</definedName>
    <definedName name="bas">[13]COMPOS1!#REF!</definedName>
    <definedName name="BASCARROCERIA" localSheetId="1">#REF!</definedName>
    <definedName name="BASCARROCERIA" localSheetId="7">#REF!</definedName>
    <definedName name="BASCARROCERIA">#REF!</definedName>
    <definedName name="base" localSheetId="1">#REF!</definedName>
    <definedName name="base" localSheetId="7">#REF!</definedName>
    <definedName name="base">#REF!</definedName>
    <definedName name="bb" localSheetId="1">#REF!</definedName>
    <definedName name="bb" localSheetId="7">#REF!</definedName>
    <definedName name="bb">#REF!</definedName>
    <definedName name="bbbb" localSheetId="5" hidden="1">{#N/A,#N/A,FALSE,"MO (2)"}</definedName>
    <definedName name="bbbb" localSheetId="1" hidden="1">{#N/A,#N/A,FALSE,"MO (2)"}</definedName>
    <definedName name="bbbb" localSheetId="7" hidden="1">{#N/A,#N/A,FALSE,"MO (2)"}</definedName>
    <definedName name="bbbb" hidden="1">{#N/A,#N/A,FALSE,"MO (2)"}</definedName>
    <definedName name="bc" localSheetId="1">#REF!</definedName>
    <definedName name="bc" localSheetId="7">#REF!</definedName>
    <definedName name="bc">#REF!</definedName>
    <definedName name="bc_11" localSheetId="1">#REF!</definedName>
    <definedName name="bc_11" localSheetId="7">#REF!</definedName>
    <definedName name="bc_11">#REF!</definedName>
    <definedName name="bc_12" localSheetId="1">#REF!</definedName>
    <definedName name="bc_12" localSheetId="7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I" localSheetId="1">#REF!</definedName>
    <definedName name="BDI" localSheetId="7">#REF!</definedName>
    <definedName name="BDI">#REF!</definedName>
    <definedName name="BDI_1" localSheetId="1">#REF!</definedName>
    <definedName name="BDI_1" localSheetId="7">#REF!</definedName>
    <definedName name="BDI_1">#REF!</definedName>
    <definedName name="BDI_EQUIP" localSheetId="1">[14]ORÇAMENTO!$L$9</definedName>
    <definedName name="BDI_EQUIP" localSheetId="7">[14]ORÇAMENTO!$L$9</definedName>
    <definedName name="BDI_EQUIP">[15]ORÇAMENTO!$L$9</definedName>
    <definedName name="BDI_MAT" localSheetId="1">[14]ORÇAMENTO!$L$8</definedName>
    <definedName name="BDI_MAT" localSheetId="7">[14]ORÇAMENTO!$L$8</definedName>
    <definedName name="BDI_MAT">[15]ORÇAMENTO!$L$8</definedName>
    <definedName name="bdtc1875" localSheetId="5" hidden="1">{#N/A,#N/A,FALSE,"Planilha";#N/A,#N/A,FALSE,"Resumo";#N/A,#N/A,FALSE,"Fisico";#N/A,#N/A,FALSE,"Financeiro";#N/A,#N/A,FALSE,"Financeiro"}</definedName>
    <definedName name="bdtc1875" localSheetId="1" hidden="1">{#N/A,#N/A,FALSE,"Planilha";#N/A,#N/A,FALSE,"Resumo";#N/A,#N/A,FALSE,"Fisico";#N/A,#N/A,FALSE,"Financeiro";#N/A,#N/A,FALSE,"Financeiro"}</definedName>
    <definedName name="bdtc1875" localSheetId="7" hidden="1">{#N/A,#N/A,FALSE,"Planilha";#N/A,#N/A,FALSE,"Resumo";#N/A,#N/A,FALSE,"Fisico";#N/A,#N/A,FALSE,"Financeiro";#N/A,#N/A,FALSE,"Financeiro"}</definedName>
    <definedName name="bdtc1875" hidden="1">{#N/A,#N/A,FALSE,"Planilha";#N/A,#N/A,FALSE,"Resumo";#N/A,#N/A,FALSE,"Fisico";#N/A,#N/A,FALSE,"Financeiro";#N/A,#N/A,FALSE,"Financeiro"}</definedName>
    <definedName name="BG" localSheetId="1">#REF!</definedName>
    <definedName name="BG" localSheetId="4">#REF!</definedName>
    <definedName name="BG" localSheetId="7">#REF!</definedName>
    <definedName name="BG">#REF!</definedName>
    <definedName name="BGU" localSheetId="1">#REF!</definedName>
    <definedName name="BGU" localSheetId="4">#REF!</definedName>
    <definedName name="BGU" localSheetId="7">#REF!</definedName>
    <definedName name="BGU">#REF!</definedName>
    <definedName name="BI">#NAME?</definedName>
    <definedName name="BII">#NAME?</definedName>
    <definedName name="Bloco" localSheetId="1" hidden="1">#REF!</definedName>
    <definedName name="Bloco" localSheetId="7" hidden="1">#REF!</definedName>
    <definedName name="Bloco" hidden="1">#REF!</definedName>
    <definedName name="Bloco2" localSheetId="7" hidden="1">#REF!</definedName>
    <definedName name="Bloco2" hidden="1">#REF!</definedName>
    <definedName name="BOMBEIRO">#NAME?</definedName>
    <definedName name="BR">#NAME?</definedName>
    <definedName name="BR_1" localSheetId="1">#REF!</definedName>
    <definedName name="BR_1" localSheetId="7">#REF!</definedName>
    <definedName name="BR_1">#REF!</definedName>
    <definedName name="BRITA_TSD" localSheetId="5" hidden="1">{#N/A,#N/A,TRUE,"Plan1"}</definedName>
    <definedName name="BRITA_TSD" localSheetId="1" hidden="1">{#N/A,#N/A,TRUE,"Plan1"}</definedName>
    <definedName name="BRITA_TSD" localSheetId="7" hidden="1">{#N/A,#N/A,TRUE,"Plan1"}</definedName>
    <definedName name="BRITA_TSD" hidden="1">{#N/A,#N/A,TRUE,"Plan1"}</definedName>
    <definedName name="BRITA_TSD_2" localSheetId="5" hidden="1">{#N/A,#N/A,TRUE,"Plan1"}</definedName>
    <definedName name="BRITA_TSD_2" localSheetId="1" hidden="1">{#N/A,#N/A,TRUE,"Plan1"}</definedName>
    <definedName name="BRITA_TSD_2" localSheetId="7" hidden="1">{#N/A,#N/A,TRUE,"Plan1"}</definedName>
    <definedName name="BRITA_TSD_2" hidden="1">{#N/A,#N/A,TRUE,"Plan1"}</definedName>
    <definedName name="bueiro" localSheetId="5" hidden="1">{#N/A,#N/A,FALSE,"Planilha";#N/A,#N/A,FALSE,"Resumo";#N/A,#N/A,FALSE,"Fisico";#N/A,#N/A,FALSE,"Financeiro";#N/A,#N/A,FALSE,"Financeiro"}</definedName>
    <definedName name="bueiro" localSheetId="1" hidden="1">{#N/A,#N/A,FALSE,"Planilha";#N/A,#N/A,FALSE,"Resumo";#N/A,#N/A,FALSE,"Fisico";#N/A,#N/A,FALSE,"Financeiro";#N/A,#N/A,FALSE,"Financeiro"}</definedName>
    <definedName name="bueiro" localSheetId="7" hidden="1">{#N/A,#N/A,FALSE,"Planilha";#N/A,#N/A,FALSE,"Resumo";#N/A,#N/A,FALSE,"Fisico";#N/A,#N/A,FALSE,"Financeiro";#N/A,#N/A,FALSE,"Financeiro"}</definedName>
    <definedName name="bueiro" hidden="1">{#N/A,#N/A,FALSE,"Planilha";#N/A,#N/A,FALSE,"Resumo";#N/A,#N/A,FALSE,"Fisico";#N/A,#N/A,FALSE,"Financeiro";#N/A,#N/A,FALSE,"Financeiro"}</definedName>
    <definedName name="bueiro_1875" localSheetId="1" hidden="1">#REF!</definedName>
    <definedName name="bueiro_1875" localSheetId="7" hidden="1">#REF!</definedName>
    <definedName name="bueiro_1875" hidden="1">#REF!</definedName>
    <definedName name="BUEIROSMETALICOS" localSheetId="1">#REF!</definedName>
    <definedName name="BUEIROSMETALICOS" localSheetId="4">#REF!</definedName>
    <definedName name="BUEIROSMETALICOS" localSheetId="7">#REF!</definedName>
    <definedName name="BUEIROSMETALICOS">#REF!</definedName>
    <definedName name="BuiltIn_Print_Area" localSheetId="1">#REF!</definedName>
    <definedName name="BuiltIn_Print_Area" localSheetId="7">#REF!</definedName>
    <definedName name="BuiltIn_Print_Area">#REF!</definedName>
    <definedName name="C_">#REF!</definedName>
    <definedName name="C__1">#REF!</definedName>
    <definedName name="C__14">#N/A</definedName>
    <definedName name="C__7" localSheetId="1">#REF!</definedName>
    <definedName name="C__7" localSheetId="7">#REF!</definedName>
    <definedName name="C__7">#REF!</definedName>
    <definedName name="C__7_1" localSheetId="1">#REF!</definedName>
    <definedName name="C__7_1" localSheetId="7">#REF!</definedName>
    <definedName name="C__7_1">#REF!</definedName>
    <definedName name="C__7_14">#N/A</definedName>
    <definedName name="CA" localSheetId="1">#REF!</definedName>
    <definedName name="CA" localSheetId="7">#REF!</definedName>
    <definedName name="CA">#REF!</definedName>
    <definedName name="CA_01">#NAME?</definedName>
    <definedName name="CA_01_1" localSheetId="1">#REF!</definedName>
    <definedName name="CA_01_1" localSheetId="7">#REF!</definedName>
    <definedName name="CA_01_1">#REF!</definedName>
    <definedName name="CA_04">#NAME?</definedName>
    <definedName name="CA_04_1" localSheetId="1">#REF!</definedName>
    <definedName name="CA_04_1" localSheetId="7">#REF!</definedName>
    <definedName name="CA_04_1">#REF!</definedName>
    <definedName name="CA_35">#NAME?</definedName>
    <definedName name="CA_35_1" localSheetId="1">#REF!</definedName>
    <definedName name="CA_35_1" localSheetId="7">#REF!</definedName>
    <definedName name="CA_35_1">#REF!</definedName>
    <definedName name="CA_40">#NAME?</definedName>
    <definedName name="CA_40_1" localSheetId="1">#REF!</definedName>
    <definedName name="CA_40_1" localSheetId="7">#REF!</definedName>
    <definedName name="CA_40_1">#REF!</definedName>
    <definedName name="CA_41">#NAME?</definedName>
    <definedName name="CA_41_1" localSheetId="1">#REF!</definedName>
    <definedName name="CA_41_1" localSheetId="7">#REF!</definedName>
    <definedName name="CA_41_1">#REF!</definedName>
    <definedName name="CA_42">#NAME?</definedName>
    <definedName name="CA_42_1" localSheetId="1">#REF!</definedName>
    <definedName name="CA_42_1" localSheetId="7">#REF!</definedName>
    <definedName name="CA_42_1">#REF!</definedName>
    <definedName name="CA_43">#NAME?</definedName>
    <definedName name="CA_43_1" localSheetId="1">#REF!</definedName>
    <definedName name="CA_43_1" localSheetId="7">#REF!</definedName>
    <definedName name="CA_43_1">#REF!</definedName>
    <definedName name="CABE">#NAME?</definedName>
    <definedName name="CABE_1" localSheetId="1">#REF!</definedName>
    <definedName name="CABE_1" localSheetId="7">#REF!</definedName>
    <definedName name="CABE_1">#REF!</definedName>
    <definedName name="CABEC" localSheetId="1">#REF!</definedName>
    <definedName name="CABEC" localSheetId="7">#REF!</definedName>
    <definedName name="CABEC">#REF!</definedName>
    <definedName name="CadIns" localSheetId="1" hidden="1">#REF!</definedName>
    <definedName name="CadIns" localSheetId="7" hidden="1">#REF!</definedName>
    <definedName name="CadIns" hidden="1">#REF!</definedName>
    <definedName name="CadSrv" hidden="1">#REF!</definedName>
    <definedName name="Caixa" localSheetId="1">OFFSET([16]Tub_3!$V$2,0,0,COUNT([16]Tub_3!$R:$R)+2,4)</definedName>
    <definedName name="Caixa" localSheetId="7">OFFSET([16]Tub_3!$V$2,0,0,COUNT([16]Tub_3!$R:$R)+2,4)</definedName>
    <definedName name="Caixa">OFFSET([17]Tub_3!$V$2,0,0,COUNT([17]Tub_3!$R:$R)+2,4)</definedName>
    <definedName name="CANT_REDE" localSheetId="1">[18]Planejamento!#REF!</definedName>
    <definedName name="CANT_REDE" localSheetId="4">[18]Planejamento!#REF!</definedName>
    <definedName name="CANT_REDE" localSheetId="7">[18]Planejamento!#REF!</definedName>
    <definedName name="CANT_REDE">[18]Planejamento!#REF!</definedName>
    <definedName name="cap">#NAME?</definedName>
    <definedName name="CAPA" localSheetId="5">{#N/A,#N/A,TRUE,"Serviços"}</definedName>
    <definedName name="CAPA" localSheetId="1">{#N/A,#N/A,TRUE,"Serviços"}</definedName>
    <definedName name="CAPA" localSheetId="7">{#N/A,#N/A,TRUE,"Serviços"}</definedName>
    <definedName name="CAPA">{#N/A,#N/A,TRUE,"Serviços"}</definedName>
    <definedName name="CAPA_1" localSheetId="5">{#N/A,#N/A,TRUE,"Serviços"}</definedName>
    <definedName name="CAPA_1" localSheetId="1">{#N/A,#N/A,TRUE,"Serviços"}</definedName>
    <definedName name="CAPA_1" localSheetId="7">{#N/A,#N/A,TRUE,"Serviços"}</definedName>
    <definedName name="CAPA_1">{#N/A,#N/A,TRUE,"Serviços"}</definedName>
    <definedName name="capa1" localSheetId="5">{#N/A,#N/A,TRUE,"Serviços"}</definedName>
    <definedName name="capa1" localSheetId="1">{#N/A,#N/A,TRUE,"Serviços"}</definedName>
    <definedName name="capa1" localSheetId="7">{#N/A,#N/A,TRUE,"Serviços"}</definedName>
    <definedName name="capa1">{#N/A,#N/A,TRUE,"Serviços"}</definedName>
    <definedName name="capa1_1" localSheetId="5">{#N/A,#N/A,TRUE,"Serviços"}</definedName>
    <definedName name="capa1_1" localSheetId="1">{#N/A,#N/A,TRUE,"Serviços"}</definedName>
    <definedName name="capa1_1" localSheetId="7">{#N/A,#N/A,TRUE,"Serviços"}</definedName>
    <definedName name="capa1_1">{#N/A,#N/A,TRUE,"Serviços"}</definedName>
    <definedName name="capa2" localSheetId="5">{#N/A,#N/A,TRUE,"Serviços"}</definedName>
    <definedName name="capa2" localSheetId="1">{#N/A,#N/A,TRUE,"Serviços"}</definedName>
    <definedName name="capa2" localSheetId="7">{#N/A,#N/A,TRUE,"Serviços"}</definedName>
    <definedName name="capa2">{#N/A,#N/A,TRUE,"Serviços"}</definedName>
    <definedName name="capa2_1" localSheetId="5">{#N/A,#N/A,TRUE,"Serviços"}</definedName>
    <definedName name="capa2_1" localSheetId="1">{#N/A,#N/A,TRUE,"Serviços"}</definedName>
    <definedName name="capa2_1" localSheetId="7">{#N/A,#N/A,TRUE,"Serviços"}</definedName>
    <definedName name="capa2_1">{#N/A,#N/A,TRUE,"Serviços"}</definedName>
    <definedName name="CBU" localSheetId="1">#REF!</definedName>
    <definedName name="CBU" localSheetId="4">#REF!</definedName>
    <definedName name="CBU" localSheetId="7">#REF!</definedName>
    <definedName name="CBU">#REF!</definedName>
    <definedName name="CBUII" localSheetId="1">#REF!</definedName>
    <definedName name="CBUII" localSheetId="4">#REF!</definedName>
    <definedName name="CBUII" localSheetId="7">#REF!</definedName>
    <definedName name="CBUII">#REF!</definedName>
    <definedName name="CBUQB" localSheetId="1">#REF!</definedName>
    <definedName name="CBUQB" localSheetId="4">#REF!</definedName>
    <definedName name="CBUQB" localSheetId="7">#REF!</definedName>
    <definedName name="CBUQB">#REF!</definedName>
    <definedName name="CBUQc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cch" hidden="1">#N/A</definedName>
    <definedName name="CCP">#NAME?</definedName>
    <definedName name="CCP_1" localSheetId="1">#REF!</definedName>
    <definedName name="CCP_1" localSheetId="7">#REF!</definedName>
    <definedName name="CCP_1">#REF!</definedName>
    <definedName name="CD" localSheetId="1">#REF!</definedName>
    <definedName name="CD" localSheetId="7">#REF!</definedName>
    <definedName name="CD">#REF!</definedName>
    <definedName name="CD_1" localSheetId="1">#REF!</definedName>
    <definedName name="CD_1" localSheetId="7">#REF!</definedName>
    <definedName name="CD_1">#REF!</definedName>
    <definedName name="CDG" localSheetId="1">[19]CIDADE!$A:$E</definedName>
    <definedName name="CDG" localSheetId="7">[19]CIDADE!$A:$E</definedName>
    <definedName name="CDG">[20]CIDADE!$A:$E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ERCA_REDE" localSheetId="1">[18]Planejamento!#REF!</definedName>
    <definedName name="CERCA_REDE" localSheetId="7">[18]Planejamento!#REF!</definedName>
    <definedName name="CERCA_REDE">[18]Planejamento!#REF!</definedName>
    <definedName name="Chave" localSheetId="1" hidden="1">#REF!</definedName>
    <definedName name="Chave" localSheetId="7" hidden="1">#REF!</definedName>
    <definedName name="Chave" hidden="1">#REF!</definedName>
    <definedName name="Chave1" localSheetId="1" hidden="1">#REF!</definedName>
    <definedName name="Chave1" localSheetId="7" hidden="1">#REF!</definedName>
    <definedName name="Chave1" hidden="1">#REF!</definedName>
    <definedName name="CIDADE">'[18]Vínculos (Não Mexer)'!$G$36</definedName>
    <definedName name="Clas" hidden="1">MAX(LEN(#REF!))</definedName>
    <definedName name="Cliente" hidden="1">""</definedName>
    <definedName name="Cls" hidden="1">#N/A</definedName>
    <definedName name="CM_003">#NAME?</definedName>
    <definedName name="CM_003_1" localSheetId="1">#REF!</definedName>
    <definedName name="CM_003_1" localSheetId="7">#REF!</definedName>
    <definedName name="CM_003_1">#REF!</definedName>
    <definedName name="CM_202">#NAME?</definedName>
    <definedName name="CM_202_1" localSheetId="1">#REF!</definedName>
    <definedName name="CM_202_1" localSheetId="7">#REF!</definedName>
    <definedName name="CM_202_1">#REF!</definedName>
    <definedName name="cm_205">#NAME?</definedName>
    <definedName name="cm_205_1" localSheetId="1">#REF!</definedName>
    <definedName name="cm_205_1" localSheetId="7">#REF!</definedName>
    <definedName name="cm_205_1">#REF!</definedName>
    <definedName name="CM_210">#NAME?</definedName>
    <definedName name="CM_210_1" localSheetId="1">#REF!</definedName>
    <definedName name="CM_210_1" localSheetId="7">#REF!</definedName>
    <definedName name="CM_210_1">#REF!</definedName>
    <definedName name="CM_211">#NAME?</definedName>
    <definedName name="CM_211_1" localSheetId="1">#REF!</definedName>
    <definedName name="CM_211_1" localSheetId="7">#REF!</definedName>
    <definedName name="CM_211_1">#REF!</definedName>
    <definedName name="CM_319">#NAME?</definedName>
    <definedName name="CM_319_1" localSheetId="1">#REF!</definedName>
    <definedName name="CM_319_1" localSheetId="7">#REF!</definedName>
    <definedName name="CM_319_1">#REF!</definedName>
    <definedName name="CM_320">#NAME?</definedName>
    <definedName name="CM_320_1" localSheetId="1">#REF!</definedName>
    <definedName name="CM_320_1" localSheetId="7">#REF!</definedName>
    <definedName name="CM_320_1">#REF!</definedName>
    <definedName name="CM_321">#NAME?</definedName>
    <definedName name="CM_321_1" localSheetId="1">#REF!</definedName>
    <definedName name="CM_321_1" localSheetId="7">#REF!</definedName>
    <definedName name="CM_321_1">#REF!</definedName>
    <definedName name="CM_334">#NAME?</definedName>
    <definedName name="CM_334_1" localSheetId="1">#REF!</definedName>
    <definedName name="CM_334_1" localSheetId="7">#REF!</definedName>
    <definedName name="CM_334_1">#REF!</definedName>
    <definedName name="CM_335">#NAME?</definedName>
    <definedName name="CM_335_1" localSheetId="1">#REF!</definedName>
    <definedName name="CM_335_1" localSheetId="7">#REF!</definedName>
    <definedName name="CM_335_1">#REF!</definedName>
    <definedName name="CM_343">#NAME?</definedName>
    <definedName name="CM_343_1" localSheetId="1">#REF!</definedName>
    <definedName name="CM_343_1" localSheetId="7">#REF!</definedName>
    <definedName name="CM_343_1">#REF!</definedName>
    <definedName name="CM_346">#NAME?</definedName>
    <definedName name="CM_346_1" localSheetId="1">#REF!</definedName>
    <definedName name="CM_346_1" localSheetId="7">#REF!</definedName>
    <definedName name="CM_346_1">#REF!</definedName>
    <definedName name="CM_405">#NAME?</definedName>
    <definedName name="CM_405_1" localSheetId="1">#REF!</definedName>
    <definedName name="CM_405_1" localSheetId="7">#REF!</definedName>
    <definedName name="CM_405_1">#REF!</definedName>
    <definedName name="CM_406">#NAME?</definedName>
    <definedName name="CM_406_1" localSheetId="1">#REF!</definedName>
    <definedName name="CM_406_1" localSheetId="7">#REF!</definedName>
    <definedName name="CM_406_1">#REF!</definedName>
    <definedName name="CM_408">#NAME?</definedName>
    <definedName name="CM_408_1" localSheetId="1">#REF!</definedName>
    <definedName name="CM_408_1" localSheetId="7">#REF!</definedName>
    <definedName name="CM_408_1">#REF!</definedName>
    <definedName name="CM_413">#NAME?</definedName>
    <definedName name="CM_413_1" localSheetId="1">#REF!</definedName>
    <definedName name="CM_413_1" localSheetId="7">#REF!</definedName>
    <definedName name="CM_413_1">#REF!</definedName>
    <definedName name="CM_420">#NAME?</definedName>
    <definedName name="CM_420_1" localSheetId="1">#REF!</definedName>
    <definedName name="CM_420_1" localSheetId="7">#REF!</definedName>
    <definedName name="CM_420_1">#REF!</definedName>
    <definedName name="CM_421">#NAME?</definedName>
    <definedName name="CM_421_1" localSheetId="1">#REF!</definedName>
    <definedName name="CM_421_1" localSheetId="7">#REF!</definedName>
    <definedName name="CM_421_1">#REF!</definedName>
    <definedName name="CM_601">#NAME?</definedName>
    <definedName name="CM_601_1" localSheetId="1">#REF!</definedName>
    <definedName name="CM_601_1" localSheetId="7">#REF!</definedName>
    <definedName name="CM_601_1">#REF!</definedName>
    <definedName name="CM_607">#NAME?</definedName>
    <definedName name="CM_607_1" localSheetId="1">#REF!</definedName>
    <definedName name="CM_607_1" localSheetId="7">#REF!</definedName>
    <definedName name="CM_607_1">#REF!</definedName>
    <definedName name="CM_608">#NAME?</definedName>
    <definedName name="CM_608_1" localSheetId="1">#REF!</definedName>
    <definedName name="CM_608_1" localSheetId="7">#REF!</definedName>
    <definedName name="CM_608_1">#REF!</definedName>
    <definedName name="CM_609">#NAME?</definedName>
    <definedName name="CM_609_1" localSheetId="1">#REF!</definedName>
    <definedName name="CM_609_1" localSheetId="7">#REF!</definedName>
    <definedName name="CM_609_1">#REF!</definedName>
    <definedName name="CM_611">#NAME?</definedName>
    <definedName name="CM_611_1" localSheetId="1">#REF!</definedName>
    <definedName name="CM_611_1" localSheetId="7">#REF!</definedName>
    <definedName name="CM_611_1">#REF!</definedName>
    <definedName name="CM_615">#NAME?</definedName>
    <definedName name="CM_615_1" localSheetId="1">#REF!</definedName>
    <definedName name="CM_615_1" localSheetId="7">#REF!</definedName>
    <definedName name="CM_615_1">#REF!</definedName>
    <definedName name="CM_616">#NAME?</definedName>
    <definedName name="CM_616_1" localSheetId="1">#REF!</definedName>
    <definedName name="CM_616_1" localSheetId="7">#REF!</definedName>
    <definedName name="CM_616_1">#REF!</definedName>
    <definedName name="CM_619">#NAME?</definedName>
    <definedName name="CM_619_1" localSheetId="1">#REF!</definedName>
    <definedName name="CM_619_1" localSheetId="7">#REF!</definedName>
    <definedName name="CM_619_1">#REF!</definedName>
    <definedName name="CM_621">#NAME?</definedName>
    <definedName name="CM_621_1" localSheetId="1">#REF!</definedName>
    <definedName name="CM_621_1" localSheetId="7">#REF!</definedName>
    <definedName name="CM_621_1">#REF!</definedName>
    <definedName name="CM_702">#NAME?</definedName>
    <definedName name="CM_702_1" localSheetId="1">#REF!</definedName>
    <definedName name="CM_702_1" localSheetId="7">#REF!</definedName>
    <definedName name="CM_702_1">#REF!</definedName>
    <definedName name="CM_704">#NAME?</definedName>
    <definedName name="CM_704_1" localSheetId="1">#REF!</definedName>
    <definedName name="CM_704_1" localSheetId="7">#REF!</definedName>
    <definedName name="CM_704_1">#REF!</definedName>
    <definedName name="CM_710">#NAME?</definedName>
    <definedName name="CM_710_1" localSheetId="1">#REF!</definedName>
    <definedName name="CM_710_1" localSheetId="7">#REF!</definedName>
    <definedName name="CM_710_1">#REF!</definedName>
    <definedName name="CM_905">#NAME?</definedName>
    <definedName name="CM_905_1" localSheetId="1">#REF!</definedName>
    <definedName name="CM_905_1" localSheetId="7">#REF!</definedName>
    <definedName name="CM_905_1">#REF!</definedName>
    <definedName name="CM_912">#NAME?</definedName>
    <definedName name="CM_912_1" localSheetId="1">#REF!</definedName>
    <definedName name="CM_912_1" localSheetId="7">#REF!</definedName>
    <definedName name="CM_912_1">#REF!</definedName>
    <definedName name="CM_965">#NAME?</definedName>
    <definedName name="CM_965_1" localSheetId="1">#REF!</definedName>
    <definedName name="CM_965_1" localSheetId="7">#REF!</definedName>
    <definedName name="CM_965_1">#REF!</definedName>
    <definedName name="CM_969">#NAME?</definedName>
    <definedName name="CM_969_1" localSheetId="1">#REF!</definedName>
    <definedName name="CM_969_1" localSheetId="7">#REF!</definedName>
    <definedName name="CM_969_1">#REF!</definedName>
    <definedName name="CM_970">#NAME?</definedName>
    <definedName name="CM_970_1" localSheetId="1">#REF!</definedName>
    <definedName name="CM_970_1" localSheetId="7">#REF!</definedName>
    <definedName name="CM_970_1">#REF!</definedName>
    <definedName name="CM_972">#NAME?</definedName>
    <definedName name="CM_972_1" localSheetId="1">#REF!</definedName>
    <definedName name="CM_972_1" localSheetId="7">#REF!</definedName>
    <definedName name="CM_972_1">#REF!</definedName>
    <definedName name="CM_973">#NAME?</definedName>
    <definedName name="CM_973_1" localSheetId="1">#REF!</definedName>
    <definedName name="CM_973_1" localSheetId="7">#REF!</definedName>
    <definedName name="CM_973_1">#REF!</definedName>
    <definedName name="CM_975">#NAME?</definedName>
    <definedName name="CM_975_1" localSheetId="1">#REF!</definedName>
    <definedName name="CM_975_1" localSheetId="7">#REF!</definedName>
    <definedName name="CM_975_1">#REF!</definedName>
    <definedName name="CM_980">#NAME?</definedName>
    <definedName name="CM_980_1" localSheetId="1">#REF!</definedName>
    <definedName name="CM_980_1" localSheetId="7">#REF!</definedName>
    <definedName name="CM_980_1">#REF!</definedName>
    <definedName name="CN" localSheetId="1">#REF!</definedName>
    <definedName name="CN" localSheetId="4">#REF!</definedName>
    <definedName name="CN" localSheetId="7">#REF!</definedName>
    <definedName name="CN">#REF!</definedName>
    <definedName name="COD" localSheetId="1">#REF!</definedName>
    <definedName name="COD" localSheetId="4">#REF!</definedName>
    <definedName name="COD" localSheetId="7">#REF!</definedName>
    <definedName name="COD">#REF!</definedName>
    <definedName name="CODIGO">#REF!</definedName>
    <definedName name="Código">#REF!</definedName>
    <definedName name="CÓDIGOS" localSheetId="4">#REF!</definedName>
    <definedName name="CÓDIGOS">#REF!</definedName>
    <definedName name="CÓDIGOSCG">#REF!</definedName>
    <definedName name="CODOR1">#NAME?</definedName>
    <definedName name="CODOR15">#NAME?</definedName>
    <definedName name="CODOR17">#NAME?</definedName>
    <definedName name="CODOR18">#NAME?</definedName>
    <definedName name="CODOR19">#NAME?</definedName>
    <definedName name="CODOR2">#NAME?</definedName>
    <definedName name="CODOR3">#NAME?</definedName>
    <definedName name="CODOR4">#NAME?</definedName>
    <definedName name="CODOR5">#NAME?</definedName>
    <definedName name="CODOR6">#NAME?</definedName>
    <definedName name="CODOR7">#NAME?</definedName>
    <definedName name="CODOR8">#NAME?</definedName>
    <definedName name="CODOR9">#NAME?</definedName>
    <definedName name="Coluna" hidden="1">#REF!</definedName>
    <definedName name="Comp" hidden="1">#REF!</definedName>
    <definedName name="comparação">#N/A</definedName>
    <definedName name="compeqp" localSheetId="1">#REF!</definedName>
    <definedName name="compeqp" localSheetId="7">#REF!</definedName>
    <definedName name="compeqp">#REF!</definedName>
    <definedName name="compeqp_1" localSheetId="1">#REF!</definedName>
    <definedName name="compeqp_1" localSheetId="7">#REF!</definedName>
    <definedName name="compeqp_1">#REF!</definedName>
    <definedName name="COMPOSICAO">#NAME?</definedName>
    <definedName name="Composição" localSheetId="1">#REF!</definedName>
    <definedName name="Composição" localSheetId="7">#REF!</definedName>
    <definedName name="Composição">#REF!</definedName>
    <definedName name="COMPOSICAO_1" localSheetId="1">#REF!</definedName>
    <definedName name="COMPOSICAO_1" localSheetId="7">#REF!</definedName>
    <definedName name="COMPOSICAO_1">#REF!</definedName>
    <definedName name="CONS.ASF." localSheetId="1">#REF!</definedName>
    <definedName name="CONS.ASF." localSheetId="7">#REF!</definedName>
    <definedName name="CONS.ASF.">#REF!</definedName>
    <definedName name="CONSERVAÇÃO">#REF!</definedName>
    <definedName name="Consumodemateriais" localSheetId="5">plan1</definedName>
    <definedName name="Consumodemateriais" localSheetId="1">plan1</definedName>
    <definedName name="Consumodemateriais" localSheetId="7">plan1</definedName>
    <definedName name="Consumodemateriais">plan1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rte" localSheetId="1">OFFSET(#REF!,0,0,COUNTA(#REF!)*2-1,2)</definedName>
    <definedName name="Corte" localSheetId="7">OFFSET(#REF!,0,0,COUNTA(#REF!)*2-1,2)</definedName>
    <definedName name="Corte">OFFSET(#REF!,0,0,COUNTA(#REF!)*2-1,2)</definedName>
    <definedName name="CPAV" localSheetId="1">#REF!</definedName>
    <definedName name="CPAV" localSheetId="7">#REF!</definedName>
    <definedName name="CPAV">#REF!</definedName>
    <definedName name="CpuAux" localSheetId="1" hidden="1">#REF!</definedName>
    <definedName name="CpuAux" localSheetId="7" hidden="1">#REF!</definedName>
    <definedName name="CpuAux" hidden="1">#REF!</definedName>
    <definedName name="CPUs" localSheetId="1" hidden="1">#REF!</definedName>
    <definedName name="CPUs" localSheetId="7" hidden="1">#REF!</definedName>
    <definedName name="CPUs" hidden="1">#REF!</definedName>
    <definedName name="CRISTALINA" localSheetId="5">Consumos!CRISTALINA</definedName>
    <definedName name="CRISTALINA" localSheetId="1">Cronograma!CRISTALINA</definedName>
    <definedName name="CRISTALINA" localSheetId="7">'Mob e Desmob Pav'!CRISTALINA</definedName>
    <definedName name="CRISTALINA">[0]!CRISTALINA</definedName>
    <definedName name="CRIT" localSheetId="1" hidden="1">#REF!</definedName>
    <definedName name="CRIT" localSheetId="7" hidden="1">#REF!</definedName>
    <definedName name="CRIT" hidden="1">#REF!</definedName>
    <definedName name="_xlnm.Criteria" localSheetId="1">#REF!</definedName>
    <definedName name="_xlnm.Criteria" localSheetId="7">#REF!</definedName>
    <definedName name="_xlnm.Criteria">#REF!</definedName>
    <definedName name="Cron" localSheetId="5" hidden="1">{#N/A,#N/A,FALSE,"MO (2)"}</definedName>
    <definedName name="Cron" localSheetId="1" hidden="1">{#N/A,#N/A,FALSE,"MO (2)"}</definedName>
    <definedName name="Cron" localSheetId="7" hidden="1">{#N/A,#N/A,FALSE,"MO (2)"}</definedName>
    <definedName name="Cron" hidden="1">{#N/A,#N/A,FALSE,"MO (2)"}</definedName>
    <definedName name="CRONO" localSheetId="1">#REF!</definedName>
    <definedName name="CRONO" localSheetId="7">#REF!</definedName>
    <definedName name="CRONO">#REF!</definedName>
    <definedName name="CRONO_1" localSheetId="1">#REF!</definedName>
    <definedName name="CRONO_1" localSheetId="7">#REF!</definedName>
    <definedName name="CRONO_1">#REF!</definedName>
    <definedName name="cronograma" localSheetId="5" hidden="1">{#N/A,#N/A,TRUE,"Plan1"}</definedName>
    <definedName name="cronograma" localSheetId="1" hidden="1">{#N/A,#N/A,TRUE,"Plan1"}</definedName>
    <definedName name="cronograma" localSheetId="7" hidden="1">{#N/A,#N/A,TRUE,"Plan1"}</definedName>
    <definedName name="cronograma" hidden="1">{#N/A,#N/A,TRUE,"Plan1"}</definedName>
    <definedName name="cronograma1" localSheetId="5" hidden="1">{#N/A,#N/A,TRUE,"Plan1"}</definedName>
    <definedName name="cronograma1" localSheetId="1" hidden="1">{#N/A,#N/A,TRUE,"Plan1"}</definedName>
    <definedName name="cronograma1" localSheetId="7" hidden="1">{#N/A,#N/A,TRUE,"Plan1"}</definedName>
    <definedName name="cronograma1" hidden="1">{#N/A,#N/A,TRUE,"Plan1"}</definedName>
    <definedName name="CRONOGRAMAA" localSheetId="5" hidden="1">{#N/A,#N/A,TRUE,"Plan1"}</definedName>
    <definedName name="CRONOGRAMAA" localSheetId="1" hidden="1">{#N/A,#N/A,TRUE,"Plan1"}</definedName>
    <definedName name="CRONOGRAMAA" localSheetId="7" hidden="1">{#N/A,#N/A,TRUE,"Plan1"}</definedName>
    <definedName name="CRONOGRAMAA" hidden="1">{#N/A,#N/A,TRUE,"Plan1"}</definedName>
    <definedName name="CRONOGRAMAA1" localSheetId="5" hidden="1">{#N/A,#N/A,TRUE,"Plan1"}</definedName>
    <definedName name="CRONOGRAMAA1" localSheetId="1" hidden="1">{#N/A,#N/A,TRUE,"Plan1"}</definedName>
    <definedName name="CRONOGRAMAA1" localSheetId="7" hidden="1">{#N/A,#N/A,TRUE,"Plan1"}</definedName>
    <definedName name="CRONOGRAMAA1" hidden="1">{#N/A,#N/A,TRUE,"Plan1"}</definedName>
    <definedName name="CT_501">#NAME?</definedName>
    <definedName name="CT_501_1" localSheetId="1">#REF!</definedName>
    <definedName name="CT_501_1" localSheetId="7">#REF!</definedName>
    <definedName name="CT_501_1">#REF!</definedName>
    <definedName name="CT_511">#NAME?</definedName>
    <definedName name="CT_511_1" localSheetId="1">#REF!</definedName>
    <definedName name="CT_511_1" localSheetId="7">#REF!</definedName>
    <definedName name="CT_511_1">#REF!</definedName>
    <definedName name="CT_602">#NAME?</definedName>
    <definedName name="CT_602_1" localSheetId="1">#REF!</definedName>
    <definedName name="CT_602_1" localSheetId="7">#REF!</definedName>
    <definedName name="CT_602_1">#REF!</definedName>
    <definedName name="CT_603">#NAME?</definedName>
    <definedName name="CT_603_1" localSheetId="1">#REF!</definedName>
    <definedName name="CT_603_1" localSheetId="7">#REF!</definedName>
    <definedName name="CT_603_1">#REF!</definedName>
    <definedName name="CT_604">#NAME?</definedName>
    <definedName name="CT_604_1" localSheetId="1">#REF!</definedName>
    <definedName name="CT_604_1" localSheetId="7">#REF!</definedName>
    <definedName name="CT_604_1">#REF!</definedName>
    <definedName name="CT_605">#NAME?</definedName>
    <definedName name="CT_605_1" localSheetId="1">#REF!</definedName>
    <definedName name="CT_605_1" localSheetId="7">#REF!</definedName>
    <definedName name="CT_605_1">#REF!</definedName>
    <definedName name="CT_607">#NAME?</definedName>
    <definedName name="CT_607_1" localSheetId="1">#REF!</definedName>
    <definedName name="CT_607_1" localSheetId="7">#REF!</definedName>
    <definedName name="CT_607_1">#REF!</definedName>
    <definedName name="CT_701">#NAME?</definedName>
    <definedName name="CT_701_1" localSheetId="1">#REF!</definedName>
    <definedName name="CT_701_1" localSheetId="7">#REF!</definedName>
    <definedName name="CT_701_1">#REF!</definedName>
    <definedName name="CT_702">#NAME?</definedName>
    <definedName name="CT_702_1" localSheetId="1">#REF!</definedName>
    <definedName name="CT_702_1" localSheetId="7">#REF!</definedName>
    <definedName name="CT_702_1">#REF!</definedName>
    <definedName name="CunEq" localSheetId="5" hidden="1">SUM(IF(#REF! =#REF!,(#REF!)*(#REF!="EQ")))</definedName>
    <definedName name="CunEq" localSheetId="1" hidden="1">SUM(IF(#REF! =#REF!,(#REF!)*(#REF!="EQ")))</definedName>
    <definedName name="CunEq" localSheetId="7" hidden="1">SUM(IF(#REF! =#REF!,(#REF!)*(#REF!="EQ")))</definedName>
    <definedName name="CunEq" hidden="1">SUM(IF(#REF! =#REF!,(#REF!)*(#REF!="EQ")))</definedName>
    <definedName name="CunMo" localSheetId="1" hidden="1">SUM(IF(#REF! =#REF!,(#REF!)*(#REF!="MO")))</definedName>
    <definedName name="CunMo" localSheetId="7" hidden="1">SUM(IF(#REF! =#REF!,(#REF!)*(#REF!="MO")))</definedName>
    <definedName name="CunMo" hidden="1">SUM(IF(#REF! =#REF!,(#REF!)*(#REF!="MO")))</definedName>
    <definedName name="CunMp" localSheetId="1" hidden="1">SUM(IF(#REF! =#REF!,(#REF!)*(#REF!="MP")))</definedName>
    <definedName name="CunMp" localSheetId="7" hidden="1">SUM(IF(#REF! =#REF!,(#REF!)*(#REF!="MP")))</definedName>
    <definedName name="CunMp" hidden="1">SUM(IF(#REF! =#REF!,(#REF!)*(#REF!="MP")))</definedName>
    <definedName name="Custo_parcial" localSheetId="1">#REF!</definedName>
    <definedName name="Custo_parcial" localSheetId="7">#REF!</definedName>
    <definedName name="Custo_parcial">#REF!</definedName>
    <definedName name="Custo_parcial_1" localSheetId="1">#REF!</definedName>
    <definedName name="Custo_parcial_1" localSheetId="7">#REF!</definedName>
    <definedName name="Custo_parcial_1">#REF!</definedName>
    <definedName name="d" localSheetId="1">#REF!</definedName>
    <definedName name="d">#REF!</definedName>
    <definedName name="D.079">#REF!</definedName>
    <definedName name="d1a">#REF!</definedName>
    <definedName name="d2a">#REF!</definedName>
    <definedName name="da" localSheetId="9">'Composições SICRO'!da</definedName>
    <definedName name="da" localSheetId="5">Consumos!da</definedName>
    <definedName name="da" localSheetId="1">Cronograma!da</definedName>
    <definedName name="da" localSheetId="4">DT´s!da</definedName>
    <definedName name="da" localSheetId="7">'Mob e Desmob Pav'!da</definedName>
    <definedName name="da">[0]!da</definedName>
    <definedName name="DAD" localSheetId="1">#REF!</definedName>
    <definedName name="DAD" localSheetId="7">#REF!</definedName>
    <definedName name="DAD">#REF!</definedName>
    <definedName name="dadinho" localSheetId="9">#REF!</definedName>
    <definedName name="dadinho" localSheetId="1">#REF!</definedName>
    <definedName name="dadinho" localSheetId="4">#REF!</definedName>
    <definedName name="dadinho" localSheetId="7">#REF!</definedName>
    <definedName name="dadinho">#REF!</definedName>
    <definedName name="dadinho_1">#REF!</definedName>
    <definedName name="dadinho_50">#REF!</definedName>
    <definedName name="dadinho_50_1">#REF!</definedName>
    <definedName name="DADOS" localSheetId="4">#REF!</definedName>
    <definedName name="DADOS">#REF!</definedName>
    <definedName name="DADOS_1">#REF!</definedName>
    <definedName name="DADOS_50">#REF!</definedName>
    <definedName name="DADOS_50_1">#REF!</definedName>
    <definedName name="Dados_Primário">#REF!</definedName>
    <definedName name="DAER1" localSheetId="5">{#N/A,#N/A,TRUE,"Serviços"}</definedName>
    <definedName name="DAER1" localSheetId="1">{#N/A,#N/A,TRUE,"Serviços"}</definedName>
    <definedName name="DAER1" localSheetId="7">{#N/A,#N/A,TRUE,"Serviços"}</definedName>
    <definedName name="DAER1">{#N/A,#N/A,TRUE,"Serviços"}</definedName>
    <definedName name="DAER1_1" localSheetId="5">{#N/A,#N/A,TRUE,"Serviços"}</definedName>
    <definedName name="DAER1_1" localSheetId="1">{#N/A,#N/A,TRUE,"Serviços"}</definedName>
    <definedName name="DAER1_1" localSheetId="7">{#N/A,#N/A,TRUE,"Serviços"}</definedName>
    <definedName name="DAER1_1">{#N/A,#N/A,TRUE,"Serviços"}</definedName>
    <definedName name="DATA" localSheetId="1">'[18]Vínculos (Não Mexer)'!$G$26</definedName>
    <definedName name="DATA" localSheetId="4">[5]Dados!#REF!</definedName>
    <definedName name="DATA" localSheetId="7">'[18]Vínculos (Não Mexer)'!$G$26</definedName>
    <definedName name="DATA">[5]Dados!#REF!</definedName>
    <definedName name="DATA_1" localSheetId="1">#REF!</definedName>
    <definedName name="DATA_1" localSheetId="7">#REF!</definedName>
    <definedName name="DATA_1">#REF!</definedName>
    <definedName name="DATA_14">#N/A</definedName>
    <definedName name="DATA_7_1" localSheetId="1">#REF!</definedName>
    <definedName name="DATA_7_1" localSheetId="7">#REF!</definedName>
    <definedName name="DATA_7_1">#REF!</definedName>
    <definedName name="DATA_7_14">#N/A</definedName>
    <definedName name="Data_Final" localSheetId="1">#REF!</definedName>
    <definedName name="Data_Final" localSheetId="4">#REF!</definedName>
    <definedName name="Data_Final" localSheetId="7">#REF!</definedName>
    <definedName name="Data_Final">#REF!</definedName>
    <definedName name="Data_Início" localSheetId="1">#REF!</definedName>
    <definedName name="Data_Início" localSheetId="7">#REF!</definedName>
    <definedName name="Data_Início">#REF!</definedName>
    <definedName name="data16">#REF!</definedName>
    <definedName name="data25">#REF!</definedName>
    <definedName name="data28">#REF!</definedName>
    <definedName name="data31">#REF!</definedName>
    <definedName name="data34">#REF!</definedName>
    <definedName name="Database">#REF!</definedName>
    <definedName name="database_1">#REF!</definedName>
    <definedName name="daV" localSheetId="9">'Composições SICRO'!daV</definedName>
    <definedName name="daV" localSheetId="5">Consumos!daV</definedName>
    <definedName name="daV" localSheetId="1">Cronograma!daV</definedName>
    <definedName name="daV" localSheetId="4">DT´s!daV</definedName>
    <definedName name="daV" localSheetId="7">'Mob e Desmob Pav'!daV</definedName>
    <definedName name="daV">[0]!daV</definedName>
    <definedName name="daVIDSON" localSheetId="9">'Composições SICRO'!daVIDSON</definedName>
    <definedName name="daVIDSON" localSheetId="5">Consumos!daVIDSON</definedName>
    <definedName name="daVIDSON" localSheetId="1">Cronograma!daVIDSON</definedName>
    <definedName name="daVIDSON" localSheetId="4">DT´s!daVIDSON</definedName>
    <definedName name="daVIDSON" localSheetId="7">'Mob e Desmob Pav'!daVIDSON</definedName>
    <definedName name="daVIDSON">[0]!daVIDSON</definedName>
    <definedName name="dca" localSheetId="5">Consumos!dca</definedName>
    <definedName name="dca" localSheetId="1">Cronograma!dca</definedName>
    <definedName name="dca" localSheetId="7">'Mob e Desmob Pav'!dca</definedName>
    <definedName name="dca">[0]!dca</definedName>
    <definedName name="DD" localSheetId="1">[21]COMPOS1!#REF!</definedName>
    <definedName name="DD" localSheetId="7">[21]COMPOS1!#REF!</definedName>
    <definedName name="DD">[21]COMPOS1!#REF!</definedName>
    <definedName name="Densidades" localSheetId="1">#REF!</definedName>
    <definedName name="Densidades" localSheetId="7">#REF!</definedName>
    <definedName name="Densidades">#REF!</definedName>
    <definedName name="DEQUIP" localSheetId="1">#REF!</definedName>
    <definedName name="DEQUIP" localSheetId="7">#REF!</definedName>
    <definedName name="DEQUIP">#REF!</definedName>
    <definedName name="DEQUIP_1" localSheetId="1">#REF!</definedName>
    <definedName name="DEQUIP_1" localSheetId="7">#REF!</definedName>
    <definedName name="DEQUIP_1">#REF!</definedName>
    <definedName name="desagio" localSheetId="1">#REF!</definedName>
    <definedName name="desagio" localSheetId="7">#REF!</definedName>
    <definedName name="desagio">NA()</definedName>
    <definedName name="desagio_6" localSheetId="9">#REF!</definedName>
    <definedName name="desagio_6" localSheetId="1">#REF!</definedName>
    <definedName name="desagio_6" localSheetId="4">#REF!</definedName>
    <definedName name="desagio_6" localSheetId="7">#REF!</definedName>
    <definedName name="desagio_6">#REF!</definedName>
    <definedName name="desagio_7" localSheetId="4">#REF!</definedName>
    <definedName name="desagio_7">#REF!</definedName>
    <definedName name="desagio_8">#REF!</definedName>
    <definedName name="desagio_8_1">#REF!</definedName>
    <definedName name="desagio_9" localSheetId="1">#N/A</definedName>
    <definedName name="desagio_9" localSheetId="7">#N/A</definedName>
    <definedName name="desagio_9">#REF!</definedName>
    <definedName name="desagio_9_1">NA()</definedName>
    <definedName name="DescAux" hidden="1">#N/A</definedName>
    <definedName name="desconto" localSheetId="1">#REF!</definedName>
    <definedName name="desconto" localSheetId="7">#REF!</definedName>
    <definedName name="desconto">#REF!</definedName>
    <definedName name="desconto_11" localSheetId="1">#REF!</definedName>
    <definedName name="desconto_11" localSheetId="7">#REF!</definedName>
    <definedName name="desconto_11">#REF!</definedName>
    <definedName name="desconto_12" localSheetId="1">#REF!</definedName>
    <definedName name="desconto_12" localSheetId="7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ÇÃO">#REF!</definedName>
    <definedName name="Desmatamento">#REF!</definedName>
    <definedName name="DFASD" localSheetId="1">#REF!</definedName>
    <definedName name="DFASD">#REF!</definedName>
    <definedName name="DFSD">#N/A</definedName>
    <definedName name="DGA">'[7]PRO-08'!#REF!</definedName>
    <definedName name="DIA">#NAME?</definedName>
    <definedName name="DIA_1" localSheetId="1">#REF!</definedName>
    <definedName name="DIA_1" localSheetId="7">#REF!</definedName>
    <definedName name="DIA_1">#REF!</definedName>
    <definedName name="DIESEL">#NAME?</definedName>
    <definedName name="DIESEL_1" localSheetId="1">#REF!</definedName>
    <definedName name="DIESEL_1" localSheetId="7">#REF!</definedName>
    <definedName name="DIESEL_1">#REF!</definedName>
    <definedName name="direcionador_2">#N/A</definedName>
    <definedName name="DIST" localSheetId="1">#REF!</definedName>
    <definedName name="DIST" localSheetId="7">#REF!</definedName>
    <definedName name="DIST">#REF!</definedName>
    <definedName name="DIST1" localSheetId="1">#REF!</definedName>
    <definedName name="DIST1">#REF!</definedName>
    <definedName name="DIST10" localSheetId="1">#REF!</definedName>
    <definedName name="DIST10">#REF!</definedName>
    <definedName name="DIST2">#REF!</definedName>
    <definedName name="Dizeres">#REF!</definedName>
    <definedName name="DJ">#REF!</definedName>
    <definedName name="DM">#REF!</definedName>
    <definedName name="DMT...">#REF!</definedName>
    <definedName name="DMTNOVO">'[7]PRO-08'!#REF!</definedName>
    <definedName name="DPESSO" localSheetId="1">#REF!</definedName>
    <definedName name="DPESSO" localSheetId="7">#REF!</definedName>
    <definedName name="DPESSO">#REF!</definedName>
    <definedName name="DPESSO_1" localSheetId="1">#REF!</definedName>
    <definedName name="DPESSO_1" localSheetId="7">#REF!</definedName>
    <definedName name="DPESSO_1">#REF!</definedName>
    <definedName name="dren">#NAME?</definedName>
    <definedName name="DRENAGEM" localSheetId="1">#REF!</definedName>
    <definedName name="DRENAGEM" localSheetId="7">#REF!</definedName>
    <definedName name="DRENAGEM">#REF!</definedName>
    <definedName name="DS" localSheetId="1">#REF!</definedName>
    <definedName name="DS" localSheetId="7">#REF!</definedName>
    <definedName name="DS">#REF!</definedName>
    <definedName name="dsds" localSheetId="1">#REF!</definedName>
    <definedName name="dsds" localSheetId="7">#REF!</definedName>
    <definedName name="dsds">#REF!</definedName>
    <definedName name="DT">#REF!</definedName>
    <definedName name="DTF" localSheetId="1">#REF!</definedName>
    <definedName name="DTF" localSheetId="7">#REF!</definedName>
    <definedName name="DTF">NA()</definedName>
    <definedName name="DTF_6" localSheetId="1">#REF!</definedName>
    <definedName name="DTF_6" localSheetId="7">#REF!</definedName>
    <definedName name="DTF_6">#REF!</definedName>
    <definedName name="DTF_7" localSheetId="1">#REF!</definedName>
    <definedName name="DTF_7">#REF!</definedName>
    <definedName name="DTF_8" localSheetId="1">#N/A</definedName>
    <definedName name="DTF_8" localSheetId="7">#N/A</definedName>
    <definedName name="DTF_8">#REF!</definedName>
    <definedName name="DTF_8_1">NA()</definedName>
    <definedName name="DTF_9" localSheetId="1">#N/A</definedName>
    <definedName name="DTF_9" localSheetId="7">#N/A</definedName>
    <definedName name="DTF_9">#REF!</definedName>
    <definedName name="DTF_9_1">NA()</definedName>
    <definedName name="DTI" localSheetId="1">#REF!</definedName>
    <definedName name="DTI" localSheetId="7">#REF!</definedName>
    <definedName name="DTI">NA()</definedName>
    <definedName name="DTI_6" localSheetId="1">#REF!</definedName>
    <definedName name="DTI_6" localSheetId="7">#REF!</definedName>
    <definedName name="DTI_6">#REF!</definedName>
    <definedName name="DTI_7" localSheetId="1">#REF!</definedName>
    <definedName name="DTI_7" localSheetId="7">#REF!</definedName>
    <definedName name="DTI_7">#REF!</definedName>
    <definedName name="DTI_8" localSheetId="1">#N/A</definedName>
    <definedName name="DTI_8" localSheetId="7">#N/A</definedName>
    <definedName name="DTI_8">#REF!</definedName>
    <definedName name="DTI_8_1">NA()</definedName>
    <definedName name="DTI_9" localSheetId="1">#N/A</definedName>
    <definedName name="DTI_9" localSheetId="7">#N/A</definedName>
    <definedName name="DTI_9">#REF!</definedName>
    <definedName name="DTI_9_1">NA()</definedName>
    <definedName name="DURAÇÃO_OBRA" localSheetId="1">[18]Planejamento!#REF!</definedName>
    <definedName name="DURAÇÃO_OBRA" localSheetId="7">[18]Planejamento!#REF!</definedName>
    <definedName name="DURAÇÃO_OBRA">[18]Planejamento!#REF!</definedName>
    <definedName name="E" localSheetId="1">#REF!</definedName>
    <definedName name="E" localSheetId="7">#REF!</definedName>
    <definedName name="E">#REF!</definedName>
    <definedName name="E_001">#NAME?</definedName>
    <definedName name="E_001_1" localSheetId="1">#REF!</definedName>
    <definedName name="E_001_1" localSheetId="7">#REF!</definedName>
    <definedName name="E_001_1">#REF!</definedName>
    <definedName name="E_006">#NAME?</definedName>
    <definedName name="E_006_1" localSheetId="1">#REF!</definedName>
    <definedName name="E_006_1" localSheetId="7">#REF!</definedName>
    <definedName name="E_006_1">#REF!</definedName>
    <definedName name="E_007">#NAME?</definedName>
    <definedName name="E_007_1" localSheetId="1">#REF!</definedName>
    <definedName name="E_007_1" localSheetId="7">#REF!</definedName>
    <definedName name="E_007_1">#REF!</definedName>
    <definedName name="E_009">#NAME?</definedName>
    <definedName name="E_009_1" localSheetId="1">#REF!</definedName>
    <definedName name="E_009_1" localSheetId="7">#REF!</definedName>
    <definedName name="E_009_1">#REF!</definedName>
    <definedName name="E_013">#NAME?</definedName>
    <definedName name="E_013_1" localSheetId="1">#REF!</definedName>
    <definedName name="E_013_1" localSheetId="7">#REF!</definedName>
    <definedName name="E_013_1">#REF!</definedName>
    <definedName name="E_016">#NAME?</definedName>
    <definedName name="E_016_1" localSheetId="1">#REF!</definedName>
    <definedName name="E_016_1" localSheetId="7">#REF!</definedName>
    <definedName name="E_016_1">#REF!</definedName>
    <definedName name="E_101">#NAME?</definedName>
    <definedName name="E_101_1" localSheetId="1">#REF!</definedName>
    <definedName name="E_101_1" localSheetId="7">#REF!</definedName>
    <definedName name="E_101_1">#REF!</definedName>
    <definedName name="E_105">#NAME?</definedName>
    <definedName name="E_105_1" localSheetId="1">#REF!</definedName>
    <definedName name="E_105_1" localSheetId="7">#REF!</definedName>
    <definedName name="E_105_1">#REF!</definedName>
    <definedName name="E_107">#NAME?</definedName>
    <definedName name="E_107_1" localSheetId="1">#REF!</definedName>
    <definedName name="E_107_1" localSheetId="7">#REF!</definedName>
    <definedName name="E_107_1">#REF!</definedName>
    <definedName name="E_110">#NAME?</definedName>
    <definedName name="E_110_1" localSheetId="1">#REF!</definedName>
    <definedName name="E_110_1" localSheetId="7">#REF!</definedName>
    <definedName name="E_110_1">#REF!</definedName>
    <definedName name="E_111">#NAME?</definedName>
    <definedName name="E_111_1" localSheetId="1">#REF!</definedName>
    <definedName name="E_111_1" localSheetId="7">#REF!</definedName>
    <definedName name="E_111_1">#REF!</definedName>
    <definedName name="E_112">#NAME?</definedName>
    <definedName name="E_112_1" localSheetId="1">#REF!</definedName>
    <definedName name="E_112_1" localSheetId="7">#REF!</definedName>
    <definedName name="E_112_1">#REF!</definedName>
    <definedName name="E_113">#NAME?</definedName>
    <definedName name="E_113_1" localSheetId="1">#REF!</definedName>
    <definedName name="E_113_1" localSheetId="7">#REF!</definedName>
    <definedName name="E_113_1">#REF!</definedName>
    <definedName name="E_116">#NAME?</definedName>
    <definedName name="E_116_1" localSheetId="1">#REF!</definedName>
    <definedName name="E_116_1" localSheetId="7">#REF!</definedName>
    <definedName name="E_116_1">#REF!</definedName>
    <definedName name="E_118">#NAME?</definedName>
    <definedName name="E_118_1" localSheetId="1">#REF!</definedName>
    <definedName name="E_118_1" localSheetId="7">#REF!</definedName>
    <definedName name="E_118_1">#REF!</definedName>
    <definedName name="E_119">#NAME?</definedName>
    <definedName name="E_119_1" localSheetId="1">#REF!</definedName>
    <definedName name="E_119_1" localSheetId="7">#REF!</definedName>
    <definedName name="E_119_1">#REF!</definedName>
    <definedName name="E_122">#NAME?</definedName>
    <definedName name="E_122_1" localSheetId="1">#REF!</definedName>
    <definedName name="E_122_1" localSheetId="7">#REF!</definedName>
    <definedName name="E_122_1">#REF!</definedName>
    <definedName name="E_123">#NAME?</definedName>
    <definedName name="E_123_1" localSheetId="1">#REF!</definedName>
    <definedName name="E_123_1" localSheetId="7">#REF!</definedName>
    <definedName name="E_123_1">#REF!</definedName>
    <definedName name="E_208">#NAME?</definedName>
    <definedName name="E_208_1" localSheetId="1">#REF!</definedName>
    <definedName name="E_208_1" localSheetId="7">#REF!</definedName>
    <definedName name="E_208_1">#REF!</definedName>
    <definedName name="E_209">#NAME?</definedName>
    <definedName name="E_209_1" localSheetId="1">#REF!</definedName>
    <definedName name="E_209_1" localSheetId="7">#REF!</definedName>
    <definedName name="E_209_1">#REF!</definedName>
    <definedName name="E_302">#NAME?</definedName>
    <definedName name="E_302_1" localSheetId="1">#REF!</definedName>
    <definedName name="E_302_1" localSheetId="7">#REF!</definedName>
    <definedName name="E_302_1">#REF!</definedName>
    <definedName name="E_304">#NAME?</definedName>
    <definedName name="E_304_1" localSheetId="1">#REF!</definedName>
    <definedName name="E_304_1" localSheetId="7">#REF!</definedName>
    <definedName name="E_304_1">#REF!</definedName>
    <definedName name="E_306">#NAME?</definedName>
    <definedName name="E_306_1" localSheetId="1">#REF!</definedName>
    <definedName name="E_306_1" localSheetId="7">#REF!</definedName>
    <definedName name="E_306_1">#REF!</definedName>
    <definedName name="E_343">#NAME?</definedName>
    <definedName name="E_343_1" localSheetId="1">#REF!</definedName>
    <definedName name="E_343_1" localSheetId="7">#REF!</definedName>
    <definedName name="E_343_1">#REF!</definedName>
    <definedName name="E_400">#NAME?</definedName>
    <definedName name="E_400_1" localSheetId="1">#REF!</definedName>
    <definedName name="E_400_1" localSheetId="7">#REF!</definedName>
    <definedName name="E_400_1">#REF!</definedName>
    <definedName name="E_402">#NAME?</definedName>
    <definedName name="E_402_1" localSheetId="1">#REF!</definedName>
    <definedName name="E_402_1" localSheetId="7">#REF!</definedName>
    <definedName name="E_402_1">#REF!</definedName>
    <definedName name="E_406">#NAME?</definedName>
    <definedName name="E_406_1" localSheetId="1">#REF!</definedName>
    <definedName name="E_406_1" localSheetId="7">#REF!</definedName>
    <definedName name="E_406_1">#REF!</definedName>
    <definedName name="E_408">#NAME?</definedName>
    <definedName name="E_408_1" localSheetId="1">#REF!</definedName>
    <definedName name="E_408_1" localSheetId="7">#REF!</definedName>
    <definedName name="E_408_1">#REF!</definedName>
    <definedName name="E_410">#NAME?</definedName>
    <definedName name="E_410_1" localSheetId="1">#REF!</definedName>
    <definedName name="E_410_1" localSheetId="7">#REF!</definedName>
    <definedName name="E_410_1">#REF!</definedName>
    <definedName name="E_412">#NAME?</definedName>
    <definedName name="E_412_1" localSheetId="1">#REF!</definedName>
    <definedName name="E_412_1" localSheetId="7">#REF!</definedName>
    <definedName name="E_412_1">#REF!</definedName>
    <definedName name="E_416">#NAME?</definedName>
    <definedName name="E_416_1" localSheetId="1">#REF!</definedName>
    <definedName name="E_416_1" localSheetId="7">#REF!</definedName>
    <definedName name="E_416_1">#REF!</definedName>
    <definedName name="E_502">#NAME?</definedName>
    <definedName name="E_502_1" localSheetId="1">#REF!</definedName>
    <definedName name="E_502_1" localSheetId="7">#REF!</definedName>
    <definedName name="E_502_1">#REF!</definedName>
    <definedName name="E_507">#NAME?</definedName>
    <definedName name="E_507_1" localSheetId="1">#REF!</definedName>
    <definedName name="E_507_1" localSheetId="7">#REF!</definedName>
    <definedName name="E_507_1">#REF!</definedName>
    <definedName name="E_508">#NAME?</definedName>
    <definedName name="E_508_1" localSheetId="1">#REF!</definedName>
    <definedName name="E_508_1" localSheetId="7">#REF!</definedName>
    <definedName name="E_508_1">#REF!</definedName>
    <definedName name="E_509">#NAME?</definedName>
    <definedName name="E_509_1" localSheetId="1">#REF!</definedName>
    <definedName name="E_509_1" localSheetId="7">#REF!</definedName>
    <definedName name="E_509_1">#REF!</definedName>
    <definedName name="E_601">#NAME?</definedName>
    <definedName name="E_601_1" localSheetId="1">#REF!</definedName>
    <definedName name="E_601_1" localSheetId="7">#REF!</definedName>
    <definedName name="E_601_1">#REF!</definedName>
    <definedName name="E_602">#NAME?</definedName>
    <definedName name="E_602_1" localSheetId="1">#REF!</definedName>
    <definedName name="E_602_1" localSheetId="7">#REF!</definedName>
    <definedName name="E_602_1">#REF!</definedName>
    <definedName name="E_904">#NAME?</definedName>
    <definedName name="E_904_1" localSheetId="1">#REF!</definedName>
    <definedName name="E_904_1" localSheetId="7">#REF!</definedName>
    <definedName name="E_904_1">#REF!</definedName>
    <definedName name="E_906">#NAME?</definedName>
    <definedName name="E_906_1" localSheetId="1">#REF!</definedName>
    <definedName name="E_906_1" localSheetId="7">#REF!</definedName>
    <definedName name="E_906_1">#REF!</definedName>
    <definedName name="E_914">#NAME?</definedName>
    <definedName name="E_914_1" localSheetId="1">#REF!</definedName>
    <definedName name="E_914_1" localSheetId="7">#REF!</definedName>
    <definedName name="E_914_1">#REF!</definedName>
    <definedName name="E_922">#NAME?</definedName>
    <definedName name="E_922_1" localSheetId="1">#REF!</definedName>
    <definedName name="E_922_1" localSheetId="7">#REF!</definedName>
    <definedName name="E_922_1">#REF!</definedName>
    <definedName name="EA">#NAME?</definedName>
    <definedName name="EA_1" localSheetId="1">#REF!</definedName>
    <definedName name="EA_1" localSheetId="7">#REF!</definedName>
    <definedName name="EA_1">#REF!</definedName>
    <definedName name="ECJ" localSheetId="1">#REF!</definedName>
    <definedName name="ECJ" localSheetId="4">#REF!</definedName>
    <definedName name="ECJ" localSheetId="7">#REF!</definedName>
    <definedName name="ECJ">#REF!</definedName>
    <definedName name="edital" localSheetId="1">#REF!</definedName>
    <definedName name="edital" localSheetId="7">#REF!</definedName>
    <definedName name="edital">#REF!</definedName>
    <definedName name="EDUC" localSheetId="4">#REF!</definedName>
    <definedName name="EDUC">#REF!</definedName>
    <definedName name="Educativa" localSheetId="4">#REF!</definedName>
    <definedName name="Educativa">#REF!</definedName>
    <definedName name="Educativas">#REF!</definedName>
    <definedName name="ee" localSheetId="5">plan1</definedName>
    <definedName name="ee" localSheetId="1">plan1</definedName>
    <definedName name="ee" localSheetId="7">plan1</definedName>
    <definedName name="ee">plan1</definedName>
    <definedName name="ee_1">#NAME?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fmwakOPVAUQHNFVBPOI" localSheetId="5">{#N/A,#N/A,TRUE,"Serviços"}</definedName>
    <definedName name="efmwakOPVAUQHNFVBPOI" localSheetId="1">{#N/A,#N/A,TRUE,"Serviços"}</definedName>
    <definedName name="efmwakOPVAUQHNFVBPOI" localSheetId="7">{#N/A,#N/A,TRUE,"Serviços"}</definedName>
    <definedName name="efmwakOPVAUQHNFVBPOI">{#N/A,#N/A,TRUE,"Serviços"}</definedName>
    <definedName name="EJ" localSheetId="1">#REF!</definedName>
    <definedName name="EJ" localSheetId="7">#REF!</definedName>
    <definedName name="EJ">#REF!</definedName>
    <definedName name="EJ_1" localSheetId="1">#REF!</definedName>
    <definedName name="EJ_1" localSheetId="7">#REF!</definedName>
    <definedName name="EJ_1">#REF!</definedName>
    <definedName name="ELETRICISTA">#NAME?</definedName>
    <definedName name="EmpAux" hidden="1">""</definedName>
    <definedName name="empresa" localSheetId="1">#REF!</definedName>
    <definedName name="empresa" localSheetId="7">#REF!</definedName>
    <definedName name="empresa">#REF!</definedName>
    <definedName name="emul">#NAME?</definedName>
    <definedName name="Enrocamento" localSheetId="5">plan1</definedName>
    <definedName name="Enrocamento" localSheetId="1">plan1</definedName>
    <definedName name="Enrocamento" localSheetId="7">plan1</definedName>
    <definedName name="Enrocamento">plan1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Q" localSheetId="1">#REF!</definedName>
    <definedName name="EQ" localSheetId="7">#REF!</definedName>
    <definedName name="EQ">#REF!</definedName>
    <definedName name="EQP" localSheetId="1">[22]COMPOS1!#REF!</definedName>
    <definedName name="EQP" localSheetId="7">[22]COMPOS1!#REF!</definedName>
    <definedName name="EQP">[22]COMPOS1!#REF!</definedName>
    <definedName name="equip" localSheetId="1">#REF!</definedName>
    <definedName name="equip" localSheetId="7">#REF!</definedName>
    <definedName name="equip">#REF!</definedName>
    <definedName name="equipamento" localSheetId="1">#REF!</definedName>
    <definedName name="equipamento" localSheetId="7">#REF!</definedName>
    <definedName name="equipamento">#REF!</definedName>
    <definedName name="equipamento_1" localSheetId="1">#REF!</definedName>
    <definedName name="equipamento_1" localSheetId="7">#REF!</definedName>
    <definedName name="equipamento_1">#REF!</definedName>
    <definedName name="EQUIPAMENTOS">#REF!</definedName>
    <definedName name="Escavação050">#REF!</definedName>
    <definedName name="Escavação050200">#REF!</definedName>
    <definedName name="Escavação051200">#REF!</definedName>
    <definedName name="Escavação10001200">#REF!</definedName>
    <definedName name="Escavação200">#REF!</definedName>
    <definedName name="Escavação201400">#REF!</definedName>
    <definedName name="Escavação401600">#REF!</definedName>
    <definedName name="Escavação50200">#REF!</definedName>
    <definedName name="Escavação601800">#REF!</definedName>
    <definedName name="Escavação8011000">#REF!</definedName>
    <definedName name="ESCRITÓRIO">#REF!</definedName>
    <definedName name="EST">#REF!</definedName>
    <definedName name="est1_1">#REF!</definedName>
    <definedName name="est1_14">#N/A</definedName>
    <definedName name="est1_7_1" localSheetId="1">#REF!</definedName>
    <definedName name="est1_7_1" localSheetId="7">#REF!</definedName>
    <definedName name="est1_7_1">#REF!</definedName>
    <definedName name="est1_7_14">#N/A</definedName>
    <definedName name="Estabilidade">#NAME?</definedName>
    <definedName name="EstacaFinal" localSheetId="1">#REF!</definedName>
    <definedName name="EstacaFinal" localSheetId="7">#REF!</definedName>
    <definedName name="EstacaFinal">#REF!</definedName>
    <definedName name="EstacaInicial" localSheetId="1">#REF!</definedName>
    <definedName name="EstacaInicial" localSheetId="7">#REF!</definedName>
    <definedName name="EstacaInicial">#REF!</definedName>
    <definedName name="ETA" localSheetId="5" hidden="1">{#N/A,#N/A,FALSE,"Planilha";#N/A,#N/A,FALSE,"Resumo";#N/A,#N/A,FALSE,"Fisico";#N/A,#N/A,FALSE,"Financeiro";#N/A,#N/A,FALSE,"Financeiro"}</definedName>
    <definedName name="ETA" localSheetId="1" hidden="1">{#N/A,#N/A,FALSE,"Planilha";#N/A,#N/A,FALSE,"Resumo";#N/A,#N/A,FALSE,"Fisico";#N/A,#N/A,FALSE,"Financeiro";#N/A,#N/A,FALSE,"Financeiro"}</definedName>
    <definedName name="ETA" localSheetId="7" hidden="1">{#N/A,#N/A,FALSE,"Planilha";#N/A,#N/A,FALSE,"Resumo";#N/A,#N/A,FALSE,"Fisico";#N/A,#N/A,FALSE,"Financeiro";#N/A,#N/A,FALSE,"Financeiro"}</definedName>
    <definedName name="ETA" hidden="1">{#N/A,#N/A,FALSE,"Planilha";#N/A,#N/A,FALSE,"Resumo";#N/A,#N/A,FALSE,"Fisico";#N/A,#N/A,FALSE,"Financeiro";#N/A,#N/A,FALSE,"Financeiro"}</definedName>
    <definedName name="ETA_1" localSheetId="5" hidden="1">{#N/A,#N/A,FALSE,"Planilha";#N/A,#N/A,FALSE,"Resumo";#N/A,#N/A,FALSE,"Fisico";#N/A,#N/A,FALSE,"Financeiro";#N/A,#N/A,FALSE,"Financeiro"}</definedName>
    <definedName name="ETA_1" localSheetId="1" hidden="1">{#N/A,#N/A,FALSE,"Planilha";#N/A,#N/A,FALSE,"Resumo";#N/A,#N/A,FALSE,"Fisico";#N/A,#N/A,FALSE,"Financeiro";#N/A,#N/A,FALSE,"Financeiro"}</definedName>
    <definedName name="ETA_1" localSheetId="7" hidden="1">{#N/A,#N/A,FALSE,"Planilha";#N/A,#N/A,FALSE,"Resumo";#N/A,#N/A,FALSE,"Fisico";#N/A,#N/A,FALSE,"Financeiro";#N/A,#N/A,FALSE,"Financeiro"}</definedName>
    <definedName name="ETA_1" hidden="1">{#N/A,#N/A,FALSE,"Planilha";#N/A,#N/A,FALSE,"Resumo";#N/A,#N/A,FALSE,"Fisico";#N/A,#N/A,FALSE,"Financeiro";#N/A,#N/A,FALSE,"Financeiro"}</definedName>
    <definedName name="EU" localSheetId="5" hidden="1">{#N/A,#N/A,FALSE,"MO (2)"}</definedName>
    <definedName name="EU" localSheetId="1" hidden="1">{#N/A,#N/A,FALSE,"MO (2)"}</definedName>
    <definedName name="EU" localSheetId="7" hidden="1">{#N/A,#N/A,FALSE,"MO (2)"}</definedName>
    <definedName name="EU" hidden="1">{#N/A,#N/A,FALSE,"MO (2)"}</definedName>
    <definedName name="EXA">'[7]PRO-08'!#REF!</definedName>
    <definedName name="Excel_BuiltIn__FilterDatabase_1" localSheetId="1">#REF!</definedName>
    <definedName name="Excel_BuiltIn__FilterDatabase_1" localSheetId="7">#REF!</definedName>
    <definedName name="Excel_BuiltIn__FilterDatabase_1">#REF!</definedName>
    <definedName name="Excel_BuiltIn__FilterDatabase_1_1" localSheetId="1">#REF!</definedName>
    <definedName name="Excel_BuiltIn__FilterDatabase_1_1" localSheetId="7">#REF!</definedName>
    <definedName name="Excel_BuiltIn__FilterDatabase_1_1">#REF!</definedName>
    <definedName name="Excel_BuiltIn__FilterDatabase_1_14">#N/A</definedName>
    <definedName name="Excel_BuiltIn__FilterDatabase_10" localSheetId="1">#REF!</definedName>
    <definedName name="Excel_BuiltIn__FilterDatabase_10" localSheetId="7">#REF!</definedName>
    <definedName name="Excel_BuiltIn__FilterDatabase_10">#REF!</definedName>
    <definedName name="Excel_BuiltIn__FilterDatabase_11" localSheetId="1">#REF!</definedName>
    <definedName name="Excel_BuiltIn__FilterDatabase_11" localSheetId="7">#REF!</definedName>
    <definedName name="Excel_BuiltIn__FilterDatabase_11">#REF!</definedName>
    <definedName name="Excel_BuiltIn__FilterDatabase_12" localSheetId="1">#REF!</definedName>
    <definedName name="Excel_BuiltIn__FilterDatabase_12" localSheetId="7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 localSheetId="1">#REF!</definedName>
    <definedName name="Excel_BuiltIn__FilterDatabase_2">#REF!</definedName>
    <definedName name="Excel_BuiltIn__FilterDatabase_2_1" localSheetId="1">#REF!</definedName>
    <definedName name="Excel_BuiltIn__FilterDatabase_2_1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 localSheetId="1">#REF!</definedName>
    <definedName name="Excel_BuiltIn_Database_0" localSheetId="7">#REF!</definedName>
    <definedName name="Excel_BuiltIn_Database_0">"$#REF!.$A$8:$K$922"</definedName>
    <definedName name="Excel_BuiltIn_Database_0_11" localSheetId="1">#REF!</definedName>
    <definedName name="Excel_BuiltIn_Database_0_11" localSheetId="7">#REF!</definedName>
    <definedName name="Excel_BuiltIn_Database_0_11">#REF!</definedName>
    <definedName name="Excel_BuiltIn_Database_0_12" localSheetId="1">#REF!</definedName>
    <definedName name="Excel_BuiltIn_Database_0_12" localSheetId="7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" localSheetId="1">#REF!</definedName>
    <definedName name="Excel_BuiltIn_Database_2">#REF!</definedName>
    <definedName name="Excel_BuiltIn_Database_2_1" localSheetId="1">#REF!</definedName>
    <definedName name="Excel_BuiltIn_Database_2_1">#REF!</definedName>
    <definedName name="Excel_BuiltIn_Database_3" localSheetId="1">#REF!</definedName>
    <definedName name="Excel_BuiltIn_Database_3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 localSheetId="1">#REF!</definedName>
    <definedName name="Excel_BuiltIn_Print_Area_1_1_1_21" localSheetId="7">#REF!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 localSheetId="1">#REF!</definedName>
    <definedName name="Excel_BuiltIn_Print_Area_1_1_21" localSheetId="7">#REF!</definedName>
    <definedName name="Excel_BuiltIn_Print_Area_1_1_21">#REF!</definedName>
    <definedName name="Excel_BuiltIn_Print_Area_1_11" localSheetId="1">#REF!</definedName>
    <definedName name="Excel_BuiltIn_Print_Area_1_11" localSheetId="7">#REF!</definedName>
    <definedName name="Excel_BuiltIn_Print_Area_1_11">#REF!</definedName>
    <definedName name="Excel_BuiltIn_Print_Area_1_12" localSheetId="1">#REF!</definedName>
    <definedName name="Excel_BuiltIn_Print_Area_1_12" localSheetId="7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 localSheetId="1">#REF!</definedName>
    <definedName name="Excel_BuiltIn_Print_Area_10" localSheetId="7">#REF!</definedName>
    <definedName name="Excel_BuiltIn_Print_Area_10">"$#REF!.$A$1:$D$46"</definedName>
    <definedName name="Excel_BuiltIn_Print_Area_11" localSheetId="1">#REF!</definedName>
    <definedName name="Excel_BuiltIn_Print_Area_11" localSheetId="7">#REF!</definedName>
    <definedName name="Excel_BuiltIn_Print_Area_11">#N/A</definedName>
    <definedName name="Excel_BuiltIn_Print_Area_11_1" localSheetId="1">#REF!</definedName>
    <definedName name="Excel_BuiltIn_Print_Area_11_1" localSheetId="7">#REF!</definedName>
    <definedName name="Excel_BuiltIn_Print_Area_11_1">#REF!</definedName>
    <definedName name="Excel_BuiltIn_Print_Area_12" localSheetId="1">#REF!</definedName>
    <definedName name="Excel_BuiltIn_Print_Area_12" localSheetId="7">#REF!</definedName>
    <definedName name="Excel_BuiltIn_Print_Area_12">"$#REF!.$A$1:$G$13"</definedName>
    <definedName name="Excel_BuiltIn_Print_Area_13" localSheetId="1">#REF!</definedName>
    <definedName name="Excel_BuiltIn_Print_Area_13" localSheetId="7">#REF!</definedName>
    <definedName name="Excel_BuiltIn_Print_Area_13">#REF!</definedName>
    <definedName name="Excel_BuiltIn_Print_Area_14" localSheetId="1">#REF!</definedName>
    <definedName name="Excel_BuiltIn_Print_Area_14" localSheetId="7">#REF!</definedName>
    <definedName name="Excel_BuiltIn_Print_Area_14">"$#REF!.$A$1:$H$84"</definedName>
    <definedName name="Excel_BuiltIn_Print_Area_15" localSheetId="1">#REF!</definedName>
    <definedName name="Excel_BuiltIn_Print_Area_15" localSheetId="7">#REF!</definedName>
    <definedName name="Excel_BuiltIn_Print_Area_15">"$#REF!.$A$1:$D$47"</definedName>
    <definedName name="Excel_BuiltIn_Print_Area_16" localSheetId="1">#REF!</definedName>
    <definedName name="Excel_BuiltIn_Print_Area_16" localSheetId="7">#REF!</definedName>
    <definedName name="Excel_BuiltIn_Print_Area_16">#N/A</definedName>
    <definedName name="Excel_BuiltIn_Print_Area_17" localSheetId="1">#REF!</definedName>
    <definedName name="Excel_BuiltIn_Print_Area_17" localSheetId="7">#REF!</definedName>
    <definedName name="Excel_BuiltIn_Print_Area_17">#N/A</definedName>
    <definedName name="Excel_BuiltIn_Print_Area_19">"$#REF!.$A$1:$G$44"</definedName>
    <definedName name="Excel_BuiltIn_Print_Area_2" localSheetId="1">#REF!</definedName>
    <definedName name="Excel_BuiltIn_Print_Area_2" localSheetId="7">#REF!</definedName>
    <definedName name="Excel_BuiltIn_Print_Area_2">"$#REF!.$A$1:$H$82"</definedName>
    <definedName name="Excel_BuiltIn_Print_Area_2_1" localSheetId="1">#REF!</definedName>
    <definedName name="Excel_BuiltIn_Print_Area_2_1" localSheetId="7">#REF!</definedName>
    <definedName name="Excel_BuiltIn_Print_Area_2_1">#REF!</definedName>
    <definedName name="Excel_BuiltIn_Print_Area_2_1_1" localSheetId="1">#REF!</definedName>
    <definedName name="Excel_BuiltIn_Print_Area_2_1_1" localSheetId="7">#REF!</definedName>
    <definedName name="Excel_BuiltIn_Print_Area_2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">"$#REF!.$A$1:$G$33"</definedName>
    <definedName name="Excel_BuiltIn_Print_Area_21">"$#REF!.$A$1:$G$65"</definedName>
    <definedName name="Excel_BuiltIn_Print_Area_23">"$#REF!.$A$1:$H$85"</definedName>
    <definedName name="Excel_BuiltIn_Print_Area_24">"$#REF!.$A$1:$D$48"</definedName>
    <definedName name="Excel_BuiltIn_Print_Area_25">#N/A</definedName>
    <definedName name="Excel_BuiltIn_Print_Area_26">#N/A</definedName>
    <definedName name="Excel_BuiltIn_Print_Area_28">"$#REF!.$A$1:$G$44"</definedName>
    <definedName name="Excel_BuiltIn_Print_Area_29">"$#REF!.$A$1:$G$33"</definedName>
    <definedName name="Excel_BuiltIn_Print_Area_3" localSheetId="1">#REF!</definedName>
    <definedName name="Excel_BuiltIn_Print_Area_3" localSheetId="7">#REF!</definedName>
    <definedName name="Excel_BuiltIn_Print_Area_3">"$#REF!.$A$1:$K$71"</definedName>
    <definedName name="Excel_BuiltIn_Print_Area_3_1" localSheetId="1">#REF!</definedName>
    <definedName name="Excel_BuiltIn_Print_Area_3_1" localSheetId="7">#REF!</definedName>
    <definedName name="Excel_BuiltIn_Print_Area_3_1">#REF!</definedName>
    <definedName name="Excel_BuiltIn_Print_Area_3_1_1" localSheetId="1">#REF!</definedName>
    <definedName name="Excel_BuiltIn_Print_Area_3_1_1" localSheetId="7">#REF!</definedName>
    <definedName name="Excel_BuiltIn_Print_Area_3_1_1">#REF!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">"$#REF!.$A$1:$G$65"</definedName>
    <definedName name="Excel_BuiltIn_Print_Area_30_1" localSheetId="1">#REF!</definedName>
    <definedName name="Excel_BuiltIn_Print_Area_30_1" localSheetId="7">#REF!</definedName>
    <definedName name="Excel_BuiltIn_Print_Area_30_1">#REF!</definedName>
    <definedName name="Excel_BuiltIn_Print_Area_33_1">('[23]TAB_  POÇOS DEFINITIVO _2007  c'!$A$1:$E$115,'[23]TAB_  POÇOS DEFINITIVO _2007  c'!$A$1:$F$65)</definedName>
    <definedName name="Excel_BuiltIn_Print_Area_4" localSheetId="1">#REF!</definedName>
    <definedName name="Excel_BuiltIn_Print_Area_4" localSheetId="4">#REF!</definedName>
    <definedName name="Excel_BuiltIn_Print_Area_4" localSheetId="7">#REF!</definedName>
    <definedName name="Excel_BuiltIn_Print_Area_4">#REF!</definedName>
    <definedName name="Excel_BuiltIn_Print_Area_4_1" localSheetId="1">#REF!</definedName>
    <definedName name="Excel_BuiltIn_Print_Area_4_1" localSheetId="4">#REF!</definedName>
    <definedName name="Excel_BuiltIn_Print_Area_4_1" localSheetId="7">#REF!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5" localSheetId="1">#REF!</definedName>
    <definedName name="Excel_BuiltIn_Print_Area_5" localSheetId="7">#REF!</definedName>
    <definedName name="Excel_BuiltIn_Print_Area_5">"$#REF!.$A$1:$IV$32000"</definedName>
    <definedName name="Excel_BuiltIn_Print_Area_5_1" localSheetId="1">#REF!</definedName>
    <definedName name="Excel_BuiltIn_Print_Area_5_1" localSheetId="7">#REF!</definedName>
    <definedName name="Excel_BuiltIn_Print_Area_5_1">#REF!</definedName>
    <definedName name="Excel_BuiltIn_Print_Area_5_1_1" localSheetId="7">#REF!</definedName>
    <definedName name="Excel_BuiltIn_Print_Area_5_1_1">#REF!</definedName>
    <definedName name="Excel_BuiltIn_Print_Area_6" localSheetId="1">#REF!</definedName>
    <definedName name="Excel_BuiltIn_Print_Area_6" localSheetId="7">#REF!</definedName>
    <definedName name="Excel_BuiltIn_Print_Area_6">"$#REF!.$A$1:$D$33"</definedName>
    <definedName name="Excel_BuiltIn_Print_Area_6_1">#N/A</definedName>
    <definedName name="Excel_BuiltIn_Print_Area_7" localSheetId="1">#REF!</definedName>
    <definedName name="Excel_BuiltIn_Print_Area_7" localSheetId="7">#REF!</definedName>
    <definedName name="Excel_BuiltIn_Print_Area_7">"$#REF!.$A$1:$G$14"</definedName>
    <definedName name="Excel_BuiltIn_Print_Area_7_1" localSheetId="1">#REF!</definedName>
    <definedName name="Excel_BuiltIn_Print_Area_7_1" localSheetId="7">#REF!</definedName>
    <definedName name="Excel_BuiltIn_Print_Area_7_1">#REF!</definedName>
    <definedName name="Excel_BuiltIn_Print_Area_7_1_1" localSheetId="1">#REF!</definedName>
    <definedName name="Excel_BuiltIn_Print_Area_7_1_1" localSheetId="7">#REF!</definedName>
    <definedName name="Excel_BuiltIn_Print_Area_7_1_1">#REF!</definedName>
    <definedName name="Excel_BuiltIn_Print_Area_7_1_1_1">#REF!</definedName>
    <definedName name="Excel_BuiltIn_Print_Area_8" localSheetId="1">#REF!</definedName>
    <definedName name="Excel_BuiltIn_Print_Area_8" localSheetId="7">#REF!</definedName>
    <definedName name="Excel_BuiltIn_Print_Area_8">"$#REF!.$A$1:$G$10"</definedName>
    <definedName name="Excel_BuiltIn_Print_Area_8_1" localSheetId="1">#REF!</definedName>
    <definedName name="Excel_BuiltIn_Print_Area_8_1" localSheetId="7">#REF!</definedName>
    <definedName name="Excel_BuiltIn_Print_Area_8_1">#REF!</definedName>
    <definedName name="Excel_BuiltIn_Print_Area_8_1_1" localSheetId="1">#REF!</definedName>
    <definedName name="Excel_BuiltIn_Print_Area_8_1_1" localSheetId="7">#REF!</definedName>
    <definedName name="Excel_BuiltIn_Print_Area_8_1_1">#REF!</definedName>
    <definedName name="Excel_BuiltIn_Print_Area_9" localSheetId="1">#REF!</definedName>
    <definedName name="Excel_BuiltIn_Print_Area_9" localSheetId="7">#REF!</definedName>
    <definedName name="Excel_BuiltIn_Print_Area_9">"$#REF!.$A$1:$I$102"</definedName>
    <definedName name="Excel_BuiltIn_Print_Titles_1" localSheetId="1">#REF!</definedName>
    <definedName name="Excel_BuiltIn_Print_Titles_1" localSheetId="7">#REF!</definedName>
    <definedName name="Excel_BuiltIn_Print_Titles_1">#REF!</definedName>
    <definedName name="Excel_BuiltIn_Print_Titles_1_1" localSheetId="1">#REF!</definedName>
    <definedName name="Excel_BuiltIn_Print_Titles_1_1">#REF!</definedName>
    <definedName name="Excel_BuiltIn_Print_Titles_1_1_1" localSheetId="1">#REF!</definedName>
    <definedName name="Excel_BuiltIn_Print_Titles_1_1_1" localSheetId="7">#REF!</definedName>
    <definedName name="Excel_BuiltIn_Print_Titles_1_1_1">(#REF!,#REF!)</definedName>
    <definedName name="Excel_BuiltIn_Print_Titles_1_1_1_1" localSheetId="1">#REF!</definedName>
    <definedName name="Excel_BuiltIn_Print_Titles_1_1_1_1" localSheetId="7">#REF!</definedName>
    <definedName name="Excel_BuiltIn_Print_Titles_1_1_1_1">(#REF!,#REF!)</definedName>
    <definedName name="Excel_BuiltIn_Print_Titles_1_1_1_1_1" localSheetId="1">(#REF!,#REF!)</definedName>
    <definedName name="Excel_BuiltIn_Print_Titles_1_1_1_1_1" localSheetId="7">(#REF!,#REF!)</definedName>
    <definedName name="Excel_BuiltIn_Print_Titles_1_1_1_1_1">(#REF!,#REF!)</definedName>
    <definedName name="Excel_BuiltIn_Print_Titles_10" localSheetId="1">#REF!</definedName>
    <definedName name="Excel_BuiltIn_Print_Titles_10" localSheetId="7">#REF!</definedName>
    <definedName name="Excel_BuiltIn_Print_Titles_10">"$#REF!.$A$1:$IV$8"</definedName>
    <definedName name="Excel_BuiltIn_Print_Titles_11" localSheetId="1">#REF!</definedName>
    <definedName name="Excel_BuiltIn_Print_Titles_11" localSheetId="7">#REF!</definedName>
    <definedName name="Excel_BuiltIn_Print_Titles_11">#REF!</definedName>
    <definedName name="Excel_BuiltIn_Print_Titles_11_1" localSheetId="1">#REF!</definedName>
    <definedName name="Excel_BuiltIn_Print_Titles_11_1" localSheetId="7">#REF!</definedName>
    <definedName name="Excel_BuiltIn_Print_Titles_11_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#REF!</definedName>
    <definedName name="Excel_BuiltIn_Print_Titles_15" localSheetId="1">#REF!</definedName>
    <definedName name="Excel_BuiltIn_Print_Titles_15" localSheetId="7">#REF!</definedName>
    <definedName name="Excel_BuiltIn_Print_Titles_15">"$#REF!.$A$1:$IV$7"</definedName>
    <definedName name="Excel_BuiltIn_Print_Titles_16" localSheetId="1">#REF!</definedName>
    <definedName name="Excel_BuiltIn_Print_Titles_16" localSheetId="7">#REF!</definedName>
    <definedName name="Excel_BuiltIn_Print_Titles_16">#REF!</definedName>
    <definedName name="Excel_BuiltIn_Print_Titles_17" localSheetId="1">#REF!</definedName>
    <definedName name="Excel_BuiltIn_Print_Titles_17" localSheetId="7">#REF!</definedName>
    <definedName name="Excel_BuiltIn_Print_Titles_17">#REF!</definedName>
    <definedName name="Excel_BuiltIn_Print_Titles_2" localSheetId="1">#REF!</definedName>
    <definedName name="Excel_BuiltIn_Print_Titles_2">#REF!</definedName>
    <definedName name="Excel_BuiltIn_Print_Titles_2_3">#REF!</definedName>
    <definedName name="Excel_BuiltIn_Print_Titles_2_4">#REF!</definedName>
    <definedName name="Excel_BuiltIn_Print_Titles_2_5">#REF!</definedName>
    <definedName name="Excel_BuiltIn_Print_Titles_2_6">#REF!</definedName>
    <definedName name="Excel_BuiltIn_Print_Titles_2_8">#REF!</definedName>
    <definedName name="Excel_BuiltIn_Print_Titles_24">"$#REF!.$A$1:$IV$8"</definedName>
    <definedName name="Excel_BuiltIn_Print_Titles_3">"$#REF!.$A$5:$IV$10"</definedName>
    <definedName name="Excel_BuiltIn_Print_Titles_3_1" localSheetId="1">#REF!</definedName>
    <definedName name="Excel_BuiltIn_Print_Titles_3_1" localSheetId="7">#REF!</definedName>
    <definedName name="Excel_BuiltIn_Print_Titles_3_1">#REF!</definedName>
    <definedName name="Excel_BuiltIn_Print_Titles_3_1_1" localSheetId="1">#REF!</definedName>
    <definedName name="Excel_BuiltIn_Print_Titles_3_1_1" localSheetId="7">#REF!</definedName>
    <definedName name="Excel_BuiltIn_Print_Titles_3_1_1">#REF!</definedName>
    <definedName name="Excel_BuiltIn_Print_Titles_4" localSheetId="1">"$#REF!.$A$4:$IU$13"</definedName>
    <definedName name="Excel_BuiltIn_Print_Titles_4" localSheetId="7">"$#REF!.$A$4:$IU$13"</definedName>
    <definedName name="Excel_BuiltIn_Print_Titles_4">'[24]tabela orçamento'!#REF!</definedName>
    <definedName name="Excel_BuiltIn_Print_Titles_5" localSheetId="1">#REF!</definedName>
    <definedName name="Excel_BuiltIn_Print_Titles_5" localSheetId="4">#REF!</definedName>
    <definedName name="Excel_BuiltIn_Print_Titles_5" localSheetId="7">#REF!</definedName>
    <definedName name="Excel_BuiltIn_Print_Titles_5">#REF!</definedName>
    <definedName name="Excel_BuiltIn_Print_Titles_6" localSheetId="1">#REF!</definedName>
    <definedName name="Excel_BuiltIn_Print_Titles_6" localSheetId="7">#REF!</definedName>
    <definedName name="Excel_BuiltIn_Print_Titles_6">"$#REF!.$A$1:$IV$8"</definedName>
    <definedName name="Excel_BuiltIn_Print_Titles_7" localSheetId="1">#REF!</definedName>
    <definedName name="Excel_BuiltIn_Print_Titles_7" localSheetId="7">#REF!</definedName>
    <definedName name="Excel_BuiltIn_Print_Titles_7">#REF!</definedName>
    <definedName name="Excel_BuiltIn_Print_Titles_7_1" localSheetId="7">#REF!</definedName>
    <definedName name="Excel_BuiltIn_Print_Titles_7_1">#REF!</definedName>
    <definedName name="Excel_BuiltIn_Print_Titles_7_1_1">#REF!</definedName>
    <definedName name="Excel_BuiltIn_Print_Titles_8">#REF!</definedName>
    <definedName name="Excel_BuiltIn_Print_Titles_8_1">#REF!</definedName>
    <definedName name="Excel_BuiltIn_Print_Titles_9">#REF!</definedName>
    <definedName name="Ext">#REF!</definedName>
    <definedName name="EXT_1">#REF!</definedName>
    <definedName name="Extensão">#REF!</definedName>
    <definedName name="Extensão_1">#REF!</definedName>
    <definedName name="Extenso" localSheetId="9">'Composições SICRO'!Extenso</definedName>
    <definedName name="Extenso" localSheetId="5">Consumos!Extenso</definedName>
    <definedName name="Extenso" localSheetId="1">Cronograma!Extenso</definedName>
    <definedName name="Extenso" localSheetId="4">DT´s!Extenso</definedName>
    <definedName name="Extenso" localSheetId="7">'Mob e Desmob Pav'!Extenso</definedName>
    <definedName name="Extenso">[0]!Extenso</definedName>
    <definedName name="ExtFaixa" localSheetId="1">#REF!</definedName>
    <definedName name="ExtFaixa" localSheetId="7">#REF!</definedName>
    <definedName name="ExtFaixa">#REF!</definedName>
    <definedName name="ExtFaixa2" localSheetId="1">'[3]P A T O 99 B'!#REF!</definedName>
    <definedName name="ExtFaixa2" localSheetId="7">'[3]P A T O 99 B'!#REF!</definedName>
    <definedName name="ExtFaixa2">'[3]P A T O 99 B'!#REF!</definedName>
    <definedName name="f" localSheetId="9">#REF!</definedName>
    <definedName name="f" localSheetId="1">#REF!</definedName>
    <definedName name="f" localSheetId="4">#REF!</definedName>
    <definedName name="f" localSheetId="7">#REF!</definedName>
    <definedName name="f">#REF!</definedName>
    <definedName name="fanfaefnd" localSheetId="5" hidden="1">{#N/A,#N/A,FALSE,"Planilha";#N/A,#N/A,FALSE,"Resumo";#N/A,#N/A,FALSE,"Fisico";#N/A,#N/A,FALSE,"Financeiro";#N/A,#N/A,FALSE,"Financeiro"}</definedName>
    <definedName name="fanfaefnd" localSheetId="1" hidden="1">{#N/A,#N/A,FALSE,"Planilha";#N/A,#N/A,FALSE,"Resumo";#N/A,#N/A,FALSE,"Fisico";#N/A,#N/A,FALSE,"Financeiro";#N/A,#N/A,FALSE,"Financeiro"}</definedName>
    <definedName name="fanfaefnd" localSheetId="7" hidden="1">{#N/A,#N/A,FALSE,"Planilha";#N/A,#N/A,FALSE,"Resumo";#N/A,#N/A,FALSE,"Fisico";#N/A,#N/A,FALSE,"Financeiro";#N/A,#N/A,FALSE,"Financeiro"}</definedName>
    <definedName name="fanfaefnd" hidden="1">{#N/A,#N/A,FALSE,"Planilha";#N/A,#N/A,FALSE,"Resumo";#N/A,#N/A,FALSE,"Fisico";#N/A,#N/A,FALSE,"Financeiro";#N/A,#N/A,FALSE,"Financeiro"}</definedName>
    <definedName name="FATURAS2002" localSheetId="5">{#N/A,#N/A,TRUE,"Serviços"}</definedName>
    <definedName name="FATURAS2002" localSheetId="1">{#N/A,#N/A,TRUE,"Serviços"}</definedName>
    <definedName name="FATURAS2002" localSheetId="7">{#N/A,#N/A,TRUE,"Serviços"}</definedName>
    <definedName name="FATURAS2002">{#N/A,#N/A,TRUE,"Serviços"}</definedName>
    <definedName name="FATURAS2002_1" localSheetId="5">{#N/A,#N/A,TRUE,"Serviços"}</definedName>
    <definedName name="FATURAS2002_1" localSheetId="1">{#N/A,#N/A,TRUE,"Serviços"}</definedName>
    <definedName name="FATURAS2002_1" localSheetId="7">{#N/A,#N/A,TRUE,"Serviços"}</definedName>
    <definedName name="FATURAS2002_1">{#N/A,#N/A,TRUE,"Serviços"}</definedName>
    <definedName name="fc1a" localSheetId="9">'[7]PRO-08'!#REF!</definedName>
    <definedName name="fc1a" localSheetId="1">'[7]PRO-08'!#REF!</definedName>
    <definedName name="fc1a" localSheetId="4">'[7]PRO-08'!#REF!</definedName>
    <definedName name="fc1a">'[7]PRO-08'!#REF!</definedName>
    <definedName name="FC2A" localSheetId="9">'[7]PRO-08'!#REF!</definedName>
    <definedName name="FC2A" localSheetId="1">'[7]PRO-08'!#REF!</definedName>
    <definedName name="FC2A" localSheetId="4">'[7]PRO-08'!#REF!</definedName>
    <definedName name="FC2A">'[7]PRO-08'!#REF!</definedName>
    <definedName name="FC3A" localSheetId="1">'[7]PRO-08'!#REF!</definedName>
    <definedName name="FC3A" localSheetId="4">'[7]PRO-08'!#REF!</definedName>
    <definedName name="FC3A">'[7]PRO-08'!#REF!</definedName>
    <definedName name="fca" localSheetId="5">Consumos!fca</definedName>
    <definedName name="fca" localSheetId="1">Cronograma!fca</definedName>
    <definedName name="fca" localSheetId="7">'Mob e Desmob Pav'!fca</definedName>
    <definedName name="fca">[0]!fca</definedName>
    <definedName name="fda" localSheetId="1">[11]PROJETO!#REF!</definedName>
    <definedName name="fda" localSheetId="7">[11]PROJETO!#REF!</definedName>
    <definedName name="fda">[11]PROJETO!#REF!</definedName>
    <definedName name="FDVGD" localSheetId="1" hidden="1">#REF!</definedName>
    <definedName name="FDVGD" localSheetId="7" hidden="1">#REF!</definedName>
    <definedName name="FDVGD" hidden="1">#REF!</definedName>
    <definedName name="fgff" localSheetId="5" hidden="1">{#N/A,#N/A,FALSE,"MO (2)"}</definedName>
    <definedName name="fgff" localSheetId="1" hidden="1">{#N/A,#N/A,FALSE,"MO (2)"}</definedName>
    <definedName name="fgff" localSheetId="7" hidden="1">{#N/A,#N/A,FALSE,"MO (2)"}</definedName>
    <definedName name="fgff" hidden="1">{#N/A,#N/A,FALSE,"MO (2)"}</definedName>
    <definedName name="FLU" localSheetId="1">#REF!</definedName>
    <definedName name="FLU" localSheetId="7">#REF!</definedName>
    <definedName name="FLU">#REF!</definedName>
    <definedName name="Fluência">#NAME?</definedName>
    <definedName name="FOLHA01" localSheetId="5">{#N/A,#N/A,TRUE,"Serviços"}</definedName>
    <definedName name="FOLHA01" localSheetId="1">{#N/A,#N/A,TRUE,"Serviços"}</definedName>
    <definedName name="FOLHA01" localSheetId="7">{#N/A,#N/A,TRUE,"Serviços"}</definedName>
    <definedName name="FOLHA01">{#N/A,#N/A,TRUE,"Serviços"}</definedName>
    <definedName name="FOLHA01_1" localSheetId="5">{#N/A,#N/A,TRUE,"Serviços"}</definedName>
    <definedName name="FOLHA01_1" localSheetId="1">{#N/A,#N/A,TRUE,"Serviços"}</definedName>
    <definedName name="FOLHA01_1" localSheetId="7">{#N/A,#N/A,TRUE,"Serviços"}</definedName>
    <definedName name="FOLHA01_1">{#N/A,#N/A,TRUE,"Serviços"}</definedName>
    <definedName name="folha1" localSheetId="5">{#N/A,#N/A,TRUE,"Serviços"}</definedName>
    <definedName name="folha1" localSheetId="1">{#N/A,#N/A,TRUE,"Serviços"}</definedName>
    <definedName name="folha1" localSheetId="7">{#N/A,#N/A,TRUE,"Serviços"}</definedName>
    <definedName name="folha1">{#N/A,#N/A,TRUE,"Serviços"}</definedName>
    <definedName name="folha1_1" localSheetId="5">{#N/A,#N/A,TRUE,"Serviços"}</definedName>
    <definedName name="folha1_1" localSheetId="1">{#N/A,#N/A,TRUE,"Serviços"}</definedName>
    <definedName name="folha1_1" localSheetId="7">{#N/A,#N/A,TRUE,"Serviços"}</definedName>
    <definedName name="folha1_1">{#N/A,#N/A,TRUE,"Serviços"}</definedName>
    <definedName name="formula">"$#REF!.$F$11"</definedName>
    <definedName name="fqewa" localSheetId="1">#REF!</definedName>
    <definedName name="fqewa" localSheetId="7">#REF!</definedName>
    <definedName name="fqewa">#REF!</definedName>
    <definedName name="FS" localSheetId="1">#REF!</definedName>
    <definedName name="FS" localSheetId="7">#REF!</definedName>
    <definedName name="FS">#REF!</definedName>
    <definedName name="FS_1" localSheetId="1">#REF!</definedName>
    <definedName name="FS_1" localSheetId="7">#REF!</definedName>
    <definedName name="FS_1">#REF!</definedName>
    <definedName name="fuel">#REF!</definedName>
    <definedName name="fuel_1">#REF!</definedName>
    <definedName name="G" localSheetId="1">#REF!</definedName>
    <definedName name="G">#REF!</definedName>
    <definedName name="gas">#REF!</definedName>
    <definedName name="gas_1">#REF!</definedName>
    <definedName name="GASOL">#NAME?</definedName>
    <definedName name="GASOL_1" localSheetId="1">#REF!</definedName>
    <definedName name="GASOL_1" localSheetId="7">#REF!</definedName>
    <definedName name="GASOL_1">#REF!</definedName>
    <definedName name="GASOLINA">#NAME?</definedName>
    <definedName name="gca" localSheetId="5">Consumos!gca</definedName>
    <definedName name="gca" localSheetId="1">Cronograma!gca</definedName>
    <definedName name="gca" localSheetId="7">'Mob e Desmob Pav'!gca</definedName>
    <definedName name="gca">[0]!gca</definedName>
    <definedName name="ggggg" localSheetId="1">[11]PROJETO!#REF!</definedName>
    <definedName name="ggggg" localSheetId="7">[11]PROJETO!#REF!</definedName>
    <definedName name="ggggg">[11]PROJETO!#REF!</definedName>
    <definedName name="gtryfj" localSheetId="5">{#N/A,#N/A,TRUE,"Serviços"}</definedName>
    <definedName name="gtryfj" localSheetId="1">{#N/A,#N/A,TRUE,"Serviços"}</definedName>
    <definedName name="gtryfj" localSheetId="7">{#N/A,#N/A,TRUE,"Serviços"}</definedName>
    <definedName name="gtryfj">{#N/A,#N/A,TRUE,"Serviços"}</definedName>
    <definedName name="gtryfj_1" localSheetId="5">{#N/A,#N/A,TRUE,"Serviços"}</definedName>
    <definedName name="gtryfj_1" localSheetId="1">{#N/A,#N/A,TRUE,"Serviços"}</definedName>
    <definedName name="gtryfj_1" localSheetId="7">{#N/A,#N/A,TRUE,"Serviços"}</definedName>
    <definedName name="gtryfj_1">{#N/A,#N/A,TRUE,"Serviços"}</definedName>
    <definedName name="há" localSheetId="1">#REF!</definedName>
    <definedName name="há" localSheetId="7">#REF!</definedName>
    <definedName name="há">#REF!</definedName>
    <definedName name="HHHHH" localSheetId="1">#REF!</definedName>
    <definedName name="HHHHH" localSheetId="7">#REF!</definedName>
    <definedName name="HHHHH">#REF!</definedName>
    <definedName name="hi" localSheetId="1">#REF!</definedName>
    <definedName name="hi">#REF!</definedName>
    <definedName name="hora">#REF!</definedName>
    <definedName name="hora_1">#REF!</definedName>
    <definedName name="HORAMÁQUINA" localSheetId="1">#REF!</definedName>
    <definedName name="HORAMÁQUINA">#REF!</definedName>
    <definedName name="HP">NA()</definedName>
    <definedName name="icm">#NAME?</definedName>
    <definedName name="IDENTIFICAÇÃO" localSheetId="1">#REF!</definedName>
    <definedName name="IDENTIFICAÇÃO" localSheetId="7">#REF!</definedName>
    <definedName name="IDENTIFICAÇÃO">#REF!</definedName>
    <definedName name="IE_001">#NAME?</definedName>
    <definedName name="IE_001_1" localSheetId="1">#REF!</definedName>
    <definedName name="IE_001_1" localSheetId="7">#REF!</definedName>
    <definedName name="IE_001_1">#REF!</definedName>
    <definedName name="IE_006">#NAME?</definedName>
    <definedName name="IE_006_1" localSheetId="1">#REF!</definedName>
    <definedName name="IE_006_1" localSheetId="7">#REF!</definedName>
    <definedName name="IE_006_1">#REF!</definedName>
    <definedName name="IE_007">#NAME?</definedName>
    <definedName name="IE_007_1" localSheetId="1">#REF!</definedName>
    <definedName name="IE_007_1" localSheetId="7">#REF!</definedName>
    <definedName name="IE_007_1">#REF!</definedName>
    <definedName name="IE_009">#NAME?</definedName>
    <definedName name="IE_009_1" localSheetId="1">#REF!</definedName>
    <definedName name="IE_009_1" localSheetId="7">#REF!</definedName>
    <definedName name="IE_009_1">#REF!</definedName>
    <definedName name="IE_013">#NAME?</definedName>
    <definedName name="IE_013_1" localSheetId="1">#REF!</definedName>
    <definedName name="IE_013_1" localSheetId="7">#REF!</definedName>
    <definedName name="IE_013_1">#REF!</definedName>
    <definedName name="IE_016">#NAME?</definedName>
    <definedName name="IE_016_1" localSheetId="1">#REF!</definedName>
    <definedName name="IE_016_1" localSheetId="7">#REF!</definedName>
    <definedName name="IE_016_1">#REF!</definedName>
    <definedName name="IE_101">#NAME?</definedName>
    <definedName name="IE_101_1" localSheetId="1">#REF!</definedName>
    <definedName name="IE_101_1" localSheetId="7">#REF!</definedName>
    <definedName name="IE_101_1">#REF!</definedName>
    <definedName name="IE_105">#NAME?</definedName>
    <definedName name="IE_105_1" localSheetId="1">#REF!</definedName>
    <definedName name="IE_105_1" localSheetId="7">#REF!</definedName>
    <definedName name="IE_105_1">#REF!</definedName>
    <definedName name="IE_107">#NAME?</definedName>
    <definedName name="IE_107_1" localSheetId="1">#REF!</definedName>
    <definedName name="IE_107_1" localSheetId="7">#REF!</definedName>
    <definedName name="IE_107_1">#REF!</definedName>
    <definedName name="IE_110">#NAME?</definedName>
    <definedName name="IE_110_1" localSheetId="1">#REF!</definedName>
    <definedName name="IE_110_1" localSheetId="7">#REF!</definedName>
    <definedName name="IE_110_1">#REF!</definedName>
    <definedName name="IE_111">#NAME?</definedName>
    <definedName name="IE_111_1" localSheetId="1">#REF!</definedName>
    <definedName name="IE_111_1" localSheetId="7">#REF!</definedName>
    <definedName name="IE_111_1">#REF!</definedName>
    <definedName name="IE_112">#NAME?</definedName>
    <definedName name="IE_112_1" localSheetId="1">#REF!</definedName>
    <definedName name="IE_112_1" localSheetId="7">#REF!</definedName>
    <definedName name="IE_112_1">#REF!</definedName>
    <definedName name="IE_113">#NAME?</definedName>
    <definedName name="IE_113_1" localSheetId="1">#REF!</definedName>
    <definedName name="IE_113_1" localSheetId="7">#REF!</definedName>
    <definedName name="IE_113_1">#REF!</definedName>
    <definedName name="IE_116">#NAME?</definedName>
    <definedName name="IE_116_1" localSheetId="1">#REF!</definedName>
    <definedName name="IE_116_1" localSheetId="7">#REF!</definedName>
    <definedName name="IE_116_1">#REF!</definedName>
    <definedName name="IE_118">#NAME?</definedName>
    <definedName name="IE_118_1" localSheetId="1">#REF!</definedName>
    <definedName name="IE_118_1" localSheetId="7">#REF!</definedName>
    <definedName name="IE_118_1">#REF!</definedName>
    <definedName name="IE_119">#NAME?</definedName>
    <definedName name="IE_119_1" localSheetId="1">#REF!</definedName>
    <definedName name="IE_119_1" localSheetId="7">#REF!</definedName>
    <definedName name="IE_119_1">#REF!</definedName>
    <definedName name="IE_122">#NAME?</definedName>
    <definedName name="IE_122_1" localSheetId="1">#REF!</definedName>
    <definedName name="IE_122_1" localSheetId="7">#REF!</definedName>
    <definedName name="IE_122_1">#REF!</definedName>
    <definedName name="IE_123">#NAME?</definedName>
    <definedName name="IE_123_1" localSheetId="1">#REF!</definedName>
    <definedName name="IE_123_1" localSheetId="7">#REF!</definedName>
    <definedName name="IE_123_1">#REF!</definedName>
    <definedName name="IE_208">#NAME?</definedName>
    <definedName name="IE_208_1" localSheetId="1">#REF!</definedName>
    <definedName name="IE_208_1" localSheetId="7">#REF!</definedName>
    <definedName name="IE_208_1">#REF!</definedName>
    <definedName name="IE_209">#NAME?</definedName>
    <definedName name="IE_209_1" localSheetId="1">#REF!</definedName>
    <definedName name="IE_209_1" localSheetId="7">#REF!</definedName>
    <definedName name="IE_209_1">#REF!</definedName>
    <definedName name="IE_302">#NAME?</definedName>
    <definedName name="IE_302_1" localSheetId="1">#REF!</definedName>
    <definedName name="IE_302_1" localSheetId="7">#REF!</definedName>
    <definedName name="IE_302_1">#REF!</definedName>
    <definedName name="IE_304">#NAME?</definedName>
    <definedName name="IE_304_1" localSheetId="1">#REF!</definedName>
    <definedName name="IE_304_1" localSheetId="7">#REF!</definedName>
    <definedName name="IE_304_1">#REF!</definedName>
    <definedName name="IE_306">#NAME?</definedName>
    <definedName name="IE_306_1" localSheetId="1">#REF!</definedName>
    <definedName name="IE_306_1" localSheetId="7">#REF!</definedName>
    <definedName name="IE_306_1">#REF!</definedName>
    <definedName name="IE_343">#NAME?</definedName>
    <definedName name="IE_343_1" localSheetId="1">#REF!</definedName>
    <definedName name="IE_343_1" localSheetId="7">#REF!</definedName>
    <definedName name="IE_343_1">#REF!</definedName>
    <definedName name="IE_400">#NAME?</definedName>
    <definedName name="IE_400_1" localSheetId="1">#REF!</definedName>
    <definedName name="IE_400_1" localSheetId="7">#REF!</definedName>
    <definedName name="IE_400_1">#REF!</definedName>
    <definedName name="IE_402">#NAME?</definedName>
    <definedName name="IE_402_1" localSheetId="1">#REF!</definedName>
    <definedName name="IE_402_1" localSheetId="7">#REF!</definedName>
    <definedName name="IE_402_1">#REF!</definedName>
    <definedName name="IE_406">#NAME?</definedName>
    <definedName name="IE_406_1" localSheetId="1">#REF!</definedName>
    <definedName name="IE_406_1" localSheetId="7">#REF!</definedName>
    <definedName name="IE_406_1">#REF!</definedName>
    <definedName name="IE_408">#NAME?</definedName>
    <definedName name="IE_408_1" localSheetId="1">#REF!</definedName>
    <definedName name="IE_408_1" localSheetId="7">#REF!</definedName>
    <definedName name="IE_408_1">#REF!</definedName>
    <definedName name="IE_410">#NAME?</definedName>
    <definedName name="IE_410_1" localSheetId="1">#REF!</definedName>
    <definedName name="IE_410_1" localSheetId="7">#REF!</definedName>
    <definedName name="IE_410_1">#REF!</definedName>
    <definedName name="IE_416">#NAME?</definedName>
    <definedName name="IE_416_1" localSheetId="1">#REF!</definedName>
    <definedName name="IE_416_1" localSheetId="7">#REF!</definedName>
    <definedName name="IE_416_1">#REF!</definedName>
    <definedName name="IE_502">#NAME?</definedName>
    <definedName name="IE_502_1" localSheetId="1">#REF!</definedName>
    <definedName name="IE_502_1" localSheetId="7">#REF!</definedName>
    <definedName name="IE_502_1">#REF!</definedName>
    <definedName name="IE_507">#NAME?</definedName>
    <definedName name="IE_507_1" localSheetId="1">#REF!</definedName>
    <definedName name="IE_507_1" localSheetId="7">#REF!</definedName>
    <definedName name="IE_507_1">#REF!</definedName>
    <definedName name="IE_508">#NAME?</definedName>
    <definedName name="IE_508_1" localSheetId="1">#REF!</definedName>
    <definedName name="IE_508_1" localSheetId="7">#REF!</definedName>
    <definedName name="IE_508_1">#REF!</definedName>
    <definedName name="IE_509">#NAME?</definedName>
    <definedName name="IE_509_1" localSheetId="1">#REF!</definedName>
    <definedName name="IE_509_1" localSheetId="7">#REF!</definedName>
    <definedName name="IE_509_1">#REF!</definedName>
    <definedName name="IE_601">#NAME?</definedName>
    <definedName name="IE_601_1" localSheetId="1">#REF!</definedName>
    <definedName name="IE_601_1" localSheetId="7">#REF!</definedName>
    <definedName name="IE_601_1">#REF!</definedName>
    <definedName name="IE_602">#NAME?</definedName>
    <definedName name="IE_602_1" localSheetId="1">#REF!</definedName>
    <definedName name="IE_602_1" localSheetId="7">#REF!</definedName>
    <definedName name="IE_602_1">#REF!</definedName>
    <definedName name="IE_904">#NAME?</definedName>
    <definedName name="IE_904_1" localSheetId="1">#REF!</definedName>
    <definedName name="IE_904_1" localSheetId="7">#REF!</definedName>
    <definedName name="IE_904_1">#REF!</definedName>
    <definedName name="IE_906">#NAME?</definedName>
    <definedName name="IE_906_1" localSheetId="1">#REF!</definedName>
    <definedName name="IE_906_1" localSheetId="7">#REF!</definedName>
    <definedName name="IE_906_1">#REF!</definedName>
    <definedName name="IE_914">#NAME?</definedName>
    <definedName name="IE_914_1" localSheetId="1">#REF!</definedName>
    <definedName name="IE_914_1" localSheetId="7">#REF!</definedName>
    <definedName name="IE_914_1">#REF!</definedName>
    <definedName name="IE_922">#NAME?</definedName>
    <definedName name="IE_922_1" localSheetId="1">#REF!</definedName>
    <definedName name="IE_922_1" localSheetId="7">#REF!</definedName>
    <definedName name="IE_922_1">#REF!</definedName>
    <definedName name="II" localSheetId="1">#REF!</definedName>
    <definedName name="II" localSheetId="7">#REF!</definedName>
    <definedName name="II">#REF!</definedName>
    <definedName name="IM" localSheetId="1">#REF!</definedName>
    <definedName name="IM">#REF!</definedName>
    <definedName name="INSUMO">[25]insumos!$1:$1048576</definedName>
    <definedName name="Insumos" localSheetId="1" hidden="1">#REF!</definedName>
    <definedName name="Insumos" localSheetId="7" hidden="1">#REF!</definedName>
    <definedName name="Insumos" hidden="1">#REF!</definedName>
    <definedName name="ir" localSheetId="1">#REF!</definedName>
    <definedName name="ir" localSheetId="7">#REF!</definedName>
    <definedName name="ir">NA()</definedName>
    <definedName name="ir_5" localSheetId="1">#N/A</definedName>
    <definedName name="ir_5" localSheetId="7">#N/A</definedName>
    <definedName name="ir_5">NA()</definedName>
    <definedName name="ir_6" localSheetId="1">#REF!</definedName>
    <definedName name="ir_6" localSheetId="7">#REF!</definedName>
    <definedName name="ir_6">#REF!</definedName>
    <definedName name="ir_7" localSheetId="1">#N/A</definedName>
    <definedName name="ir_7" localSheetId="7">#N/A</definedName>
    <definedName name="ir_7">#REF!</definedName>
    <definedName name="ir_7_1">NA()</definedName>
    <definedName name="ir_8" localSheetId="1">#N/A</definedName>
    <definedName name="ir_8" localSheetId="7">#N/A</definedName>
    <definedName name="ir_8">#REF!</definedName>
    <definedName name="ir_8_1">NA()</definedName>
    <definedName name="ir_9" localSheetId="1">#N/A</definedName>
    <definedName name="ir_9" localSheetId="7">#N/A</definedName>
    <definedName name="ir_9">#REF!</definedName>
    <definedName name="ir_9_1">NA()</definedName>
    <definedName name="itens" localSheetId="1">#REF!,#REF!,#REF!,#REF!,#REF!,#REF!,#REF!,#REF!,#REF!,#REF!,#REF!,#REF!,#REF!,#REF!</definedName>
    <definedName name="itens" localSheetId="7">#REF!,#REF!,#REF!,#REF!,#REF!,#REF!,#REF!,#REF!,#REF!,#REF!,#REF!,#REF!,#REF!,#REF!</definedName>
    <definedName name="itens">#REF!,#REF!,#REF!,#REF!,#REF!,#REF!,#REF!,#REF!,#REF!,#REF!,#REF!,#REF!,#REF!,#REF!</definedName>
    <definedName name="JANEIRO2003" localSheetId="5">{#N/A,#N/A,TRUE,"Serviços"}</definedName>
    <definedName name="JANEIRO2003" localSheetId="1">{#N/A,#N/A,TRUE,"Serviços"}</definedName>
    <definedName name="JANEIRO2003" localSheetId="7">{#N/A,#N/A,TRUE,"Serviços"}</definedName>
    <definedName name="JANEIRO2003">{#N/A,#N/A,TRUE,"Serviços"}</definedName>
    <definedName name="JANEIRO2003_1" localSheetId="5">{#N/A,#N/A,TRUE,"Serviços"}</definedName>
    <definedName name="JANEIRO2003_1" localSheetId="1">{#N/A,#N/A,TRUE,"Serviços"}</definedName>
    <definedName name="JANEIRO2003_1" localSheetId="7">{#N/A,#N/A,TRUE,"Serviços"}</definedName>
    <definedName name="JANEIRO2003_1">{#N/A,#N/A,TRUE,"Serviços"}</definedName>
    <definedName name="Jazidas" localSheetId="1">#REF!</definedName>
    <definedName name="Jazidas" localSheetId="7">#REF!</definedName>
    <definedName name="Jazidas">#REF!</definedName>
    <definedName name="jhh" localSheetId="1">#REF!</definedName>
    <definedName name="jhh" localSheetId="7">#REF!</definedName>
    <definedName name="jhh">#REF!</definedName>
    <definedName name="JOAO" localSheetId="1">#REF!</definedName>
    <definedName name="JOAO" localSheetId="7">#REF!</definedName>
    <definedName name="JOAO">#REF!</definedName>
    <definedName name="juca">#NAME?</definedName>
    <definedName name="k" localSheetId="1">#REF!</definedName>
    <definedName name="k" localSheetId="7">#REF!</definedName>
    <definedName name="k">NA()</definedName>
    <definedName name="k_1" localSheetId="1">#REF!</definedName>
    <definedName name="k_1" localSheetId="7">#REF!</definedName>
    <definedName name="k_1">#REF!</definedName>
    <definedName name="kk">NA()</definedName>
    <definedName name="kkk" localSheetId="1">[12]RESUMO_AUT1!#REF!</definedName>
    <definedName name="kkk" localSheetId="7">[12]RESUMO_AUT1!#REF!</definedName>
    <definedName name="kkk">NA()</definedName>
    <definedName name="km" localSheetId="1">#REF!</definedName>
    <definedName name="km" localSheetId="7">#REF!</definedName>
    <definedName name="km">#REF!</definedName>
    <definedName name="KM.406.407" localSheetId="1">#REF!</definedName>
    <definedName name="KM.406.407" localSheetId="7">#REF!</definedName>
    <definedName name="KM.406.407">#REF!</definedName>
    <definedName name="KM.406.407_1" localSheetId="1">#REF!</definedName>
    <definedName name="KM.406.407_1" localSheetId="7">#REF!</definedName>
    <definedName name="KM.406.407_1">#REF!</definedName>
    <definedName name="km_1">#REF!</definedName>
    <definedName name="KM406407_1">#REF!</definedName>
    <definedName name="kwh">#REF!</definedName>
    <definedName name="kwh_1">#REF!</definedName>
    <definedName name="la" localSheetId="5" hidden="1">{#N/A,#N/A,FALSE,"MO (2)"}</definedName>
    <definedName name="la" localSheetId="1" hidden="1">{#N/A,#N/A,FALSE,"MO (2)"}</definedName>
    <definedName name="la" localSheetId="7" hidden="1">{#N/A,#N/A,FALSE,"MO (2)"}</definedName>
    <definedName name="la" hidden="1">{#N/A,#N/A,FALSE,"MO (2)"}</definedName>
    <definedName name="Largura_da_Faixa_de_Tráfego___..........." localSheetId="1">#REF!</definedName>
    <definedName name="Largura_da_Faixa_de_Tráfego___..........." localSheetId="7">#REF!</definedName>
    <definedName name="Largura_da_Faixa_de_Tráfego___...........">#REF!</definedName>
    <definedName name="LDI" localSheetId="1">#REF!</definedName>
    <definedName name="LDI" localSheetId="7">#REF!</definedName>
    <definedName name="LDI">#REF!</definedName>
    <definedName name="LDI_1">#REF!</definedName>
    <definedName name="LILASDRENA" localSheetId="1">#REF!</definedName>
    <definedName name="LILASDRENA">#REF!</definedName>
    <definedName name="Limp_1">#REF!</definedName>
    <definedName name="Limp_14">#N/A</definedName>
    <definedName name="Limp_7_1" localSheetId="1">#REF!</definedName>
    <definedName name="Limp_7_1" localSheetId="7">#REF!</definedName>
    <definedName name="Limp_7_1">#REF!</definedName>
    <definedName name="Limp_7_14">#N/A</definedName>
    <definedName name="LIMPPONTE_1" localSheetId="1">#REF!</definedName>
    <definedName name="LIMPPONTE_1" localSheetId="7">#REF!</definedName>
    <definedName name="LIMPPONTE_1">#REF!</definedName>
    <definedName name="LIMPPONTE_14">#N/A</definedName>
    <definedName name="LISTA" localSheetId="1">#REF!</definedName>
    <definedName name="LISTA" localSheetId="7">#REF!</definedName>
    <definedName name="LISTA">#REF!</definedName>
    <definedName name="LISTA_CÓD_MEDIÇÕES" localSheetId="1">[8]Listas!$B$5:$B$38</definedName>
    <definedName name="LISTA_CÓD_MEDIÇÕES" localSheetId="7">[8]Listas!$B$5:$B$38</definedName>
    <definedName name="LISTA_CÓD_MEDIÇÕES">[9]Listas!$B$5:$B$38</definedName>
    <definedName name="lixo" localSheetId="1">#REF!</definedName>
    <definedName name="lixo" localSheetId="4">#REF!</definedName>
    <definedName name="lixo" localSheetId="7">#REF!</definedName>
    <definedName name="lixo">#REF!</definedName>
    <definedName name="liz">#N/A</definedName>
    <definedName name="LOTE">#NAME?</definedName>
    <definedName name="M_003">#NAME?</definedName>
    <definedName name="M_003_1" localSheetId="1">#REF!</definedName>
    <definedName name="M_003_1" localSheetId="7">#REF!</definedName>
    <definedName name="M_003_1">#REF!</definedName>
    <definedName name="M_100">#NAME?</definedName>
    <definedName name="M_100_1" localSheetId="1">#REF!</definedName>
    <definedName name="M_100_1" localSheetId="7">#REF!</definedName>
    <definedName name="M_100_1">#REF!</definedName>
    <definedName name="M_202">#NAME?</definedName>
    <definedName name="M_202_1" localSheetId="1">#REF!</definedName>
    <definedName name="M_202_1" localSheetId="7">#REF!</definedName>
    <definedName name="M_202_1">#REF!</definedName>
    <definedName name="M_205">#NAME?</definedName>
    <definedName name="M_205_1" localSheetId="1">#REF!</definedName>
    <definedName name="M_205_1" localSheetId="7">#REF!</definedName>
    <definedName name="M_205_1">#REF!</definedName>
    <definedName name="M_210">#NAME?</definedName>
    <definedName name="M_210_1" localSheetId="1">#REF!</definedName>
    <definedName name="M_210_1" localSheetId="7">#REF!</definedName>
    <definedName name="M_210_1">#REF!</definedName>
    <definedName name="M_211">#NAME?</definedName>
    <definedName name="M_211_1" localSheetId="1">#REF!</definedName>
    <definedName name="M_211_1" localSheetId="7">#REF!</definedName>
    <definedName name="M_211_1">#REF!</definedName>
    <definedName name="M_319">#NAME?</definedName>
    <definedName name="M_319_1" localSheetId="1">#REF!</definedName>
    <definedName name="M_319_1" localSheetId="7">#REF!</definedName>
    <definedName name="M_319_1">#REF!</definedName>
    <definedName name="M_320">#NAME?</definedName>
    <definedName name="M_320_1" localSheetId="1">#REF!</definedName>
    <definedName name="M_320_1" localSheetId="7">#REF!</definedName>
    <definedName name="M_320_1">#REF!</definedName>
    <definedName name="M_321">#NAME?</definedName>
    <definedName name="M_321_1" localSheetId="1">#REF!</definedName>
    <definedName name="M_321_1" localSheetId="7">#REF!</definedName>
    <definedName name="M_321_1">#REF!</definedName>
    <definedName name="M_334">#NAME?</definedName>
    <definedName name="M_334_1" localSheetId="1">#REF!</definedName>
    <definedName name="M_334_1" localSheetId="7">#REF!</definedName>
    <definedName name="M_334_1">#REF!</definedName>
    <definedName name="M_335">#NAME?</definedName>
    <definedName name="M_335_1" localSheetId="1">#REF!</definedName>
    <definedName name="M_335_1" localSheetId="7">#REF!</definedName>
    <definedName name="M_335_1">#REF!</definedName>
    <definedName name="M_343">#NAME?</definedName>
    <definedName name="M_343_1" localSheetId="1">#REF!</definedName>
    <definedName name="M_343_1" localSheetId="7">#REF!</definedName>
    <definedName name="M_343_1">#REF!</definedName>
    <definedName name="M_346">#NAME?</definedName>
    <definedName name="M_346_1" localSheetId="1">#REF!</definedName>
    <definedName name="M_346_1" localSheetId="7">#REF!</definedName>
    <definedName name="M_346_1">#REF!</definedName>
    <definedName name="M_405">#NAME?</definedName>
    <definedName name="M_405_1" localSheetId="1">#REF!</definedName>
    <definedName name="M_405_1" localSheetId="7">#REF!</definedName>
    <definedName name="M_405_1">#REF!</definedName>
    <definedName name="M_406">#NAME?</definedName>
    <definedName name="M_406_1" localSheetId="1">#REF!</definedName>
    <definedName name="M_406_1" localSheetId="7">#REF!</definedName>
    <definedName name="M_406_1">#REF!</definedName>
    <definedName name="M_408">#NAME?</definedName>
    <definedName name="M_408_1" localSheetId="1">#REF!</definedName>
    <definedName name="M_408_1" localSheetId="7">#REF!</definedName>
    <definedName name="M_408_1">#REF!</definedName>
    <definedName name="M_413">#NAME?</definedName>
    <definedName name="M_413_1" localSheetId="1">#REF!</definedName>
    <definedName name="M_413_1" localSheetId="7">#REF!</definedName>
    <definedName name="M_413_1">#REF!</definedName>
    <definedName name="M_420">#NAME?</definedName>
    <definedName name="M_420_1" localSheetId="1">#REF!</definedName>
    <definedName name="M_420_1" localSheetId="7">#REF!</definedName>
    <definedName name="M_420_1">#REF!</definedName>
    <definedName name="M_421">#NAME?</definedName>
    <definedName name="M_421_1" localSheetId="1">#REF!</definedName>
    <definedName name="M_421_1" localSheetId="7">#REF!</definedName>
    <definedName name="M_421_1">#REF!</definedName>
    <definedName name="M_601">#NAME?</definedName>
    <definedName name="M_601_1" localSheetId="1">#REF!</definedName>
    <definedName name="M_601_1" localSheetId="7">#REF!</definedName>
    <definedName name="M_601_1">#REF!</definedName>
    <definedName name="M_607">#NAME?</definedName>
    <definedName name="M_607_1" localSheetId="1">#REF!</definedName>
    <definedName name="M_607_1" localSheetId="7">#REF!</definedName>
    <definedName name="M_607_1">#REF!</definedName>
    <definedName name="M_608">#NAME?</definedName>
    <definedName name="M_608_1" localSheetId="1">#REF!</definedName>
    <definedName name="M_608_1" localSheetId="7">#REF!</definedName>
    <definedName name="M_608_1">#REF!</definedName>
    <definedName name="M_609">#NAME?</definedName>
    <definedName name="M_609_1" localSheetId="1">#REF!</definedName>
    <definedName name="M_609_1" localSheetId="7">#REF!</definedName>
    <definedName name="M_609_1">#REF!</definedName>
    <definedName name="M_611">#NAME?</definedName>
    <definedName name="M_611_1" localSheetId="1">#REF!</definedName>
    <definedName name="M_611_1" localSheetId="7">#REF!</definedName>
    <definedName name="M_611_1">#REF!</definedName>
    <definedName name="M_615">#NAME?</definedName>
    <definedName name="M_615_1" localSheetId="1">#REF!</definedName>
    <definedName name="M_615_1" localSheetId="7">#REF!</definedName>
    <definedName name="M_615_1">#REF!</definedName>
    <definedName name="M_616">#NAME?</definedName>
    <definedName name="M_616_1" localSheetId="1">#REF!</definedName>
    <definedName name="M_616_1" localSheetId="7">#REF!</definedName>
    <definedName name="M_616_1">#REF!</definedName>
    <definedName name="M_619">#NAME?</definedName>
    <definedName name="M_619_1" localSheetId="1">#REF!</definedName>
    <definedName name="M_619_1" localSheetId="7">#REF!</definedName>
    <definedName name="M_619_1">#REF!</definedName>
    <definedName name="M_621">#NAME?</definedName>
    <definedName name="M_621_1" localSheetId="1">#REF!</definedName>
    <definedName name="M_621_1" localSheetId="7">#REF!</definedName>
    <definedName name="M_621_1">#REF!</definedName>
    <definedName name="M_702">#NAME?</definedName>
    <definedName name="M_702_1" localSheetId="1">#REF!</definedName>
    <definedName name="M_702_1" localSheetId="7">#REF!</definedName>
    <definedName name="M_702_1">#REF!</definedName>
    <definedName name="M_704">#NAME?</definedName>
    <definedName name="M_704_1" localSheetId="1">#REF!</definedName>
    <definedName name="M_704_1" localSheetId="7">#REF!</definedName>
    <definedName name="M_704_1">#REF!</definedName>
    <definedName name="M_710">#NAME?</definedName>
    <definedName name="M_710_1" localSheetId="1">#REF!</definedName>
    <definedName name="M_710_1" localSheetId="7">#REF!</definedName>
    <definedName name="M_710_1">#REF!</definedName>
    <definedName name="m_800">#NAME?</definedName>
    <definedName name="m_800_1" localSheetId="1">#REF!</definedName>
    <definedName name="m_800_1" localSheetId="7">#REF!</definedName>
    <definedName name="m_800_1">#REF!</definedName>
    <definedName name="M_905">#NAME?</definedName>
    <definedName name="M_905_1" localSheetId="1">#REF!</definedName>
    <definedName name="M_905_1" localSheetId="7">#REF!</definedName>
    <definedName name="M_905_1">#REF!</definedName>
    <definedName name="M_912">#NAME?</definedName>
    <definedName name="M_912_1" localSheetId="1">#REF!</definedName>
    <definedName name="M_912_1" localSheetId="7">#REF!</definedName>
    <definedName name="M_912_1">#REF!</definedName>
    <definedName name="M_965">#NAME?</definedName>
    <definedName name="M_965_1" localSheetId="1">#REF!</definedName>
    <definedName name="M_965_1" localSheetId="7">#REF!</definedName>
    <definedName name="M_965_1">#REF!</definedName>
    <definedName name="M_969">#NAME?</definedName>
    <definedName name="M_969_1" localSheetId="1">#REF!</definedName>
    <definedName name="M_969_1" localSheetId="7">#REF!</definedName>
    <definedName name="M_969_1">#REF!</definedName>
    <definedName name="M_970">#NAME?</definedName>
    <definedName name="M_970_1" localSheetId="1">#REF!</definedName>
    <definedName name="M_970_1" localSheetId="7">#REF!</definedName>
    <definedName name="M_970_1">#REF!</definedName>
    <definedName name="M_972">#NAME?</definedName>
    <definedName name="M_972_1" localSheetId="1">#REF!</definedName>
    <definedName name="M_972_1" localSheetId="7">#REF!</definedName>
    <definedName name="M_972_1">#REF!</definedName>
    <definedName name="M_973">#NAME?</definedName>
    <definedName name="M_973_1" localSheetId="1">#REF!</definedName>
    <definedName name="M_973_1" localSheetId="7">#REF!</definedName>
    <definedName name="M_973_1">#REF!</definedName>
    <definedName name="M_975">#NAME?</definedName>
    <definedName name="M_975_1" localSheetId="1">#REF!</definedName>
    <definedName name="M_975_1" localSheetId="7">#REF!</definedName>
    <definedName name="M_975_1">#REF!</definedName>
    <definedName name="M_980">#NAME?</definedName>
    <definedName name="M_980_1" localSheetId="1">#REF!</definedName>
    <definedName name="M_980_1" localSheetId="7">#REF!</definedName>
    <definedName name="M_980_1">#REF!</definedName>
    <definedName name="MA" localSheetId="1">#REF!</definedName>
    <definedName name="MA" localSheetId="4">#REF!</definedName>
    <definedName name="MA" localSheetId="7">#REF!</definedName>
    <definedName name="MA">#REF!</definedName>
    <definedName name="MAAUQ" localSheetId="1">#REF!</definedName>
    <definedName name="MAAUQ" localSheetId="7">#REF!</definedName>
    <definedName name="MAAUQ">#REF!</definedName>
    <definedName name="MAAUQ_1">#REF!</definedName>
    <definedName name="mao">#REF!</definedName>
    <definedName name="mão" localSheetId="4">#REF!</definedName>
    <definedName name="mão">#REF!</definedName>
    <definedName name="MÃODEOBRA">#NAME?</definedName>
    <definedName name="MAQSERV" localSheetId="1">#REF!</definedName>
    <definedName name="MAQSERV" localSheetId="7">#REF!</definedName>
    <definedName name="MAQSERV">#REF!</definedName>
    <definedName name="MAQSERV048" localSheetId="1">#REF!</definedName>
    <definedName name="MAQSERV048" localSheetId="7">#REF!</definedName>
    <definedName name="MAQSERV048">#REF!</definedName>
    <definedName name="Massa">#NAME?</definedName>
    <definedName name="MAT" localSheetId="1">[22]COMPOS1!#REF!</definedName>
    <definedName name="MAT" localSheetId="7">[22]COMPOS1!#REF!</definedName>
    <definedName name="MAT">[22]COMPOS1!#REF!</definedName>
    <definedName name="mater" localSheetId="1">#REF!</definedName>
    <definedName name="mater" localSheetId="7">#REF!</definedName>
    <definedName name="mater">#REF!</definedName>
    <definedName name="MATERIAIS" localSheetId="1">#REF!</definedName>
    <definedName name="MATERIAIS" localSheetId="7">#REF!</definedName>
    <definedName name="MATERIAIS">#REF!</definedName>
    <definedName name="MATERIAL">#NAME?</definedName>
    <definedName name="material_1" localSheetId="1">#REF!</definedName>
    <definedName name="material_1" localSheetId="7">#REF!</definedName>
    <definedName name="material_1">#REF!</definedName>
    <definedName name="Max" hidden="1">COUNTIF(#REF!,"&lt;&gt;0")+3</definedName>
    <definedName name="ME_1" localSheetId="1">#REF!</definedName>
    <definedName name="ME_1" localSheetId="7">#REF!</definedName>
    <definedName name="ME_1">#REF!</definedName>
    <definedName name="ME_14">#N/A</definedName>
    <definedName name="Mecanica" localSheetId="1">#REF!</definedName>
    <definedName name="Mecanica" localSheetId="7">#REF!</definedName>
    <definedName name="Mecanica">NA()</definedName>
    <definedName name="Mecanica_5" localSheetId="1">#N/A</definedName>
    <definedName name="Mecanica_5" localSheetId="7">#N/A</definedName>
    <definedName name="Mecanica_5">NA()</definedName>
    <definedName name="Mecanica_6" localSheetId="1">#REF!</definedName>
    <definedName name="Mecanica_6" localSheetId="7">#REF!</definedName>
    <definedName name="Mecanica_6">#REF!</definedName>
    <definedName name="Mecanica_7" localSheetId="1">#N/A</definedName>
    <definedName name="Mecanica_7" localSheetId="7">#N/A</definedName>
    <definedName name="Mecanica_7">#REF!</definedName>
    <definedName name="Mecanica_7_1">NA()</definedName>
    <definedName name="Mecanica_8" localSheetId="1">#REF!</definedName>
    <definedName name="Mecanica_8" localSheetId="7">#REF!</definedName>
    <definedName name="Mecanica_8">#REF!</definedName>
    <definedName name="Mecanica_9" localSheetId="1">#N/A</definedName>
    <definedName name="Mecanica_9" localSheetId="7">#N/A</definedName>
    <definedName name="Mecanica_9">#REF!</definedName>
    <definedName name="Mecanica_9_1">NA()</definedName>
    <definedName name="Medição" localSheetId="1">#REF!</definedName>
    <definedName name="Medição" localSheetId="7">#REF!</definedName>
    <definedName name="Medição">#REF!</definedName>
    <definedName name="MEDICAO_1" localSheetId="1">#REF!</definedName>
    <definedName name="MEDICAO_1" localSheetId="7">#REF!</definedName>
    <definedName name="MEDICAO_1">#REF!</definedName>
    <definedName name="MEDIÇÃO_1">#REF!</definedName>
    <definedName name="MEDICAO_14">#N/A</definedName>
    <definedName name="MEDIÇÃO_14">#N/A</definedName>
    <definedName name="medir">#NAME?</definedName>
    <definedName name="MENU" localSheetId="1">#REF!</definedName>
    <definedName name="MENU" localSheetId="7">#REF!</definedName>
    <definedName name="MENU">#REF!</definedName>
    <definedName name="Meu" localSheetId="1">#REF!</definedName>
    <definedName name="Meu" localSheetId="7">#REF!</definedName>
    <definedName name="Meu">#REF!</definedName>
    <definedName name="MM">#N/A</definedName>
    <definedName name="MNB">#N/A</definedName>
    <definedName name="MO" localSheetId="1">#REF!</definedName>
    <definedName name="MO" localSheetId="7">#REF!</definedName>
    <definedName name="MO">#REF!</definedName>
    <definedName name="mob">#NAME?</definedName>
    <definedName name="Modelo" localSheetId="1" hidden="1">#REF!</definedName>
    <definedName name="Modelo" localSheetId="7" hidden="1">#REF!</definedName>
    <definedName name="Modelo" hidden="1">#REF!</definedName>
    <definedName name="MODEXT">#N/A</definedName>
    <definedName name="módulo1.Extenso" localSheetId="9">'Composições SICRO'!módulo1.Extenso</definedName>
    <definedName name="módulo1.Extenso" localSheetId="5">Consumos!módulo1.Extenso</definedName>
    <definedName name="módulo1.Extenso" localSheetId="1">Cronograma!módulo1.Extenso</definedName>
    <definedName name="módulo1.Extenso" localSheetId="4">DT´s!módulo1.Extenso</definedName>
    <definedName name="módulo1.Extenso" localSheetId="7">'Mob e Desmob Pav'!módulo1.Extenso</definedName>
    <definedName name="módulo1.Extenso">[0]!módulo1.Extenso</definedName>
    <definedName name="montagem" localSheetId="1">#REF!</definedName>
    <definedName name="montagem" localSheetId="7">#REF!</definedName>
    <definedName name="montagem">#REF!</definedName>
    <definedName name="MP" localSheetId="1" hidden="1">#REF!</definedName>
    <definedName name="MP" localSheetId="7" hidden="1">#REF!</definedName>
    <definedName name="MP" hidden="1">#REF!</definedName>
    <definedName name="MSICRO">#NAME?</definedName>
    <definedName name="MSICRO_1" localSheetId="1">#REF!</definedName>
    <definedName name="MSICRO_1" localSheetId="7">#REF!</definedName>
    <definedName name="MSICRO_1">#REF!</definedName>
    <definedName name="n">NA()</definedName>
    <definedName name="NBV">#N/A</definedName>
    <definedName name="NColunas" localSheetId="1">#REF!</definedName>
    <definedName name="NColunas" localSheetId="7">#REF!</definedName>
    <definedName name="NColunas">#REF!</definedName>
    <definedName name="NLEq" hidden="1">4</definedName>
    <definedName name="NLinhasPagina" localSheetId="1">#REF!</definedName>
    <definedName name="NLinhasPagina" localSheetId="7">#REF!</definedName>
    <definedName name="NLinhasPagina">#REF!</definedName>
    <definedName name="NLinhasRodape" localSheetId="1">#REF!</definedName>
    <definedName name="NLinhasRodape" localSheetId="7">#REF!</definedName>
    <definedName name="NLinhasRodape">#REF!</definedName>
    <definedName name="NLMo" hidden="1">6</definedName>
    <definedName name="NLMp" hidden="1">5</definedName>
    <definedName name="NLTr" hidden="1">3</definedName>
    <definedName name="NOIN" localSheetId="1">#REF!</definedName>
    <definedName name="NOIN" localSheetId="7">#REF!</definedName>
    <definedName name="NOIN">#REF!</definedName>
    <definedName name="NTEI" localSheetId="9">'[7]PRO-08'!#REF!</definedName>
    <definedName name="NTEI" localSheetId="1">'[7]PRO-08'!#REF!</definedName>
    <definedName name="NTEI" localSheetId="4">'[7]PRO-08'!#REF!</definedName>
    <definedName name="NTEI" localSheetId="7">'[7]PRO-08'!#REF!</definedName>
    <definedName name="NTEI">'[7]PRO-08'!#REF!</definedName>
    <definedName name="NTEI2" localSheetId="1">'[7]PRO-08'!#REF!</definedName>
    <definedName name="NTEI2" localSheetId="7">'[7]PRO-08'!#REF!</definedName>
    <definedName name="NTEI2">'[7]PRO-08'!#REF!</definedName>
    <definedName name="O.A.E." localSheetId="9">#REF!</definedName>
    <definedName name="O.A.E." localSheetId="1">#REF!</definedName>
    <definedName name="O.A.E." localSheetId="4">#REF!</definedName>
    <definedName name="O.A.E." localSheetId="7">#REF!</definedName>
    <definedName name="O.A.E.">#REF!</definedName>
    <definedName name="O.COMPLEM." localSheetId="1">#REF!</definedName>
    <definedName name="O.COMPLEM." localSheetId="4">#REF!</definedName>
    <definedName name="O.COMPLEM." localSheetId="7">#REF!</definedName>
    <definedName name="O.COMPLEM.">#REF!</definedName>
    <definedName name="OAC" localSheetId="1">#REF!</definedName>
    <definedName name="OAC" localSheetId="7">#REF!</definedName>
    <definedName name="OAC">#REF!</definedName>
    <definedName name="OBJETIVO">#REF!</definedName>
    <definedName name="Obra" hidden="1">""</definedName>
    <definedName name="oitava">#REF!</definedName>
    <definedName name="OLI">#REF!</definedName>
    <definedName name="OLO">#REF!</definedName>
    <definedName name="OnOff" hidden="1">"ON"</definedName>
    <definedName name="OPA" localSheetId="1">'[7]PRO-08'!#REF!</definedName>
    <definedName name="OPA" localSheetId="7">'[7]PRO-08'!#REF!</definedName>
    <definedName name="OPA">'[7]PRO-08'!#REF!</definedName>
    <definedName name="OPAY">'[7]PRO-08'!#REF!</definedName>
    <definedName name="opo">[21]COMPOS1!#REF!</definedName>
    <definedName name="ORÇ">[26]PORIGINAL!$B$1:$G$174</definedName>
    <definedName name="Orçamento">#NAME?</definedName>
    <definedName name="Orçamento_1" localSheetId="1">#REF!</definedName>
    <definedName name="Orçamento_1" localSheetId="7">#REF!</definedName>
    <definedName name="Orçamento_1">#REF!</definedName>
    <definedName name="orçamrest" localSheetId="5">{#N/A,#N/A,TRUE,"Serviços"}</definedName>
    <definedName name="orçamrest" localSheetId="1">{#N/A,#N/A,TRUE,"Serviços"}</definedName>
    <definedName name="orçamrest" localSheetId="7">{#N/A,#N/A,TRUE,"Serviços"}</definedName>
    <definedName name="orçamrest">{#N/A,#N/A,TRUE,"Serviços"}</definedName>
    <definedName name="orçamrest_1" localSheetId="5">{#N/A,#N/A,TRUE,"Serviços"}</definedName>
    <definedName name="orçamrest_1" localSheetId="1">{#N/A,#N/A,TRUE,"Serviços"}</definedName>
    <definedName name="orçamrest_1" localSheetId="7">{#N/A,#N/A,TRUE,"Serviços"}</definedName>
    <definedName name="orçamrest_1">{#N/A,#N/A,TRUE,"Serviços"}</definedName>
    <definedName name="ORD" localSheetId="1">#REF!</definedName>
    <definedName name="ORD" localSheetId="4">#REF!</definedName>
    <definedName name="ORD" localSheetId="7">#REF!</definedName>
    <definedName name="ORD">#REF!</definedName>
    <definedName name="Ordem" localSheetId="1" hidden="1">#REF!</definedName>
    <definedName name="Ordem" localSheetId="7" hidden="1">#REF!</definedName>
    <definedName name="Ordem" hidden="1">#REF!</definedName>
    <definedName name="Origem" localSheetId="1" hidden="1">#REF!</definedName>
    <definedName name="Origem" localSheetId="7" hidden="1">#REF!</definedName>
    <definedName name="Origem" hidden="1">#REF!</definedName>
    <definedName name="p" localSheetId="1">comparação</definedName>
    <definedName name="P" localSheetId="4">#REF!</definedName>
    <definedName name="p" localSheetId="7">comparação</definedName>
    <definedName name="P">#REF!</definedName>
    <definedName name="PAJUDANTE">#NAME?</definedName>
    <definedName name="PAJUDANTE_1" localSheetId="1">#REF!</definedName>
    <definedName name="PAJUDANTE_1" localSheetId="7">#REF!</definedName>
    <definedName name="PAJUDANTE_1">#REF!</definedName>
    <definedName name="PAR" localSheetId="1">#REF!</definedName>
    <definedName name="PAR" localSheetId="7">#REF!</definedName>
    <definedName name="PAR">NA()</definedName>
    <definedName name="PAR_5" localSheetId="1">#N/A</definedName>
    <definedName name="PAR_5" localSheetId="7">#N/A</definedName>
    <definedName name="PAR_5">NA()</definedName>
    <definedName name="PAR_6" localSheetId="1">#REF!</definedName>
    <definedName name="PAR_6" localSheetId="4">#REF!</definedName>
    <definedName name="PAR_6" localSheetId="7">#REF!</definedName>
    <definedName name="PAR_6">#REF!</definedName>
    <definedName name="PAR_7" localSheetId="1">#N/A</definedName>
    <definedName name="PAR_7" localSheetId="7">#N/A</definedName>
    <definedName name="PAR_7">#REF!</definedName>
    <definedName name="PAR_7_1">NA()</definedName>
    <definedName name="PAR_8" localSheetId="1">#REF!</definedName>
    <definedName name="PAR_8" localSheetId="7">#REF!</definedName>
    <definedName name="PAR_8">#REF!</definedName>
    <definedName name="PAR_9" localSheetId="1">#N/A</definedName>
    <definedName name="PAR_9" localSheetId="7">#N/A</definedName>
    <definedName name="PAR_9">#REF!</definedName>
    <definedName name="PAR_9_1">NA()</definedName>
    <definedName name="PASS" localSheetId="1">#REF!</definedName>
    <definedName name="PASS" localSheetId="7">#REF!</definedName>
    <definedName name="PASS">#REF!</definedName>
    <definedName name="PassaExt">#N/A</definedName>
    <definedName name="PassaExtenso" localSheetId="0">[27]!PassaExtenso</definedName>
    <definedName name="PassaExtenso">[27]!PassaExtenso</definedName>
    <definedName name="PassaExtenso_1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0">#N/A</definedName>
    <definedName name="PassaExtenso_20_1">#N/A</definedName>
    <definedName name="PassaExtenso_22">#N/A</definedName>
    <definedName name="PassaExtenso_22_1">#N/A</definedName>
    <definedName name="PassaExtenso_4" localSheetId="1">#N/A</definedName>
    <definedName name="PassaExtenso_4" localSheetId="7">#N/A</definedName>
    <definedName name="PassaExtenso_4">#N/A</definedName>
    <definedName name="PassaExtenso_7">#NAME?</definedName>
    <definedName name="PassaExtenso_7_1">#N/A</definedName>
    <definedName name="PassaExtenso4" localSheetId="5">PassaExt</definedName>
    <definedName name="PassaExtenso4" localSheetId="1">PassaExt</definedName>
    <definedName name="PassaExtenso4" localSheetId="7">PassaExt</definedName>
    <definedName name="PassaExtenso4">PassaExt</definedName>
    <definedName name="PASSAGEM">#NAME?</definedName>
    <definedName name="pato" localSheetId="1">#REF!</definedName>
    <definedName name="pato" localSheetId="7">#REF!</definedName>
    <definedName name="pato">#REF!</definedName>
    <definedName name="pato_1" localSheetId="1">#REF!</definedName>
    <definedName name="pato_1" localSheetId="7">#REF!</definedName>
    <definedName name="pato_1">#REF!</definedName>
    <definedName name="pav">#NAME?</definedName>
    <definedName name="PAVIMENT." localSheetId="1">#REF!</definedName>
    <definedName name="PAVIMENT." localSheetId="4">#REF!</definedName>
    <definedName name="PAVIMENT." localSheetId="7">#REF!</definedName>
    <definedName name="PAVIMENT.">#REF!</definedName>
    <definedName name="PCARPINTEIRO">#NAME?</definedName>
    <definedName name="PCARPINTEIRO_1" localSheetId="1">#REF!</definedName>
    <definedName name="PCARPINTEIRO_1" localSheetId="7">#REF!</definedName>
    <definedName name="PCARPINTEIRO_1">#REF!</definedName>
    <definedName name="PE_001">#NAME?</definedName>
    <definedName name="PE_001_1" localSheetId="1">#REF!</definedName>
    <definedName name="PE_001_1" localSheetId="7">#REF!</definedName>
    <definedName name="PE_001_1">#REF!</definedName>
    <definedName name="PE_006">#NAME?</definedName>
    <definedName name="PE_006_1" localSheetId="1">#REF!</definedName>
    <definedName name="PE_006_1" localSheetId="7">#REF!</definedName>
    <definedName name="PE_006_1">#REF!</definedName>
    <definedName name="PE_007">#NAME?</definedName>
    <definedName name="PE_007_1" localSheetId="1">#REF!</definedName>
    <definedName name="PE_007_1" localSheetId="7">#REF!</definedName>
    <definedName name="PE_007_1">#REF!</definedName>
    <definedName name="PE_009">#NAME?</definedName>
    <definedName name="PE_009_1" localSheetId="1">#REF!</definedName>
    <definedName name="PE_009_1" localSheetId="7">#REF!</definedName>
    <definedName name="PE_009_1">#REF!</definedName>
    <definedName name="PE_013">#NAME?</definedName>
    <definedName name="PE_013_1" localSheetId="1">#REF!</definedName>
    <definedName name="PE_013_1" localSheetId="7">#REF!</definedName>
    <definedName name="PE_013_1">#REF!</definedName>
    <definedName name="PE_016">#NAME?</definedName>
    <definedName name="PE_016_1" localSheetId="1">#REF!</definedName>
    <definedName name="PE_016_1" localSheetId="7">#REF!</definedName>
    <definedName name="PE_016_1">#REF!</definedName>
    <definedName name="PE_101">#NAME?</definedName>
    <definedName name="PE_101_1" localSheetId="1">#REF!</definedName>
    <definedName name="PE_101_1" localSheetId="7">#REF!</definedName>
    <definedName name="PE_101_1">#REF!</definedName>
    <definedName name="PE_105">#NAME?</definedName>
    <definedName name="PE_105_1" localSheetId="1">#REF!</definedName>
    <definedName name="PE_105_1" localSheetId="7">#REF!</definedName>
    <definedName name="PE_105_1">#REF!</definedName>
    <definedName name="PE_107">#NAME?</definedName>
    <definedName name="PE_107_1" localSheetId="1">#REF!</definedName>
    <definedName name="PE_107_1" localSheetId="7">#REF!</definedName>
    <definedName name="PE_107_1">#REF!</definedName>
    <definedName name="PE_110">#NAME?</definedName>
    <definedName name="PE_110_1" localSheetId="1">#REF!</definedName>
    <definedName name="PE_110_1" localSheetId="7">#REF!</definedName>
    <definedName name="PE_110_1">#REF!</definedName>
    <definedName name="PE_111">#NAME?</definedName>
    <definedName name="PE_111_1" localSheetId="1">#REF!</definedName>
    <definedName name="PE_111_1" localSheetId="7">#REF!</definedName>
    <definedName name="PE_111_1">#REF!</definedName>
    <definedName name="PE_112">#NAME?</definedName>
    <definedName name="PE_112_1" localSheetId="1">#REF!</definedName>
    <definedName name="PE_112_1" localSheetId="7">#REF!</definedName>
    <definedName name="PE_112_1">#REF!</definedName>
    <definedName name="PE_113">#NAME?</definedName>
    <definedName name="PE_113_1" localSheetId="1">#REF!</definedName>
    <definedName name="PE_113_1" localSheetId="7">#REF!</definedName>
    <definedName name="PE_113_1">#REF!</definedName>
    <definedName name="PE_116">#NAME?</definedName>
    <definedName name="PE_116_1" localSheetId="1">#REF!</definedName>
    <definedName name="PE_116_1" localSheetId="7">#REF!</definedName>
    <definedName name="PE_116_1">#REF!</definedName>
    <definedName name="PE_118">#NAME?</definedName>
    <definedName name="PE_118_1" localSheetId="1">#REF!</definedName>
    <definedName name="PE_118_1" localSheetId="7">#REF!</definedName>
    <definedName name="PE_118_1">#REF!</definedName>
    <definedName name="PE_119">#NAME?</definedName>
    <definedName name="PE_119_1" localSheetId="1">#REF!</definedName>
    <definedName name="PE_119_1" localSheetId="7">#REF!</definedName>
    <definedName name="PE_119_1">#REF!</definedName>
    <definedName name="PE_122">#NAME?</definedName>
    <definedName name="PE_122_1" localSheetId="1">#REF!</definedName>
    <definedName name="PE_122_1" localSheetId="7">#REF!</definedName>
    <definedName name="PE_122_1">#REF!</definedName>
    <definedName name="PE_123">#NAME?</definedName>
    <definedName name="PE_123_1" localSheetId="1">#REF!</definedName>
    <definedName name="PE_123_1" localSheetId="7">#REF!</definedName>
    <definedName name="PE_123_1">#REF!</definedName>
    <definedName name="PE_208">#NAME?</definedName>
    <definedName name="PE_208_1" localSheetId="1">#REF!</definedName>
    <definedName name="PE_208_1" localSheetId="7">#REF!</definedName>
    <definedName name="PE_208_1">#REF!</definedName>
    <definedName name="PE_209">#NAME?</definedName>
    <definedName name="PE_209_1" localSheetId="1">#REF!</definedName>
    <definedName name="PE_209_1" localSheetId="7">#REF!</definedName>
    <definedName name="PE_209_1">#REF!</definedName>
    <definedName name="PE_302">#NAME?</definedName>
    <definedName name="PE_302_1" localSheetId="1">#REF!</definedName>
    <definedName name="PE_302_1" localSheetId="7">#REF!</definedName>
    <definedName name="PE_302_1">#REF!</definedName>
    <definedName name="PE_304">#NAME?</definedName>
    <definedName name="PE_304_1" localSheetId="1">#REF!</definedName>
    <definedName name="PE_304_1" localSheetId="7">#REF!</definedName>
    <definedName name="PE_304_1">#REF!</definedName>
    <definedName name="PE_306">#NAME?</definedName>
    <definedName name="PE_306_1" localSheetId="1">#REF!</definedName>
    <definedName name="PE_306_1" localSheetId="7">#REF!</definedName>
    <definedName name="PE_306_1">#REF!</definedName>
    <definedName name="PE_343">#NAME?</definedName>
    <definedName name="PE_343_1" localSheetId="1">#REF!</definedName>
    <definedName name="PE_343_1" localSheetId="7">#REF!</definedName>
    <definedName name="PE_343_1">#REF!</definedName>
    <definedName name="PE_400">#NAME?</definedName>
    <definedName name="PE_400_1" localSheetId="1">#REF!</definedName>
    <definedName name="PE_400_1" localSheetId="7">#REF!</definedName>
    <definedName name="PE_400_1">#REF!</definedName>
    <definedName name="PE_402">#NAME?</definedName>
    <definedName name="PE_402_1" localSheetId="1">#REF!</definedName>
    <definedName name="PE_402_1" localSheetId="7">#REF!</definedName>
    <definedName name="PE_402_1">#REF!</definedName>
    <definedName name="PE_406">#NAME?</definedName>
    <definedName name="PE_406_1" localSheetId="1">#REF!</definedName>
    <definedName name="PE_406_1" localSheetId="7">#REF!</definedName>
    <definedName name="PE_406_1">#REF!</definedName>
    <definedName name="PE_408">#NAME?</definedName>
    <definedName name="PE_408_1" localSheetId="1">#REF!</definedName>
    <definedName name="PE_408_1" localSheetId="7">#REF!</definedName>
    <definedName name="PE_408_1">#REF!</definedName>
    <definedName name="PE_410">#NAME?</definedName>
    <definedName name="PE_410_1" localSheetId="1">#REF!</definedName>
    <definedName name="PE_410_1" localSheetId="7">#REF!</definedName>
    <definedName name="PE_410_1">#REF!</definedName>
    <definedName name="PE_416">#NAME?</definedName>
    <definedName name="PE_416_1" localSheetId="1">#REF!</definedName>
    <definedName name="PE_416_1" localSheetId="7">#REF!</definedName>
    <definedName name="PE_416_1">#REF!</definedName>
    <definedName name="PE_502">#NAME?</definedName>
    <definedName name="PE_502_1" localSheetId="1">#REF!</definedName>
    <definedName name="PE_502_1" localSheetId="7">#REF!</definedName>
    <definedName name="PE_502_1">#REF!</definedName>
    <definedName name="PE_507">#NAME?</definedName>
    <definedName name="PE_507_1" localSheetId="1">#REF!</definedName>
    <definedName name="PE_507_1" localSheetId="7">#REF!</definedName>
    <definedName name="PE_507_1">#REF!</definedName>
    <definedName name="PE_508">#NAME?</definedName>
    <definedName name="PE_508_1" localSheetId="1">#REF!</definedName>
    <definedName name="PE_508_1" localSheetId="7">#REF!</definedName>
    <definedName name="PE_508_1">#REF!</definedName>
    <definedName name="PE_509">#NAME?</definedName>
    <definedName name="PE_509_1" localSheetId="1">#REF!</definedName>
    <definedName name="PE_509_1" localSheetId="7">#REF!</definedName>
    <definedName name="PE_509_1">#REF!</definedName>
    <definedName name="PE_601">#NAME?</definedName>
    <definedName name="PE_601_1" localSheetId="1">#REF!</definedName>
    <definedName name="PE_601_1" localSheetId="7">#REF!</definedName>
    <definedName name="PE_601_1">#REF!</definedName>
    <definedName name="PE_602">#NAME?</definedName>
    <definedName name="PE_602_1" localSheetId="1">#REF!</definedName>
    <definedName name="PE_602_1" localSheetId="7">#REF!</definedName>
    <definedName name="PE_602_1">#REF!</definedName>
    <definedName name="PE_904">#NAME?</definedName>
    <definedName name="PE_904_1" localSheetId="1">#REF!</definedName>
    <definedName name="PE_904_1" localSheetId="7">#REF!</definedName>
    <definedName name="PE_904_1">#REF!</definedName>
    <definedName name="PE_906">#NAME?</definedName>
    <definedName name="PE_906_1" localSheetId="1">#REF!</definedName>
    <definedName name="PE_906_1" localSheetId="7">#REF!</definedName>
    <definedName name="PE_906_1">#REF!</definedName>
    <definedName name="PE_914">#NAME?</definedName>
    <definedName name="PE_914_1" localSheetId="1">#REF!</definedName>
    <definedName name="PE_914_1" localSheetId="7">#REF!</definedName>
    <definedName name="PE_914_1">#REF!</definedName>
    <definedName name="PE_922">#NAME?</definedName>
    <definedName name="PE_922_1" localSheetId="1">#REF!</definedName>
    <definedName name="PE_922_1" localSheetId="7">#REF!</definedName>
    <definedName name="PE_922_1">#REF!</definedName>
    <definedName name="PE412_1" localSheetId="1">#REF!</definedName>
    <definedName name="PE412_1" localSheetId="7">#REF!</definedName>
    <definedName name="PE412_1">#REF!</definedName>
    <definedName name="PEDRO">#N/A</definedName>
    <definedName name="PEDRO1" localSheetId="5">PEDRO</definedName>
    <definedName name="PEDRO1" localSheetId="1">PEDRO</definedName>
    <definedName name="PEDRO1" localSheetId="7">PEDRO</definedName>
    <definedName name="PEDRO1">PEDRO</definedName>
    <definedName name="PENCATURMA">#NAME?</definedName>
    <definedName name="PENCATURMA_1" localSheetId="1">#REF!</definedName>
    <definedName name="PENCATURMA_1" localSheetId="7">#REF!</definedName>
    <definedName name="PENCATURMA_1">#REF!</definedName>
    <definedName name="PERDA" localSheetId="1">#REF!</definedName>
    <definedName name="PERDA" localSheetId="4">#REF!</definedName>
    <definedName name="PERDA" localSheetId="7">#REF!</definedName>
    <definedName name="PERDA">#REF!</definedName>
    <definedName name="PERÍODO">'[18]Vínculos (Não Mexer)'!$G$24</definedName>
    <definedName name="pesquisa" localSheetId="1">#REF!</definedName>
    <definedName name="pesquisa" localSheetId="4">#REF!</definedName>
    <definedName name="pesquisa" localSheetId="7">#REF!</definedName>
    <definedName name="pesquisa">#REF!</definedName>
    <definedName name="pesquisa1">#NAME?</definedName>
    <definedName name="PESSO" localSheetId="1">#REF!</definedName>
    <definedName name="PESSO" localSheetId="7">#REF!</definedName>
    <definedName name="PESSO">#REF!</definedName>
    <definedName name="PESSO_1" localSheetId="1">#REF!</definedName>
    <definedName name="PESSO_1" localSheetId="7">#REF!</definedName>
    <definedName name="PESSO_1">#REF!</definedName>
    <definedName name="pessoal" localSheetId="1">#REF!</definedName>
    <definedName name="pessoal" localSheetId="7">#REF!</definedName>
    <definedName name="pessoal">#REF!</definedName>
    <definedName name="pessoal_1">#REF!</definedName>
    <definedName name="PETROPOLIS">'[28]pav (99)'!$L$3:$L$3</definedName>
    <definedName name="PG" localSheetId="1">#REF!</definedName>
    <definedName name="PG" localSheetId="7">#REF!</definedName>
    <definedName name="PG">#REF!</definedName>
    <definedName name="PICOS" localSheetId="1">#REF!</definedName>
    <definedName name="PICOS" localSheetId="7">#REF!</definedName>
    <definedName name="PICOS">#REF!</definedName>
    <definedName name="PL" localSheetId="4">#REF!</definedName>
    <definedName name="PL">#REF!</definedName>
    <definedName name="PLACAS">#REF!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N">#REF!</definedName>
    <definedName name="PLAN_1">#REF!</definedName>
    <definedName name="plan1">#REF!</definedName>
    <definedName name="plan10">#REF!</definedName>
    <definedName name="plan11">#REF!</definedName>
    <definedName name="plan3">#REF!</definedName>
    <definedName name="plan4">#REF!</definedName>
    <definedName name="plan5">#REF!</definedName>
    <definedName name="plan6">#REF!</definedName>
    <definedName name="plan7">#REF!</definedName>
    <definedName name="plan8">#REF!</definedName>
    <definedName name="plan9">#REF!</definedName>
    <definedName name="Planilha" localSheetId="5" hidden="1">{#N/A,#N/A,FALSE,"Planilha";#N/A,#N/A,FALSE,"Resumo";#N/A,#N/A,FALSE,"Fisico";#N/A,#N/A,FALSE,"Financeiro";#N/A,#N/A,FALSE,"Financeiro"}</definedName>
    <definedName name="Planilha" localSheetId="1" hidden="1">{#N/A,#N/A,FALSE,"Planilha";#N/A,#N/A,FALSE,"Resumo";#N/A,#N/A,FALSE,"Fisico";#N/A,#N/A,FALSE,"Financeiro";#N/A,#N/A,FALSE,"Financeiro"}</definedName>
    <definedName name="Planilha" localSheetId="7" hidden="1">{#N/A,#N/A,FALSE,"Planilha";#N/A,#N/A,FALSE,"Resumo";#N/A,#N/A,FALSE,"Fisico";#N/A,#N/A,FALSE,"Financeiro";#N/A,#N/A,FALSE,"Financeiro"}</definedName>
    <definedName name="Planilha" hidden="1">{#N/A,#N/A,FALSE,"Planilha";#N/A,#N/A,FALSE,"Resumo";#N/A,#N/A,FALSE,"Fisico";#N/A,#N/A,FALSE,"Financeiro";#N/A,#N/A,FALSE,"Financeiro"}</definedName>
    <definedName name="Plapla_11" localSheetId="1">#REF!</definedName>
    <definedName name="Plapla_11" localSheetId="7">#REF!</definedName>
    <definedName name="Plapla_11">#REF!</definedName>
    <definedName name="Plapla_12" localSheetId="1">#REF!</definedName>
    <definedName name="Plapla_12" localSheetId="7">#REF!</definedName>
    <definedName name="Plapla_12">#REF!</definedName>
    <definedName name="Plapla_13" localSheetId="1">#REF!</definedName>
    <definedName name="Plapla_13" localSheetId="7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ataforma" localSheetId="4">#REF!</definedName>
    <definedName name="Plataforma">#REF!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onte" localSheetId="9">'Composições SICRO'!Ponte</definedName>
    <definedName name="Ponte" localSheetId="5">Consumos!Ponte</definedName>
    <definedName name="Ponte" localSheetId="1">Cronograma!Ponte</definedName>
    <definedName name="Ponte" localSheetId="4">DT´s!Ponte</definedName>
    <definedName name="Ponte" localSheetId="7">'Mob e Desmob Pav'!Ponte</definedName>
    <definedName name="Ponte">[0]!Ponte</definedName>
    <definedName name="PONTEMADEIRA" localSheetId="9">#REF!</definedName>
    <definedName name="PONTEMADEIRA" localSheetId="1">#REF!</definedName>
    <definedName name="PONTEMADEIRA" localSheetId="4">#REF!</definedName>
    <definedName name="PONTEMADEIRA" localSheetId="7">#REF!</definedName>
    <definedName name="PONTEMADEIRA">#REF!</definedName>
    <definedName name="Posição" localSheetId="1" hidden="1">#REF!</definedName>
    <definedName name="Posição" localSheetId="7" hidden="1">#REF!</definedName>
    <definedName name="Posição" hidden="1">#REF!</definedName>
    <definedName name="pp" localSheetId="1">#REF!</definedName>
    <definedName name="pp" localSheetId="7">#REF!</definedName>
    <definedName name="pp">NA()</definedName>
    <definedName name="pp_5" localSheetId="1">#N/A</definedName>
    <definedName name="pp_5" localSheetId="7">#N/A</definedName>
    <definedName name="pp_5">NA()</definedName>
    <definedName name="pp_6" localSheetId="1">#REF!</definedName>
    <definedName name="pp_6" localSheetId="4">#REF!</definedName>
    <definedName name="pp_6" localSheetId="7">#REF!</definedName>
    <definedName name="pp_6">#REF!</definedName>
    <definedName name="pp_7" localSheetId="1">#N/A</definedName>
    <definedName name="pp_7" localSheetId="7">#N/A</definedName>
    <definedName name="pp_7">#REF!</definedName>
    <definedName name="pp_7_1">NA()</definedName>
    <definedName name="pp_8" localSheetId="1">#REF!</definedName>
    <definedName name="pp_8" localSheetId="7">#REF!</definedName>
    <definedName name="pp_8">#REF!</definedName>
    <definedName name="pp_9" localSheetId="1">#N/A</definedName>
    <definedName name="pp_9" localSheetId="7">#N/A</definedName>
    <definedName name="pp_9">#REF!</definedName>
    <definedName name="pp_9_1">NA()</definedName>
    <definedName name="PPEDREIRO">#NAME?</definedName>
    <definedName name="PPEDREIRO_1" localSheetId="1">#REF!</definedName>
    <definedName name="PPEDREIRO_1" localSheetId="7">#REF!</definedName>
    <definedName name="PPEDREIRO_1">#REF!</definedName>
    <definedName name="PPINTOR">#NAME?</definedName>
    <definedName name="PPINTOR_1" localSheetId="1">#REF!</definedName>
    <definedName name="PPINTOR_1" localSheetId="7">#REF!</definedName>
    <definedName name="PPINTOR_1">#REF!</definedName>
    <definedName name="PPUMO">NA()</definedName>
    <definedName name="PPUMO_6" localSheetId="1">'[29]Orçamento Básico'!#REF!</definedName>
    <definedName name="PPUMO_6" localSheetId="7">'[29]Orçamento Básico'!#REF!</definedName>
    <definedName name="PPUMO_6">'[29]Orçamento Básico'!#REF!</definedName>
    <definedName name="PPUMO_7" localSheetId="1">'[29]Orçamento Básico'!#REF!</definedName>
    <definedName name="PPUMO_7" localSheetId="7">'[29]Orçamento Básico'!#REF!</definedName>
    <definedName name="PPUMO_7">'[29]Orçamento Básico'!#REF!</definedName>
    <definedName name="PPUMO_8" localSheetId="1">#N/A</definedName>
    <definedName name="PPUMO_8" localSheetId="7">#N/A</definedName>
    <definedName name="PPUMO_8">'[29]Orçamento Básico'!#REF!</definedName>
    <definedName name="PPUMO_8_1">NA()</definedName>
    <definedName name="PPUMO_9" localSheetId="1">#N/A</definedName>
    <definedName name="PPUMO_9" localSheetId="7">#N/A</definedName>
    <definedName name="PPUMO_9">'[30]Orçamento Básico'!#REF!</definedName>
    <definedName name="PPUMO_9_1">NA()</definedName>
    <definedName name="Prd" hidden="1">#N/A</definedName>
    <definedName name="PrdAux" hidden="1">#N/A</definedName>
    <definedName name="PREC" localSheetId="1">#REF!</definedName>
    <definedName name="PREC" localSheetId="7">#REF!</definedName>
    <definedName name="PREC">#REF!</definedName>
    <definedName name="PREC_1" localSheetId="1">#REF!</definedName>
    <definedName name="PREC_1" localSheetId="7">#REF!</definedName>
    <definedName name="PREC_1">#REF!</definedName>
    <definedName name="PRECO" localSheetId="1">#REF!</definedName>
    <definedName name="PRECO" localSheetId="7">#REF!</definedName>
    <definedName name="PRECO">#REF!</definedName>
    <definedName name="PREÇO_REDE" localSheetId="1">[18]Planejamento!#REF!</definedName>
    <definedName name="PREÇO_REDE" localSheetId="7">[18]Planejamento!#REF!</definedName>
    <definedName name="PREÇO_REDE">[18]Planejamento!#REF!</definedName>
    <definedName name="PREÇOSOBRAS">#NAME?</definedName>
    <definedName name="PREFEITO">'[18]Vínculos (Não Mexer)'!$G$38</definedName>
    <definedName name="Print" localSheetId="1">[31]QuQuant!#REF!</definedName>
    <definedName name="Print" localSheetId="7">[31]QuQuant!#REF!</definedName>
    <definedName name="Print">[31]QuQuant!#REF!</definedName>
    <definedName name="Print_4" localSheetId="1">[32]QuQuant!#REF!</definedName>
    <definedName name="Print_4" localSheetId="7">[32]QuQuant!#REF!</definedName>
    <definedName name="Print_4">[32]QuQuant!#REF!</definedName>
    <definedName name="Print_Area_1" localSheetId="1">#REF!</definedName>
    <definedName name="Print_Area_1" localSheetId="7">#REF!</definedName>
    <definedName name="Print_Area_1">#REF!</definedName>
    <definedName name="Print_Area_MI" localSheetId="1">#REF!</definedName>
    <definedName name="Print_Area_MI" localSheetId="4">#REF!</definedName>
    <definedName name="Print_Area_MI" localSheetId="7">#REF!</definedName>
    <definedName name="Print_Area_MI">#REF!</definedName>
    <definedName name="Print_Area_MI_1">#REF!</definedName>
    <definedName name="Print_Area_MI_3">#REF!</definedName>
    <definedName name="Print_Area_MI_4">#REF!</definedName>
    <definedName name="Print_Titles_MI">#REF!</definedName>
    <definedName name="PRINT_TITLES_MI_1">#REF!</definedName>
    <definedName name="PRINT_TITLES_MI_3">#REF!</definedName>
    <definedName name="PROC_BAIRROS" localSheetId="1">[8]Listas!$O$8:$P$41</definedName>
    <definedName name="PROC_BAIRROS" localSheetId="7">[8]Listas!$O$8:$P$41</definedName>
    <definedName name="PROC_BAIRROS">[9]Listas!$O$8:$P$41</definedName>
    <definedName name="PROC_EMPREITEIRAS" localSheetId="1">[8]Listas!$R$8:$S$41</definedName>
    <definedName name="PROC_EMPREITEIRAS" localSheetId="7">[8]Listas!$R$8:$S$41</definedName>
    <definedName name="PROC_EMPREITEIRAS">[9]Listas!$R$8:$S$41</definedName>
    <definedName name="PROC_MEDIÇÕES" localSheetId="1">[8]Listas!$D$8:$M$41</definedName>
    <definedName name="PROC_MEDIÇÕES" localSheetId="7">[8]Listas!$D$8:$M$41</definedName>
    <definedName name="PROC_MEDIÇÕES">[9]Listas!$D$8:$M$41</definedName>
    <definedName name="PROD_1" localSheetId="5">{#N/A,#N/A,TRUE,"Serviços"}</definedName>
    <definedName name="PROD_1" localSheetId="1">{#N/A,#N/A,TRUE,"Serviços"}</definedName>
    <definedName name="PROD_1" localSheetId="7">{#N/A,#N/A,TRUE,"Serviços"}</definedName>
    <definedName name="PROD_1">{#N/A,#N/A,TRUE,"Serviços"}</definedName>
    <definedName name="PROD_1_1" localSheetId="5">{#N/A,#N/A,TRUE,"Serviços"}</definedName>
    <definedName name="PROD_1_1" localSheetId="1">{#N/A,#N/A,TRUE,"Serviços"}</definedName>
    <definedName name="PROD_1_1" localSheetId="7">{#N/A,#N/A,TRUE,"Serviços"}</definedName>
    <definedName name="PROD_1_1">{#N/A,#N/A,TRUE,"Serviços"}</definedName>
    <definedName name="PRODUCAO364" localSheetId="1">#REF!</definedName>
    <definedName name="PRODUCAO364" localSheetId="7">#REF!</definedName>
    <definedName name="PRODUCAO364">#REF!</definedName>
    <definedName name="PRODUCAO364_1" localSheetId="1">#REF!</definedName>
    <definedName name="PRODUCAO364_1" localSheetId="7">#REF!</definedName>
    <definedName name="PRODUCAO364_1">#REF!</definedName>
    <definedName name="PROGRAMA" localSheetId="1">#REF!</definedName>
    <definedName name="PROGRAMA" localSheetId="4">#REF!</definedName>
    <definedName name="PROGRAMA" localSheetId="7">#REF!</definedName>
    <definedName name="PROGRAMA">#REF!</definedName>
    <definedName name="PSERVENTE">#NAME?</definedName>
    <definedName name="PSERVENTE_1" localSheetId="1">#REF!</definedName>
    <definedName name="PSERVENTE_1" localSheetId="7">#REF!</definedName>
    <definedName name="PSERVENTE_1">#REF!</definedName>
    <definedName name="PSERVIÇOS" localSheetId="1">#REF!</definedName>
    <definedName name="PSERVIÇOS" localSheetId="7">#REF!</definedName>
    <definedName name="PSERVIÇOS">#REF!</definedName>
    <definedName name="PSERVIÇOS_1" localSheetId="1">#REF!</definedName>
    <definedName name="PSERVIÇOS_1" localSheetId="7">#REF!</definedName>
    <definedName name="PSERVIÇOS_1">#REF!</definedName>
    <definedName name="PU" localSheetId="1">#REF!</definedName>
    <definedName name="PU" localSheetId="7">#REF!</definedName>
    <definedName name="PU">NA()</definedName>
    <definedName name="PU_6" localSheetId="1">#REF!</definedName>
    <definedName name="PU_6" localSheetId="7">#REF!</definedName>
    <definedName name="PU_6">#REF!</definedName>
    <definedName name="PU_7" localSheetId="1">#REF!</definedName>
    <definedName name="PU_7">#REF!</definedName>
    <definedName name="PU_8" localSheetId="1">#N/A</definedName>
    <definedName name="PU_8" localSheetId="7">#N/A</definedName>
    <definedName name="PU_8">#REF!</definedName>
    <definedName name="PU_8_1">NA()</definedName>
    <definedName name="PU_9" localSheetId="1">#N/A</definedName>
    <definedName name="PU_9" localSheetId="7">#N/A</definedName>
    <definedName name="PU_9">#REF!</definedName>
    <definedName name="PU_9_1">NA()</definedName>
    <definedName name="pu334_1" localSheetId="1">#REF!</definedName>
    <definedName name="pu334_1" localSheetId="7">#REF!</definedName>
    <definedName name="pu334_1">#REF!</definedName>
    <definedName name="pu335_1" localSheetId="1">#REF!</definedName>
    <definedName name="pu335_1" localSheetId="7">#REF!</definedName>
    <definedName name="pu335_1">#REF!</definedName>
    <definedName name="PU3S0120000">#NAME?</definedName>
    <definedName name="PU3S0120000_1" localSheetId="1">#REF!</definedName>
    <definedName name="PU3S0120000_1" localSheetId="7">#REF!</definedName>
    <definedName name="PU3S0120000_1">#REF!</definedName>
    <definedName name="PU3S0193000">#NAME?</definedName>
    <definedName name="PU3S0193000_1" localSheetId="1">#REF!</definedName>
    <definedName name="PU3S0193000_1" localSheetId="7">#REF!</definedName>
    <definedName name="PU3S0193000_1">#REF!</definedName>
    <definedName name="PU3S0220001">#NAME?</definedName>
    <definedName name="PU3S0220001_1" localSheetId="1">#REF!</definedName>
    <definedName name="PU3S0220001_1" localSheetId="7">#REF!</definedName>
    <definedName name="PU3S0220001_1">#REF!</definedName>
    <definedName name="PU3S0223000">#NAME?</definedName>
    <definedName name="PU3S0223000_1" localSheetId="1">#REF!</definedName>
    <definedName name="PU3S0223000_1" localSheetId="7">#REF!</definedName>
    <definedName name="PU3S0223000_1">#REF!</definedName>
    <definedName name="PU3S0240000">#NAME?</definedName>
    <definedName name="PU3S0240000_1" localSheetId="1">#REF!</definedName>
    <definedName name="PU3S0240000_1" localSheetId="7">#REF!</definedName>
    <definedName name="PU3S0240000_1">#REF!</definedName>
    <definedName name="PU3S0251000">#NAME?</definedName>
    <definedName name="PU3S0251000_1" localSheetId="1">#REF!</definedName>
    <definedName name="PU3S0251000_1" localSheetId="7">#REF!</definedName>
    <definedName name="PU3S0251000_1">#REF!</definedName>
    <definedName name="PU3S0253001">#NAME?</definedName>
    <definedName name="PU3S0253001_1" localSheetId="1">#REF!</definedName>
    <definedName name="PU3S0253001_1" localSheetId="7">#REF!</definedName>
    <definedName name="PU3S0253001_1">#REF!</definedName>
    <definedName name="PU3S0254000">#NAME?</definedName>
    <definedName name="PU3S0254000_1" localSheetId="1">#REF!</definedName>
    <definedName name="PU3S0254000_1" localSheetId="7">#REF!</definedName>
    <definedName name="PU3S0254000_1">#REF!</definedName>
    <definedName name="PU3S0260100">#NAME?</definedName>
    <definedName name="PU3S0260100_1" localSheetId="1">#REF!</definedName>
    <definedName name="PU3S0260100_1" localSheetId="7">#REF!</definedName>
    <definedName name="PU3S0260100_1">#REF!</definedName>
    <definedName name="PU3S0290000">#NAME?</definedName>
    <definedName name="PU3S0290000_1" localSheetId="1">#REF!</definedName>
    <definedName name="PU3S0290000_1" localSheetId="7">#REF!</definedName>
    <definedName name="PU3S0290000_1">#REF!</definedName>
    <definedName name="PU3S0331000">#NAME?</definedName>
    <definedName name="PU3S0331000_1" localSheetId="1">#REF!</definedName>
    <definedName name="PU3S0331000_1" localSheetId="7">#REF!</definedName>
    <definedName name="PU3S0331000_1">#REF!</definedName>
    <definedName name="PU3S0332901">#NAME?</definedName>
    <definedName name="PU3S0332901_1" localSheetId="1">#REF!</definedName>
    <definedName name="PU3S0332901_1" localSheetId="7">#REF!</definedName>
    <definedName name="PU3S0332901_1">#REF!</definedName>
    <definedName name="PU3S0334002">#NAME?</definedName>
    <definedName name="PU3S0334002_1" localSheetId="1">#REF!</definedName>
    <definedName name="PU3S0334002_1" localSheetId="7">#REF!</definedName>
    <definedName name="PU3S0334002_1">#REF!</definedName>
    <definedName name="PU3S0335300">#NAME?</definedName>
    <definedName name="PU3S0335300_1" localSheetId="1">#REF!</definedName>
    <definedName name="PU3S0335300_1" localSheetId="7">#REF!</definedName>
    <definedName name="PU3S0335300_1">#REF!</definedName>
    <definedName name="PU3S0337000">#NAME?</definedName>
    <definedName name="PU3S0337000_1" localSheetId="1">#REF!</definedName>
    <definedName name="PU3S0337000_1" localSheetId="7">#REF!</definedName>
    <definedName name="PU3S0337000_1">#REF!</definedName>
    <definedName name="PU3S0394001">#NAME?</definedName>
    <definedName name="PU3S0394001_1" localSheetId="1">#REF!</definedName>
    <definedName name="PU3S0394001_1" localSheetId="7">#REF!</definedName>
    <definedName name="PU3S0394001_1">#REF!</definedName>
    <definedName name="PU3S0394002">#NAME?</definedName>
    <definedName name="PU3S0394002_1" localSheetId="1">#REF!</definedName>
    <definedName name="PU3S0394002_1" localSheetId="7">#REF!</definedName>
    <definedName name="PU3S0394002_1">#REF!</definedName>
    <definedName name="PU3S0395000">#NAME?</definedName>
    <definedName name="PU3S0395000_1" localSheetId="1">#REF!</definedName>
    <definedName name="PU3S0395000_1" localSheetId="7">#REF!</definedName>
    <definedName name="PU3S0395000_1">#REF!</definedName>
    <definedName name="PU3S0400000">#NAME?</definedName>
    <definedName name="PU3S0400000_1" localSheetId="1">#REF!</definedName>
    <definedName name="PU3S0400000_1" localSheetId="7">#REF!</definedName>
    <definedName name="PU3S0400000_1">#REF!</definedName>
    <definedName name="PU3S0400001">#NAME?</definedName>
    <definedName name="PU3S0400001_1" localSheetId="1">#REF!</definedName>
    <definedName name="PU3S0400001_1" localSheetId="7">#REF!</definedName>
    <definedName name="PU3S0400001_1">#REF!</definedName>
    <definedName name="PU3S0459000">#NAME?</definedName>
    <definedName name="PU3S0459000_1" localSheetId="1">#REF!</definedName>
    <definedName name="PU3S0459000_1" localSheetId="7">#REF!</definedName>
    <definedName name="PU3S0459000_1">#REF!</definedName>
    <definedName name="PU3S0499908">#NAME?</definedName>
    <definedName name="PU3S0499908_1" localSheetId="1">#REF!</definedName>
    <definedName name="PU3S0499908_1" localSheetId="7">#REF!</definedName>
    <definedName name="PU3S0499908_1">#REF!</definedName>
    <definedName name="PU3S0500000">#NAME?</definedName>
    <definedName name="PU3S0500000_1" localSheetId="1">#REF!</definedName>
    <definedName name="PU3S0500000_1" localSheetId="7">#REF!</definedName>
    <definedName name="PU3S0500000_1">#REF!</definedName>
    <definedName name="PU3S0500100">#NAME?</definedName>
    <definedName name="PU3S0500100_1" localSheetId="1">#REF!</definedName>
    <definedName name="PU3S0500100_1" localSheetId="7">#REF!</definedName>
    <definedName name="PU3S0500100_1">#REF!</definedName>
    <definedName name="PU3S0510102">#NAME?</definedName>
    <definedName name="PU3S0510102_1" localSheetId="1">#REF!</definedName>
    <definedName name="PU3S0510102_1" localSheetId="7">#REF!</definedName>
    <definedName name="PU3S0510102_1">#REF!</definedName>
    <definedName name="PU3S0810000">#NAME?</definedName>
    <definedName name="PU3S0810000_1" localSheetId="1">#REF!</definedName>
    <definedName name="PU3S0810000_1" localSheetId="7">#REF!</definedName>
    <definedName name="PU3S0810000_1">#REF!</definedName>
    <definedName name="PU3S0810101">#NAME?</definedName>
    <definedName name="PU3S0810101_1" localSheetId="1">#REF!</definedName>
    <definedName name="PU3S0810101_1" localSheetId="7">#REF!</definedName>
    <definedName name="PU3S0810101_1">#REF!</definedName>
    <definedName name="PU3S0810102">#NAME?</definedName>
    <definedName name="PU3S0810102_1" localSheetId="1">#REF!</definedName>
    <definedName name="PU3S0810102_1" localSheetId="7">#REF!</definedName>
    <definedName name="PU3S0810102_1">#REF!</definedName>
    <definedName name="PU3S0810201">#NAME?</definedName>
    <definedName name="PU3S0810201_1" localSheetId="1">#REF!</definedName>
    <definedName name="PU3S0810201_1" localSheetId="7">#REF!</definedName>
    <definedName name="PU3S0810201_1">#REF!</definedName>
    <definedName name="PU3S0810900">#NAME?</definedName>
    <definedName name="PU3S0810900_1" localSheetId="1">#REF!</definedName>
    <definedName name="PU3S0810900_1" localSheetId="7">#REF!</definedName>
    <definedName name="PU3S0810900_1">#REF!</definedName>
    <definedName name="PU3S0820000">#NAME?</definedName>
    <definedName name="PU3S0820000_1" localSheetId="1">#REF!</definedName>
    <definedName name="PU3S0820000_1" localSheetId="7">#REF!</definedName>
    <definedName name="PU3S0820000_1">#REF!</definedName>
    <definedName name="PU3S0830001">#NAME?</definedName>
    <definedName name="PU3S0830001_1" localSheetId="1">#REF!</definedName>
    <definedName name="PU3S0830001_1" localSheetId="7">#REF!</definedName>
    <definedName name="PU3S0830001_1">#REF!</definedName>
    <definedName name="PU3S0830101">#NAME?</definedName>
    <definedName name="PU3S0830101_1" localSheetId="1">#REF!</definedName>
    <definedName name="PU3S0830101_1" localSheetId="7">#REF!</definedName>
    <definedName name="PU3S0830101_1">#REF!</definedName>
    <definedName name="PU3S0830102">#NAME?</definedName>
    <definedName name="PU3S0830102_1" localSheetId="1">#REF!</definedName>
    <definedName name="PU3S0830102_1" localSheetId="7">#REF!</definedName>
    <definedName name="PU3S0830102_1">#REF!</definedName>
    <definedName name="PU3S0830103">#NAME?</definedName>
    <definedName name="PU3S0830103_1" localSheetId="1">#REF!</definedName>
    <definedName name="PU3S0830103_1" localSheetId="7">#REF!</definedName>
    <definedName name="PU3S0830103_1">#REF!</definedName>
    <definedName name="PU3S0830201">#NAME?</definedName>
    <definedName name="PU3S0830201_1" localSheetId="1">#REF!</definedName>
    <definedName name="PU3S0830201_1" localSheetId="7">#REF!</definedName>
    <definedName name="PU3S0830201_1">#REF!</definedName>
    <definedName name="PU3S0830202">#NAME?</definedName>
    <definedName name="PU3S0830202_1" localSheetId="1">#REF!</definedName>
    <definedName name="PU3S0830202_1" localSheetId="7">#REF!</definedName>
    <definedName name="PU3S0830202_1">#REF!</definedName>
    <definedName name="PU3S0830203">#NAME?</definedName>
    <definedName name="PU3S0830203_1" localSheetId="1">#REF!</definedName>
    <definedName name="PU3S0830203_1" localSheetId="7">#REF!</definedName>
    <definedName name="PU3S0830203_1">#REF!</definedName>
    <definedName name="PU3S0830204">#NAME?</definedName>
    <definedName name="PU3S0830204_1" localSheetId="1">#REF!</definedName>
    <definedName name="PU3S0830204_1" localSheetId="7">#REF!</definedName>
    <definedName name="PU3S0830204_1">#REF!</definedName>
    <definedName name="PU3S0830205">#NAME?</definedName>
    <definedName name="PU3S0830205_1" localSheetId="1">#REF!</definedName>
    <definedName name="PU3S0830205_1" localSheetId="7">#REF!</definedName>
    <definedName name="PU3S0830205_1">#REF!</definedName>
    <definedName name="PU3S0840000">#NAME?</definedName>
    <definedName name="PU3S0840000_1" localSheetId="1">#REF!</definedName>
    <definedName name="PU3S0840000_1" localSheetId="7">#REF!</definedName>
    <definedName name="PU3S0840000_1">#REF!</definedName>
    <definedName name="PU3S0840001">#NAME?</definedName>
    <definedName name="PU3S0840001_1" localSheetId="1">#REF!</definedName>
    <definedName name="PU3S0840001_1" localSheetId="7">#REF!</definedName>
    <definedName name="PU3S0840001_1">#REF!</definedName>
    <definedName name="PU3S0840002">#NAME?</definedName>
    <definedName name="PU3S0840002_1" localSheetId="1">#REF!</definedName>
    <definedName name="PU3S0840002_1" localSheetId="7">#REF!</definedName>
    <definedName name="PU3S0840002_1">#REF!</definedName>
    <definedName name="PU3S0840100">#NAME?</definedName>
    <definedName name="PU3S0840100_1" localSheetId="1">#REF!</definedName>
    <definedName name="PU3S0840100_1" localSheetId="7">#REF!</definedName>
    <definedName name="PU3S0840100_1">#REF!</definedName>
    <definedName name="PU3S0840200">#NAME?</definedName>
    <definedName name="PU3S0840200_1" localSheetId="1">#REF!</definedName>
    <definedName name="PU3S0840200_1" localSheetId="7">#REF!</definedName>
    <definedName name="PU3S0840200_1">#REF!</definedName>
    <definedName name="PU3S0840300">#NAME?</definedName>
    <definedName name="PU3S0840300_1" localSheetId="1">#REF!</definedName>
    <definedName name="PU3S0840300_1" localSheetId="7">#REF!</definedName>
    <definedName name="PU3S0840300_1">#REF!</definedName>
    <definedName name="PU3S0840400">#NAME?</definedName>
    <definedName name="PU3S0840400_1" localSheetId="1">#REF!</definedName>
    <definedName name="PU3S0840400_1" localSheetId="7">#REF!</definedName>
    <definedName name="PU3S0840400_1">#REF!</definedName>
    <definedName name="PU3S0850000">#NAME?</definedName>
    <definedName name="PU3S0850000_1" localSheetId="1">#REF!</definedName>
    <definedName name="PU3S0850000_1" localSheetId="7">#REF!</definedName>
    <definedName name="PU3S0850000_1">#REF!</definedName>
    <definedName name="PU3S0850100">#NAME?</definedName>
    <definedName name="PU3S0850100_1" localSheetId="1">#REF!</definedName>
    <definedName name="PU3S0850100_1" localSheetId="7">#REF!</definedName>
    <definedName name="PU3S0850100_1">#REF!</definedName>
    <definedName name="PU3S0851000">#NAME?</definedName>
    <definedName name="PU3S0851000_1" localSheetId="1">#REF!</definedName>
    <definedName name="PU3S0851000_1" localSheetId="7">#REF!</definedName>
    <definedName name="PU3S0851000_1">#REF!</definedName>
    <definedName name="PU3S0851100">#NAME?</definedName>
    <definedName name="PU3S0851100_1" localSheetId="1">#REF!</definedName>
    <definedName name="PU3S0851100_1" localSheetId="7">#REF!</definedName>
    <definedName name="PU3S0851100_1">#REF!</definedName>
    <definedName name="PU3S0890000">#NAME?</definedName>
    <definedName name="PU3S0890000_1" localSheetId="1">#REF!</definedName>
    <definedName name="PU3S0890000_1" localSheetId="7">#REF!</definedName>
    <definedName name="PU3S0890000_1">#REF!</definedName>
    <definedName name="PU3S0890001">#NAME?</definedName>
    <definedName name="PU3S0890001_1" localSheetId="1">#REF!</definedName>
    <definedName name="PU3S0890001_1" localSheetId="7">#REF!</definedName>
    <definedName name="PU3S0890001_1">#REF!</definedName>
    <definedName name="PU3S0890100">#NAME?</definedName>
    <definedName name="PU3S0890100_1" localSheetId="1">#REF!</definedName>
    <definedName name="PU3S0890100_1" localSheetId="7">#REF!</definedName>
    <definedName name="PU3S0890100_1">#REF!</definedName>
    <definedName name="PU3S0890101">#NAME?</definedName>
    <definedName name="PU3S0890101_1" localSheetId="1">#REF!</definedName>
    <definedName name="PU3S0890101_1" localSheetId="7">#REF!</definedName>
    <definedName name="PU3S0890101_1">#REF!</definedName>
    <definedName name="PU3S0891000">#NAME?</definedName>
    <definedName name="PU3S0891000_1" localSheetId="1">#REF!</definedName>
    <definedName name="PU3S0891000_1" localSheetId="7">#REF!</definedName>
    <definedName name="PU3S0891000_1">#REF!</definedName>
    <definedName name="PU3S0900200">#NAME?</definedName>
    <definedName name="PU3S0900200_1" localSheetId="1">#REF!</definedName>
    <definedName name="PU3S0900200_1" localSheetId="7">#REF!</definedName>
    <definedName name="PU3S0900200_1">#REF!</definedName>
    <definedName name="PU3S0900203">#NAME?</definedName>
    <definedName name="PU3S0900203_1" localSheetId="1">#REF!</definedName>
    <definedName name="PU3S0900203_1" localSheetId="7">#REF!</definedName>
    <definedName name="PU3S0900203_1">#REF!</definedName>
    <definedName name="PU3S0900241">#NAME?</definedName>
    <definedName name="PU3S0900241_1" localSheetId="1">#REF!</definedName>
    <definedName name="PU3S0900241_1" localSheetId="7">#REF!</definedName>
    <definedName name="PU3S0900241_1">#REF!</definedName>
    <definedName name="PU3S0920270">#NAME?</definedName>
    <definedName name="PU3S0920270_1" localSheetId="1">#REF!</definedName>
    <definedName name="PU3S0920270_1" localSheetId="7">#REF!</definedName>
    <definedName name="PU3S0920270_1">#REF!</definedName>
    <definedName name="PU4S0612001">#NAME?</definedName>
    <definedName name="PU4S0612001_1" localSheetId="1">#REF!</definedName>
    <definedName name="PU4S0612001_1" localSheetId="7">#REF!</definedName>
    <definedName name="PU4S0612001_1">#REF!</definedName>
    <definedName name="PU4S0612101">#NAME?</definedName>
    <definedName name="PU4S0612101_1" localSheetId="1">#REF!</definedName>
    <definedName name="PU4S0612101_1" localSheetId="7">#REF!</definedName>
    <definedName name="PU4S0612101_1">#REF!</definedName>
    <definedName name="PU4S0612111">#NAME?</definedName>
    <definedName name="PU4S0612111_1" localSheetId="1">#REF!</definedName>
    <definedName name="PU4S0612111_1" localSheetId="7">#REF!</definedName>
    <definedName name="PU4S0612111_1">#REF!</definedName>
    <definedName name="PU4S0620002">#NAME?</definedName>
    <definedName name="PU4S0620002_1" localSheetId="1">#REF!</definedName>
    <definedName name="PU4S0620002_1" localSheetId="7">#REF!</definedName>
    <definedName name="PU4S0620002_1">#REF!</definedName>
    <definedName name="PUE412_1" localSheetId="1">#REF!</definedName>
    <definedName name="PUE412_1" localSheetId="7">#REF!</definedName>
    <definedName name="PUE412_1">#REF!</definedName>
    <definedName name="PUM">NA()</definedName>
    <definedName name="PUM_6" localSheetId="1">'[29]Orçamento Básico'!#REF!</definedName>
    <definedName name="PUM_6" localSheetId="7">'[29]Orçamento Básico'!#REF!</definedName>
    <definedName name="PUM_6">'[29]Orçamento Básico'!#REF!</definedName>
    <definedName name="PUM_7" localSheetId="1">'[29]Orçamento Básico'!#REF!</definedName>
    <definedName name="PUM_7" localSheetId="7">'[29]Orçamento Básico'!#REF!</definedName>
    <definedName name="PUM_7">'[29]Orçamento Básico'!#REF!</definedName>
    <definedName name="PUM_8" localSheetId="1">#N/A</definedName>
    <definedName name="PUM_8" localSheetId="7">#N/A</definedName>
    <definedName name="PUM_8">'[29]Orçamento Básico'!#REF!</definedName>
    <definedName name="PUM_8_1">NA()</definedName>
    <definedName name="PUM_9" localSheetId="1">#N/A</definedName>
    <definedName name="PUM_9" localSheetId="7">#N/A</definedName>
    <definedName name="PUM_9">'[30]Orçamento Básico'!#REF!</definedName>
    <definedName name="PUM_9_1">NA()</definedName>
    <definedName name="pum405_1" localSheetId="1">#REF!</definedName>
    <definedName name="pum405_1" localSheetId="7">#REF!</definedName>
    <definedName name="pum405_1">#REF!</definedName>
    <definedName name="pum406_1" localSheetId="1">#REF!</definedName>
    <definedName name="pum406_1" localSheetId="7">#REF!</definedName>
    <definedName name="pum406_1">#REF!</definedName>
    <definedName name="pum609_1" localSheetId="1">#REF!</definedName>
    <definedName name="pum609_1" localSheetId="7">#REF!</definedName>
    <definedName name="pum609_1">#REF!</definedName>
    <definedName name="pum969_1">#REF!</definedName>
    <definedName name="PUMO">NA()</definedName>
    <definedName name="PUMO_6">'[29]Orçamento Básico'!#REF!</definedName>
    <definedName name="PUMO_7">'[29]Orçamento Básico'!#REF!</definedName>
    <definedName name="PUMO_8" localSheetId="1">#N/A</definedName>
    <definedName name="PUMO_8" localSheetId="7">#N/A</definedName>
    <definedName name="PUMO_8">'[29]Orçamento Básico'!#REF!</definedName>
    <definedName name="PUMO_8_1">NA()</definedName>
    <definedName name="PUMO_9" localSheetId="1">#N/A</definedName>
    <definedName name="PUMO_9" localSheetId="7">#N/A</definedName>
    <definedName name="PUMO_9">'[30]Orçamento Básico'!#REF!</definedName>
    <definedName name="PUMO_9_1">NA()</definedName>
    <definedName name="PV_ATÉ_2_AN" localSheetId="5">SUM([18]Vínculos!$H$143:$H$145)</definedName>
    <definedName name="PV_ATÉ_2_AN" localSheetId="1">SUM([18]Vínculos!$H$143:$H$145)</definedName>
    <definedName name="PV_ATÉ_2_AN" localSheetId="7">SUM([18]Vínculos!$H$143:$H$145)</definedName>
    <definedName name="PV_ATÉ_2_AN">SUM([18]Vínculos!$H$143:$H$145)</definedName>
    <definedName name="PV_ATÉ_2_AT" localSheetId="1">SUM([18]Vínculos!$G$143:$G$145)</definedName>
    <definedName name="PV_ATÉ_2_AT">SUM([18]Vínculos!$G$143:$G$145)</definedName>
    <definedName name="q" localSheetId="1">[11]PROJETO!#REF!</definedName>
    <definedName name="q" localSheetId="7">[11]PROJETO!#REF!</definedName>
    <definedName name="q">NA()</definedName>
    <definedName name="q_1" localSheetId="1">#REF!</definedName>
    <definedName name="q_1" localSheetId="7">#REF!</definedName>
    <definedName name="q_1">#REF!</definedName>
    <definedName name="Q913m123" localSheetId="1">#REF!</definedName>
    <definedName name="Q913m123" localSheetId="7">#REF!</definedName>
    <definedName name="Q913m123">#REF!</definedName>
    <definedName name="qd">NA()</definedName>
    <definedName name="QF" localSheetId="1">#REF!</definedName>
    <definedName name="QF" localSheetId="7">#REF!</definedName>
    <definedName name="QF">NA()</definedName>
    <definedName name="QF_6" localSheetId="1">#REF!</definedName>
    <definedName name="QF_6" localSheetId="7">#REF!</definedName>
    <definedName name="QF_6">#REF!</definedName>
    <definedName name="QF_7" localSheetId="1">#REF!</definedName>
    <definedName name="QF_7" localSheetId="7">#REF!</definedName>
    <definedName name="QF_7">#REF!</definedName>
    <definedName name="QF_8" localSheetId="1">#N/A</definedName>
    <definedName name="QF_8" localSheetId="7">#N/A</definedName>
    <definedName name="QF_8">#REF!</definedName>
    <definedName name="QF_8_1">NA()</definedName>
    <definedName name="QF_9" localSheetId="1">#N/A</definedName>
    <definedName name="QF_9" localSheetId="7">#N/A</definedName>
    <definedName name="QF_9">#REF!</definedName>
    <definedName name="QF_9_1">NA()</definedName>
    <definedName name="qh">NA()</definedName>
    <definedName name="QI" localSheetId="1">#REF!</definedName>
    <definedName name="QI" localSheetId="7">#REF!</definedName>
    <definedName name="QI">NA()</definedName>
    <definedName name="QI_6" localSheetId="1">#REF!</definedName>
    <definedName name="QI_6" localSheetId="7">#REF!</definedName>
    <definedName name="QI_6">#REF!</definedName>
    <definedName name="QI_7" localSheetId="1">#REF!</definedName>
    <definedName name="QI_7" localSheetId="7">#REF!</definedName>
    <definedName name="QI_7">#REF!</definedName>
    <definedName name="QI_8" localSheetId="1">#N/A</definedName>
    <definedName name="QI_8" localSheetId="7">#N/A</definedName>
    <definedName name="QI_8">#REF!</definedName>
    <definedName name="QI_8_1">NA()</definedName>
    <definedName name="QI_9" localSheetId="1">#N/A</definedName>
    <definedName name="QI_9" localSheetId="7">#N/A</definedName>
    <definedName name="QI_9">#REF!</definedName>
    <definedName name="QI_9_1">NA()</definedName>
    <definedName name="qm">NA()</definedName>
    <definedName name="qq" localSheetId="9">'Composições SICRO'!qq</definedName>
    <definedName name="qq" localSheetId="5">Consumos!qq</definedName>
    <definedName name="qq" localSheetId="1">Cronograma!qq</definedName>
    <definedName name="qq" localSheetId="4">DT´s!qq</definedName>
    <definedName name="qq" localSheetId="7">'Mob e Desmob Pav'!qq</definedName>
    <definedName name="qq">[0]!qq</definedName>
    <definedName name="QQ_2" localSheetId="9">'Composições SICRO'!QQ_2</definedName>
    <definedName name="QQ_2" localSheetId="5">Consumos!QQ_2</definedName>
    <definedName name="QQ_2" localSheetId="1">Cronograma!QQ_2</definedName>
    <definedName name="QQ_2" localSheetId="4">DT´s!QQ_2</definedName>
    <definedName name="QQ_2" localSheetId="7">'Mob e Desmob Pav'!QQ_2</definedName>
    <definedName name="QQ_2">[0]!QQ_2</definedName>
    <definedName name="QQQQ" localSheetId="1">#REF!</definedName>
    <definedName name="QQQQ" localSheetId="7">#REF!</definedName>
    <definedName name="QQQQ">#REF!</definedName>
    <definedName name="QT" localSheetId="9">[33]alphaville!#REF!</definedName>
    <definedName name="QT" localSheetId="1">[34]alphaville!#REF!</definedName>
    <definedName name="QT" localSheetId="4">[33]alphaville!#REF!</definedName>
    <definedName name="QT" localSheetId="7">[34]alphaville!#REF!</definedName>
    <definedName name="QT">[33]alphaville!#REF!</definedName>
    <definedName name="QTD" localSheetId="1">[34]alphaville!#REF!</definedName>
    <definedName name="QTD" localSheetId="4">[33]alphaville!#REF!</definedName>
    <definedName name="QTD" localSheetId="7">[34]alphaville!#REF!</definedName>
    <definedName name="QTD">[33]alphaville!#REF!</definedName>
    <definedName name="QTDE" localSheetId="1">#REF!</definedName>
    <definedName name="QTDE" localSheetId="7">#REF!</definedName>
    <definedName name="QTDE">NA()</definedName>
    <definedName name="QTDE_6" localSheetId="1">#REF!</definedName>
    <definedName name="QTDE_6" localSheetId="4">#REF!</definedName>
    <definedName name="QTDE_6" localSheetId="7">#REF!</definedName>
    <definedName name="QTDE_6">#REF!</definedName>
    <definedName name="QTDE_7" localSheetId="1">#REF!</definedName>
    <definedName name="QTDE_7" localSheetId="4">#REF!</definedName>
    <definedName name="QTDE_7" localSheetId="7">#REF!</definedName>
    <definedName name="QTDE_7">#REF!</definedName>
    <definedName name="QTDE_8" localSheetId="1">#N/A</definedName>
    <definedName name="QTDE_8" localSheetId="7">#N/A</definedName>
    <definedName name="QTDE_8">#REF!</definedName>
    <definedName name="QTDE_8_1">NA()</definedName>
    <definedName name="QTDE_9" localSheetId="1">#N/A</definedName>
    <definedName name="QTDE_9" localSheetId="7">#N/A</definedName>
    <definedName name="QTDE_9">#REF!</definedName>
    <definedName name="QTDE_9_1">NA()</definedName>
    <definedName name="QtEq" hidden="1">#REF!</definedName>
    <definedName name="QtMo" hidden="1">#REF!</definedName>
    <definedName name="QtMp" hidden="1">#REF!</definedName>
    <definedName name="QTS" localSheetId="1">[34]alphaville!#REF!</definedName>
    <definedName name="QTS" localSheetId="7">[34]alphaville!#REF!</definedName>
    <definedName name="QTS">[33]alphaville!#REF!</definedName>
    <definedName name="QtTr" localSheetId="1" hidden="1">#REF!</definedName>
    <definedName name="QtTr" localSheetId="7" hidden="1">#REF!</definedName>
    <definedName name="QtTr" hidden="1">#REF!</definedName>
    <definedName name="QUADRO">#NAME?</definedName>
    <definedName name="QUADRO_1" localSheetId="1">#REF!</definedName>
    <definedName name="QUADRO_1" localSheetId="7">#REF!</definedName>
    <definedName name="QUADRO_1">#REF!</definedName>
    <definedName name="QuadroGeral">'[35]Quadro Geral'!$A$1:$H$1893</definedName>
    <definedName name="QUANT" localSheetId="1">#N/A</definedName>
    <definedName name="QUANT" localSheetId="7">#N/A</definedName>
    <definedName name="QUANT">[36]COMPOSIÇOES!#REF!</definedName>
    <definedName name="QUANT___0" localSheetId="1">[36]COMPOSIÇOES!#REF!</definedName>
    <definedName name="QUANT___0" localSheetId="7">[36]COMPOSIÇOES!#REF!</definedName>
    <definedName name="QUANT___0">[36]COMPOSIÇOES!#REF!</definedName>
    <definedName name="QUANT_1" localSheetId="1">#REF!</definedName>
    <definedName name="QUANT_1" localSheetId="7">#REF!</definedName>
    <definedName name="QUANT_1">#REF!</definedName>
    <definedName name="QUANTIDADES">#N/A</definedName>
    <definedName name="quilometros" localSheetId="1">#REF!</definedName>
    <definedName name="quilometros" localSheetId="7">#REF!</definedName>
    <definedName name="quilometros">#REF!</definedName>
    <definedName name="RBV">[37]Teor!$C$3:$C$7</definedName>
    <definedName name="RBVV">#NAME?</definedName>
    <definedName name="RCGP">#NAME?</definedName>
    <definedName name="RCGP_1" localSheetId="1">#REF!</definedName>
    <definedName name="RCGP_1" localSheetId="7">#REF!</definedName>
    <definedName name="RCGP_1">#REF!</definedName>
    <definedName name="rD" localSheetId="9">'Composições SICRO'!rD</definedName>
    <definedName name="rD" localSheetId="5">Consumos!rD</definedName>
    <definedName name="rD" localSheetId="1">Cronograma!rD</definedName>
    <definedName name="rD" localSheetId="4">DT´s!rD</definedName>
    <definedName name="rD" localSheetId="7">'Mob e Desmob Pav'!rD</definedName>
    <definedName name="rD">[0]!rD</definedName>
    <definedName name="REBOQUE">#NAME?</definedName>
    <definedName name="REBOQUE_1" localSheetId="1">#REF!</definedName>
    <definedName name="REBOQUE_1" localSheetId="7">#REF!</definedName>
    <definedName name="REBOQUE_1">#REF!</definedName>
    <definedName name="REG" localSheetId="9">#REF!</definedName>
    <definedName name="REG" localSheetId="1">#REF!</definedName>
    <definedName name="REG" localSheetId="4">#REF!</definedName>
    <definedName name="REG" localSheetId="7">#REF!</definedName>
    <definedName name="REG">#REF!</definedName>
    <definedName name="REGULA" localSheetId="4">#REF!</definedName>
    <definedName name="REGULA">#REF!</definedName>
    <definedName name="REGULARIZAÇÃO_AN" localSheetId="1">SUM([18]Vínculos!$H$59:$H$60)</definedName>
    <definedName name="REGULARIZAÇÃO_AN">SUM([18]Vínculos!$H$59:$H$60)</definedName>
    <definedName name="REGULARIZAÇÃO_AT" localSheetId="1">SUM([18]Vínculos!$G$59:$G$60)</definedName>
    <definedName name="REGULARIZAÇÃO_AT">SUM([18]Vínculos!$G$59:$G$60)</definedName>
    <definedName name="REL" localSheetId="5">{#N/A,#N/A,TRUE,"Serviços"}</definedName>
    <definedName name="REL" localSheetId="1">{#N/A,#N/A,TRUE,"Serviços"}</definedName>
    <definedName name="REL" localSheetId="7">{#N/A,#N/A,TRUE,"Serviços"}</definedName>
    <definedName name="REL">{#N/A,#N/A,TRUE,"Serviços"}</definedName>
    <definedName name="REL_1" localSheetId="5">{#N/A,#N/A,TRUE,"Serviços"}</definedName>
    <definedName name="REL_1" localSheetId="1">{#N/A,#N/A,TRUE,"Serviços"}</definedName>
    <definedName name="REL_1" localSheetId="7">{#N/A,#N/A,TRUE,"Serviços"}</definedName>
    <definedName name="REL_1">{#N/A,#N/A,TRUE,"Serviços"}</definedName>
    <definedName name="Relat" hidden="1">#REF!</definedName>
    <definedName name="relequip" localSheetId="1">#REF!</definedName>
    <definedName name="relequip" localSheetId="7">#REF!</definedName>
    <definedName name="relequip">#REF!</definedName>
    <definedName name="relequip_1" localSheetId="1">#REF!</definedName>
    <definedName name="relequip_1" localSheetId="7">#REF!</definedName>
    <definedName name="relequip_1">#REF!</definedName>
    <definedName name="RES">#N/A</definedName>
    <definedName name="RESUMO" localSheetId="9">'Composições SICRO'!RESUMO</definedName>
    <definedName name="RESUMO" localSheetId="5">Consumos!RESUMO</definedName>
    <definedName name="RESUMO" localSheetId="1">Cronograma!RESUMO</definedName>
    <definedName name="RESUMO" localSheetId="4">DT´s!RESUMO</definedName>
    <definedName name="RESUMO" localSheetId="7">'Mob e Desmob Pav'!RESUMO</definedName>
    <definedName name="RESUMO">[0]!RESUMO</definedName>
    <definedName name="resumo2" localSheetId="1">#REF!</definedName>
    <definedName name="resumo2" localSheetId="7">#REF!</definedName>
    <definedName name="resumo2">#REF!</definedName>
    <definedName name="resumo2_1" localSheetId="1">#REF!</definedName>
    <definedName name="resumo2_1" localSheetId="7">#REF!</definedName>
    <definedName name="resumo2_1">#REF!</definedName>
    <definedName name="RESUMOO" localSheetId="5" hidden="1">{#N/A,#N/A,TRUE,"Plan1"}</definedName>
    <definedName name="RESUMOO" localSheetId="1" hidden="1">{#N/A,#N/A,TRUE,"Plan1"}</definedName>
    <definedName name="RESUMOO" localSheetId="7" hidden="1">{#N/A,#N/A,TRUE,"Plan1"}</definedName>
    <definedName name="RESUMOO" hidden="1">{#N/A,#N/A,TRUE,"Plan1"}</definedName>
    <definedName name="resumou" localSheetId="5" hidden="1">{#N/A,#N/A,TRUE,"Plan1"}</definedName>
    <definedName name="resumou" localSheetId="1" hidden="1">{#N/A,#N/A,TRUE,"Plan1"}</definedName>
    <definedName name="resumou" localSheetId="7" hidden="1">{#N/A,#N/A,TRUE,"Plan1"}</definedName>
    <definedName name="resumou" hidden="1">{#N/A,#N/A,TRUE,"Plan1"}</definedName>
    <definedName name="RESUMOUU" localSheetId="5" hidden="1">{#N/A,#N/A,TRUE,"Plan1"}</definedName>
    <definedName name="RESUMOUU" localSheetId="1" hidden="1">{#N/A,#N/A,TRUE,"Plan1"}</definedName>
    <definedName name="RESUMOUU" localSheetId="7" hidden="1">{#N/A,#N/A,TRUE,"Plan1"}</definedName>
    <definedName name="RESUMOUU" hidden="1">{#N/A,#N/A,TRUE,"Plan1"}</definedName>
    <definedName name="REV.PRIMÁRIO" localSheetId="9">#REF!</definedName>
    <definedName name="REV.PRIMÁRIO" localSheetId="1">#REF!</definedName>
    <definedName name="REV.PRIMÁRIO" localSheetId="4">#REF!</definedName>
    <definedName name="REV.PRIMÁRIO" localSheetId="7">#REF!</definedName>
    <definedName name="REV.PRIMÁRIO">#REF!</definedName>
    <definedName name="REW" localSheetId="1">#REF!</definedName>
    <definedName name="REW" localSheetId="7">#REF!</definedName>
    <definedName name="REW">#REF!</definedName>
    <definedName name="RIOMACHADO" localSheetId="1">#REF!</definedName>
    <definedName name="RIOMACHADO" localSheetId="4">#REF!</definedName>
    <definedName name="RIOMACHADO" localSheetId="7">#REF!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MA">'[7]PRO-08'!#REF!</definedName>
    <definedName name="rodapé" localSheetId="1">#REF!</definedName>
    <definedName name="rodapé" localSheetId="7">#REF!</definedName>
    <definedName name="rodapé">#REF!</definedName>
    <definedName name="RODOVIA">#NAME?</definedName>
    <definedName name="Rodovia___................" localSheetId="1">#REF!</definedName>
    <definedName name="Rodovia___................" localSheetId="7">#REF!</definedName>
    <definedName name="Rodovia___................">#REF!</definedName>
    <definedName name="RP" localSheetId="1">#REF!</definedName>
    <definedName name="RP" localSheetId="7">#REF!</definedName>
    <definedName name="RP">#REF!</definedName>
    <definedName name="RP_1">#REF!</definedName>
    <definedName name="rr">#REF!</definedName>
    <definedName name="rrff" localSheetId="5">{#N/A,#N/A,TRUE,"Serviços"}</definedName>
    <definedName name="rrff" localSheetId="1">{#N/A,#N/A,TRUE,"Serviços"}</definedName>
    <definedName name="rrff" localSheetId="7">{#N/A,#N/A,TRUE,"Serviços"}</definedName>
    <definedName name="rrff">{#N/A,#N/A,TRUE,"Serviços"}</definedName>
    <definedName name="rrff_1" localSheetId="5">{#N/A,#N/A,TRUE,"Serviços"}</definedName>
    <definedName name="rrff_1" localSheetId="1">{#N/A,#N/A,TRUE,"Serviços"}</definedName>
    <definedName name="rrff_1" localSheetId="7">{#N/A,#N/A,TRUE,"Serviços"}</definedName>
    <definedName name="rrff_1">{#N/A,#N/A,TRUE,"Serviços"}</definedName>
    <definedName name="RS" localSheetId="1">#REF!</definedName>
    <definedName name="RS" localSheetId="7">#REF!</definedName>
    <definedName name="RS">#REF!</definedName>
    <definedName name="RZ">#NAME?</definedName>
    <definedName name="RZ_1" localSheetId="1">#REF!</definedName>
    <definedName name="RZ_1" localSheetId="7">#REF!</definedName>
    <definedName name="RZ_1">#REF!</definedName>
    <definedName name="s" localSheetId="1">#REF!</definedName>
    <definedName name="s" localSheetId="7">#REF!</definedName>
    <definedName name="s">#REF!</definedName>
    <definedName name="s.hor">#NAME?</definedName>
    <definedName name="s.ver">#NAME?</definedName>
    <definedName name="sa" localSheetId="1">#REF!</definedName>
    <definedName name="sa" localSheetId="7">#REF!</definedName>
    <definedName name="sa">#REF!</definedName>
    <definedName name="SASA" localSheetId="5" hidden="1">{#N/A,#N/A,FALSE,"MO (2)"}</definedName>
    <definedName name="SASA" localSheetId="1" hidden="1">{#N/A,#N/A,FALSE,"MO (2)"}</definedName>
    <definedName name="SASA" localSheetId="7" hidden="1">{#N/A,#N/A,FALSE,"MO (2)"}</definedName>
    <definedName name="SASA" hidden="1">{#N/A,#N/A,FALSE,"MO (2)"}</definedName>
    <definedName name="SASASA" localSheetId="5" hidden="1">{#N/A,#N/A,FALSE,"MO (2)"}</definedName>
    <definedName name="SASASA" localSheetId="1" hidden="1">{#N/A,#N/A,FALSE,"MO (2)"}</definedName>
    <definedName name="SASASA" localSheetId="7" hidden="1">{#N/A,#N/A,FALSE,"MO (2)"}</definedName>
    <definedName name="SASASA" hidden="1">{#N/A,#N/A,FALSE,"MO (2)"}</definedName>
    <definedName name="sbg" localSheetId="1">#REF!</definedName>
    <definedName name="sbg" localSheetId="7">#REF!</definedName>
    <definedName name="sbg">#REF!</definedName>
    <definedName name="SBRP" localSheetId="1">#REF!</definedName>
    <definedName name="SBRP" localSheetId="7">#REF!</definedName>
    <definedName name="SBRP">#REF!</definedName>
    <definedName name="SBRP_1">#REF!</definedName>
    <definedName name="SBTC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cr">#NAME?</definedName>
    <definedName name="se" localSheetId="1">#REF!</definedName>
    <definedName name="se" localSheetId="7">#REF!</definedName>
    <definedName name="se">#REF!</definedName>
    <definedName name="SEG">#NAME?</definedName>
    <definedName name="SEG_1" localSheetId="1">#REF!</definedName>
    <definedName name="SEG_1" localSheetId="7">#REF!</definedName>
    <definedName name="SEG_1">#REF!</definedName>
    <definedName name="semnome" localSheetId="1">#REF!</definedName>
    <definedName name="semnome" localSheetId="7">#REF!</definedName>
    <definedName name="semnome">#REF!</definedName>
    <definedName name="sencount">1</definedName>
    <definedName name="SERV" localSheetId="1">[22]COMPOS1!#REF!</definedName>
    <definedName name="SERV" localSheetId="7">[22]COMPOS1!#REF!</definedName>
    <definedName name="SERV">[22]COMPOS1!#REF!</definedName>
    <definedName name="serv0070" localSheetId="1">#REF!</definedName>
    <definedName name="serv0070" localSheetId="7">#REF!</definedName>
    <definedName name="serv0070">#REF!</definedName>
    <definedName name="servico" localSheetId="1">#REF!</definedName>
    <definedName name="servico" localSheetId="7">#REF!</definedName>
    <definedName name="servico">#REF!</definedName>
    <definedName name="Serviço" localSheetId="1">#REF!</definedName>
    <definedName name="Serviço" localSheetId="7">#REF!</definedName>
    <definedName name="Serviço">#REF!</definedName>
    <definedName name="servico_1">#REF!</definedName>
    <definedName name="Serviços" localSheetId="1">#NAME?</definedName>
    <definedName name="Serviços" localSheetId="7">#NAME?</definedName>
    <definedName name="Serviços">[38]Serviços!$A$3:$F$1403</definedName>
    <definedName name="Serviços_1" localSheetId="1">#REF!</definedName>
    <definedName name="Serviços_1" localSheetId="7">#REF!</definedName>
    <definedName name="Serviços_1">#REF!</definedName>
    <definedName name="SERVIÇOSCG" localSheetId="1">#REF!</definedName>
    <definedName name="SERVIÇOSCG" localSheetId="4">#REF!</definedName>
    <definedName name="SERVIÇOSCG" localSheetId="7">#REF!</definedName>
    <definedName name="SERVIÇOSCG">#REF!</definedName>
    <definedName name="Serviçosprojeto">#NAME?</definedName>
    <definedName name="SETEMBRO" localSheetId="5">{#N/A,#N/A,TRUE,"Serviços"}</definedName>
    <definedName name="SETEMBRO" localSheetId="1">{#N/A,#N/A,TRUE,"Serviços"}</definedName>
    <definedName name="SETEMBRO" localSheetId="7">{#N/A,#N/A,TRUE,"Serviços"}</definedName>
    <definedName name="SETEMBRO">{#N/A,#N/A,TRUE,"Serviços"}</definedName>
    <definedName name="SETEMBRO_1" localSheetId="5">{#N/A,#N/A,TRUE,"Serviços"}</definedName>
    <definedName name="SETEMBRO_1" localSheetId="1">{#N/A,#N/A,TRUE,"Serviços"}</definedName>
    <definedName name="SETEMBRO_1" localSheetId="7">{#N/A,#N/A,TRUE,"Serviços"}</definedName>
    <definedName name="SETEMBRO_1">{#N/A,#N/A,TRUE,"Serviços"}</definedName>
    <definedName name="sicro" localSheetId="1">#REF!</definedName>
    <definedName name="sicro" localSheetId="7">#REF!</definedName>
    <definedName name="sicro">#REF!</definedName>
    <definedName name="SOLPIR">#NAME?</definedName>
    <definedName name="SomaMedAtual" localSheetId="5">SUM(IF(#REF!=#REF!,IF(#REF!=#REF!,#REF!)))</definedName>
    <definedName name="SomaMedAtual" localSheetId="1">SUM(IF(#REF!=#REF!,IF(#REF!=#REF!,#REF!)))</definedName>
    <definedName name="SomaMedAtual" localSheetId="7">SUM(IF(#REF!=#REF!,IF(#REF!=#REF!,#REF!)))</definedName>
    <definedName name="SomaMedAtual">SUM(IF(#REF!=#REF!,IF(#REF!=#REF!,#REF!)))</definedName>
    <definedName name="SRROO">#NAME?</definedName>
    <definedName name="SRV" localSheetId="1" hidden="1">#REF!</definedName>
    <definedName name="SRV" localSheetId="7" hidden="1">#REF!</definedName>
    <definedName name="SRV" hidden="1">#REF!</definedName>
    <definedName name="ss" localSheetId="1">#REF!</definedName>
    <definedName name="ss" localSheetId="7">#REF!</definedName>
    <definedName name="ss">#REF!</definedName>
    <definedName name="SSS" localSheetId="5" hidden="1">{#N/A,#N/A,FALSE,"MO (2)"}</definedName>
    <definedName name="SSS" localSheetId="1" hidden="1">{#N/A,#N/A,FALSE,"MO (2)"}</definedName>
    <definedName name="SSS" localSheetId="7" hidden="1">{#N/A,#N/A,FALSE,"MO (2)"}</definedName>
    <definedName name="SSS" hidden="1">{#N/A,#N/A,FALSE,"MO (2)"}</definedName>
    <definedName name="STM">NA()</definedName>
    <definedName name="STM_6" localSheetId="1">'[29]Orçamento Básico'!#REF!</definedName>
    <definedName name="STM_6">'[29]Orçamento Básico'!#REF!</definedName>
    <definedName name="STM_7" localSheetId="1">'[29]Orçamento Básico'!#REF!</definedName>
    <definedName name="STM_7">'[29]Orçamento Básico'!#REF!</definedName>
    <definedName name="STM_8" localSheetId="1">#N/A</definedName>
    <definedName name="STM_8" localSheetId="7">#N/A</definedName>
    <definedName name="STM_8">'[29]Orçamento Básico'!#REF!</definedName>
    <definedName name="STM_8_1">NA()</definedName>
    <definedName name="STM_9" localSheetId="1">#N/A</definedName>
    <definedName name="STM_9" localSheetId="7">#N/A</definedName>
    <definedName name="STM_9">'[30]Orçamento Básico'!#REF!</definedName>
    <definedName name="STM_9_1">NA()</definedName>
    <definedName name="STMM">NA()</definedName>
    <definedName name="STMM_6">'[29]Orçamento Básico'!#REF!</definedName>
    <definedName name="STMM_7">'[29]Orçamento Básico'!#REF!</definedName>
    <definedName name="STMM_8" localSheetId="1">#N/A</definedName>
    <definedName name="STMM_8" localSheetId="7">#N/A</definedName>
    <definedName name="STMM_8">'[29]Orçamento Básico'!#REF!</definedName>
    <definedName name="STMM_8_1">NA()</definedName>
    <definedName name="STMM_9" localSheetId="1">#N/A</definedName>
    <definedName name="STMM_9" localSheetId="7">#N/A</definedName>
    <definedName name="STMM_9">'[30]Orçamento Básico'!#REF!</definedName>
    <definedName name="STMM_9_1">NA()</definedName>
    <definedName name="STMO">NA()</definedName>
    <definedName name="STMO_6">'[29]Orçamento Básico'!#REF!</definedName>
    <definedName name="STMO_7">'[29]Orçamento Básico'!#REF!</definedName>
    <definedName name="STMO_8" localSheetId="1">#N/A</definedName>
    <definedName name="STMO_8" localSheetId="7">#N/A</definedName>
    <definedName name="STMO_8">'[29]Orçamento Básico'!#REF!</definedName>
    <definedName name="STMO_8_1">NA()</definedName>
    <definedName name="STMO_9" localSheetId="1">#N/A</definedName>
    <definedName name="STMO_9" localSheetId="7">#N/A</definedName>
    <definedName name="STMO_9">'[30]Orçamento Básico'!#REF!</definedName>
    <definedName name="STMO_9_1">NA()</definedName>
    <definedName name="STMO1">NA()</definedName>
    <definedName name="STMO1_6">'[29]Orçamento Básico'!#REF!</definedName>
    <definedName name="STMO1_7">'[29]Orçamento Básico'!#REF!</definedName>
    <definedName name="STMO1_8" localSheetId="1">#N/A</definedName>
    <definedName name="STMO1_8" localSheetId="7">#N/A</definedName>
    <definedName name="STMO1_8">'[29]Orçamento Básico'!#REF!</definedName>
    <definedName name="STMO1_8_1">NA()</definedName>
    <definedName name="STMO1_9" localSheetId="1">#N/A</definedName>
    <definedName name="STMO1_9" localSheetId="7">#N/A</definedName>
    <definedName name="STMO1_9">'[30]Orçamento Básico'!#REF!</definedName>
    <definedName name="STMO1_9_1">NA()</definedName>
    <definedName name="SUBT">#NAME?</definedName>
    <definedName name="SUBT_1" localSheetId="1">#REF!</definedName>
    <definedName name="SUBT_1" localSheetId="7">#REF!</definedName>
    <definedName name="SUBT_1">#REF!</definedName>
    <definedName name="SUBTRECHO">#NAME?</definedName>
    <definedName name="SUBTRECHO1">#NAME?</definedName>
    <definedName name="t">NA()</definedName>
    <definedName name="T_501">#NAME?</definedName>
    <definedName name="T_501_1" localSheetId="1">#REF!</definedName>
    <definedName name="T_501_1" localSheetId="7">#REF!</definedName>
    <definedName name="T_501_1">#REF!</definedName>
    <definedName name="T_511">#NAME?</definedName>
    <definedName name="T_511_1" localSheetId="1">#REF!</definedName>
    <definedName name="T_511_1" localSheetId="7">#REF!</definedName>
    <definedName name="T_511_1">#REF!</definedName>
    <definedName name="T_602">#NAME?</definedName>
    <definedName name="T_602_1" localSheetId="1">#REF!</definedName>
    <definedName name="T_602_1" localSheetId="7">#REF!</definedName>
    <definedName name="T_602_1">#REF!</definedName>
    <definedName name="T_603">#NAME?</definedName>
    <definedName name="T_603_1" localSheetId="1">#REF!</definedName>
    <definedName name="T_603_1" localSheetId="7">#REF!</definedName>
    <definedName name="T_603_1">#REF!</definedName>
    <definedName name="T_604">#NAME?</definedName>
    <definedName name="T_604_1" localSheetId="1">#REF!</definedName>
    <definedName name="T_604_1" localSheetId="7">#REF!</definedName>
    <definedName name="T_604_1">#REF!</definedName>
    <definedName name="T_605">#NAME?</definedName>
    <definedName name="T_605_1" localSheetId="1">#REF!</definedName>
    <definedName name="T_605_1" localSheetId="7">#REF!</definedName>
    <definedName name="T_605_1">#REF!</definedName>
    <definedName name="T_607">#NAME?</definedName>
    <definedName name="T_607_1" localSheetId="1">#REF!</definedName>
    <definedName name="T_607_1" localSheetId="7">#REF!</definedName>
    <definedName name="T_607_1">#REF!</definedName>
    <definedName name="T_701">#NAME?</definedName>
    <definedName name="T_701_1" localSheetId="1">#REF!</definedName>
    <definedName name="T_701_1" localSheetId="7">#REF!</definedName>
    <definedName name="T_701_1">#REF!</definedName>
    <definedName name="T_702">#NAME?</definedName>
    <definedName name="T_702_1" localSheetId="1">#REF!</definedName>
    <definedName name="T_702_1" localSheetId="7">#REF!</definedName>
    <definedName name="T_702_1">#REF!</definedName>
    <definedName name="TAB" localSheetId="1">#REF!</definedName>
    <definedName name="TAB" localSheetId="7">#REF!</definedName>
    <definedName name="TAB">#REF!</definedName>
    <definedName name="Tab_Serv." localSheetId="1">#REF!</definedName>
    <definedName name="Tab_Serv." localSheetId="7">#REF!</definedName>
    <definedName name="Tab_Serv.">#REF!</definedName>
    <definedName name="Tab_Serviços">#REF!</definedName>
    <definedName name="TABEL.OAE.COMPL." localSheetId="1">#REF!</definedName>
    <definedName name="TABEL.OAE.COMPL.">#REF!</definedName>
    <definedName name="TABEL.PREÇOS" localSheetId="1">#REF!</definedName>
    <definedName name="TABEL.PREÇOS">#REF!</definedName>
    <definedName name="TABELA">#REF!</definedName>
    <definedName name="Tabela_C" localSheetId="1">OFFSET([16]Cel_3!$D$2,0,0,COUNT([16]Cel_3!$L:$L)+2,16)</definedName>
    <definedName name="Tabela_C" localSheetId="7">OFFSET([16]Cel_3!$D$2,0,0,COUNT([16]Cel_3!$L:$L)+2,16)</definedName>
    <definedName name="Tabela_C">OFFSET([17]Cel_3!$D$2,0,0,COUNT([17]Cel_3!$L:$L)+2,16)</definedName>
    <definedName name="TABELANOVA" localSheetId="1">#REF!</definedName>
    <definedName name="TABELANOVA" localSheetId="4">#REF!</definedName>
    <definedName name="TABELANOVA" localSheetId="7">#REF!</definedName>
    <definedName name="TABELANOVA">#REF!</definedName>
    <definedName name="TABREC" localSheetId="1">#REF!</definedName>
    <definedName name="TABREC" localSheetId="7">#REF!</definedName>
    <definedName name="TABREC">#REF!</definedName>
    <definedName name="TAC" localSheetId="1">[5]Dados!#REF!</definedName>
    <definedName name="TAC" localSheetId="4">[5]Dados!#REF!</definedName>
    <definedName name="TAC" localSheetId="7">[5]Dados!#REF!</definedName>
    <definedName name="TAC">[5]Dados!#REF!</definedName>
    <definedName name="Tachas" localSheetId="5" hidden="1">{#N/A,#N/A,TRUE,"Plan1"}</definedName>
    <definedName name="Tachas" localSheetId="1" hidden="1">{#N/A,#N/A,TRUE,"Plan1"}</definedName>
    <definedName name="Tachas" localSheetId="7" hidden="1">{#N/A,#N/A,TRUE,"Plan1"}</definedName>
    <definedName name="Tachas" hidden="1">{#N/A,#N/A,TRUE,"Plan1"}</definedName>
    <definedName name="TAPA_BURACO" localSheetId="1">#REF!</definedName>
    <definedName name="TAPA_BURACO" localSheetId="7">#REF!</definedName>
    <definedName name="TAPA_BURACO">#REF!</definedName>
    <definedName name="taxa" localSheetId="1">#REF!</definedName>
    <definedName name="taxa" localSheetId="7">#REF!</definedName>
    <definedName name="taxa">NA()</definedName>
    <definedName name="taxa_5" localSheetId="1">#N/A</definedName>
    <definedName name="taxa_5" localSheetId="7">#N/A</definedName>
    <definedName name="taxa_5">NA()</definedName>
    <definedName name="taxa_6" localSheetId="1">#REF!</definedName>
    <definedName name="taxa_6" localSheetId="4">#REF!</definedName>
    <definedName name="taxa_6" localSheetId="7">#REF!</definedName>
    <definedName name="taxa_6">#REF!</definedName>
    <definedName name="taxa_7" localSheetId="1">#REF!</definedName>
    <definedName name="taxa_7" localSheetId="7">#REF!</definedName>
    <definedName name="taxa_7">#REF!</definedName>
    <definedName name="taxa_8" localSheetId="1">#N/A</definedName>
    <definedName name="taxa_8" localSheetId="7">#N/A</definedName>
    <definedName name="taxa_8">#REF!</definedName>
    <definedName name="taxa_8_1">NA()</definedName>
    <definedName name="taxa_9" localSheetId="1">#N/A</definedName>
    <definedName name="taxa_9" localSheetId="7">#N/A</definedName>
    <definedName name="taxa_9">#REF!</definedName>
    <definedName name="taxa_9_1">NA()</definedName>
    <definedName name="TB" localSheetId="1">#REF!</definedName>
    <definedName name="TB" localSheetId="7">#REF!</definedName>
    <definedName name="TB">#REF!</definedName>
    <definedName name="TB_1" localSheetId="1">#REF!</definedName>
    <definedName name="TB_1" localSheetId="7">#REF!</definedName>
    <definedName name="TB_1">#REF!</definedName>
    <definedName name="TBI" localSheetId="1">#REF!</definedName>
    <definedName name="TBI" localSheetId="7">#REF!</definedName>
    <definedName name="TBI">#REF!</definedName>
    <definedName name="TBM" localSheetId="1">#REF!</definedName>
    <definedName name="TBM">#REF!</definedName>
    <definedName name="TBO">#REF!</definedName>
    <definedName name="TD">#REF!</definedName>
    <definedName name="Teor">[37]Teor!$A$3:$A$7</definedName>
    <definedName name="Teor_1" localSheetId="1">#REF!</definedName>
    <definedName name="Teor_1" localSheetId="7">#REF!</definedName>
    <definedName name="Teor_1">#REF!</definedName>
    <definedName name="Teor1">#NAME?</definedName>
    <definedName name="teor2">#NAME?</definedName>
    <definedName name="teor2_1" localSheetId="1">#REF!</definedName>
    <definedName name="teor2_1" localSheetId="7">#REF!</definedName>
    <definedName name="teor2_1">#REF!</definedName>
    <definedName name="ter">#NAME?</definedName>
    <definedName name="TERRAPL." localSheetId="1">#REF!</definedName>
    <definedName name="TERRAPL." localSheetId="4">#REF!</definedName>
    <definedName name="TERRAPL." localSheetId="7">#REF!</definedName>
    <definedName name="TERRAPL.">#REF!</definedName>
    <definedName name="TESTE" localSheetId="1">#REF!</definedName>
    <definedName name="TESTE" localSheetId="7">#REF!</definedName>
    <definedName name="TESTE">#REF!</definedName>
    <definedName name="TGEM">#NAME?</definedName>
    <definedName name="tiago" localSheetId="1">#REF!</definedName>
    <definedName name="tiago" localSheetId="7">#REF!</definedName>
    <definedName name="tiago">#REF!</definedName>
    <definedName name="_xlnm.Print_Titles" localSheetId="4">DT´s!$1:$3</definedName>
    <definedName name="_xlnm.Print_Titles" localSheetId="2">'MEMORIAL OAE'!$1:$3</definedName>
    <definedName name="_xlnm.Print_Titles" localSheetId="0">Orçamento!$1:$3</definedName>
    <definedName name="_xlnm.Print_Titles" localSheetId="3">Transporte!$1:$6</definedName>
    <definedName name="TOT" localSheetId="1" hidden="1">#REF!</definedName>
    <definedName name="TOT" localSheetId="7" hidden="1">#REF!</definedName>
    <definedName name="TOT" hidden="1">#REF!</definedName>
    <definedName name="TOT_ACUM_MED" localSheetId="1">#REF!</definedName>
    <definedName name="TOT_ACUM_MED" localSheetId="7">#REF!</definedName>
    <definedName name="TOT_ACUM_MED">#REF!</definedName>
    <definedName name="TOT_LIQ_MED" localSheetId="1">#REF!</definedName>
    <definedName name="TOT_LIQ_MED" localSheetId="7">#REF!</definedName>
    <definedName name="TOT_LIQ_MED">#REF!</definedName>
    <definedName name="TOTAL" localSheetId="1">#REF!</definedName>
    <definedName name="TOTAL" localSheetId="7">#REF!</definedName>
    <definedName name="total">NA()</definedName>
    <definedName name="TOTAL_1" localSheetId="1">#REF!</definedName>
    <definedName name="TOTAL_1" localSheetId="7">#REF!</definedName>
    <definedName name="TOTAL_1">#REF!</definedName>
    <definedName name="total_6" localSheetId="1">#REF!</definedName>
    <definedName name="total_6">#REF!</definedName>
    <definedName name="total_7" localSheetId="1">#REF!</definedName>
    <definedName name="total_7">#REF!</definedName>
    <definedName name="total_8" localSheetId="1">#N/A</definedName>
    <definedName name="total_8" localSheetId="7">#N/A</definedName>
    <definedName name="total_8">#REF!</definedName>
    <definedName name="total_8_1">NA()</definedName>
    <definedName name="total_9" localSheetId="1">#N/A</definedName>
    <definedName name="total_9" localSheetId="7">#N/A</definedName>
    <definedName name="total_9">#REF!</definedName>
    <definedName name="total_9_1">NA()</definedName>
    <definedName name="TOTAL1" localSheetId="1">#REF!</definedName>
    <definedName name="TOTAL1" localSheetId="7">#REF!</definedName>
    <definedName name="TOTAL1">#REF!</definedName>
    <definedName name="TOTAL1_1" localSheetId="1">#REF!</definedName>
    <definedName name="TOTAL1_1" localSheetId="7">#REF!</definedName>
    <definedName name="TOTAL1_1">#REF!</definedName>
    <definedName name="TOTAL10" localSheetId="1">#REF!</definedName>
    <definedName name="TOTAL10" localSheetId="7">#REF!</definedName>
    <definedName name="TOTAL10">#REF!</definedName>
    <definedName name="TOTAL10_1">#REF!</definedName>
    <definedName name="TOTAL10_14">#N/A</definedName>
    <definedName name="TOTAL10_7" localSheetId="1">#REF!</definedName>
    <definedName name="TOTAL10_7" localSheetId="7">#REF!</definedName>
    <definedName name="TOTAL10_7">#REF!</definedName>
    <definedName name="TOTAL10_7_1" localSheetId="1">#REF!</definedName>
    <definedName name="TOTAL10_7_1" localSheetId="7">#REF!</definedName>
    <definedName name="TOTAL10_7_1">#REF!</definedName>
    <definedName name="TOTAL10_7_14">#N/A</definedName>
    <definedName name="TOTAL11" localSheetId="1">#REF!</definedName>
    <definedName name="TOTAL11" localSheetId="7">#REF!</definedName>
    <definedName name="TOTAL11">#REF!</definedName>
    <definedName name="TOTAL11_1" localSheetId="1">#REF!</definedName>
    <definedName name="TOTAL11_1" localSheetId="7">#REF!</definedName>
    <definedName name="TOTAL11_1">#REF!</definedName>
    <definedName name="TOTAL11_14">#N/A</definedName>
    <definedName name="TOTAL11_7" localSheetId="1">#REF!</definedName>
    <definedName name="TOTAL11_7" localSheetId="7">#REF!</definedName>
    <definedName name="TOTAL11_7">#REF!</definedName>
    <definedName name="TOTAL11_7_1" localSheetId="1">#REF!</definedName>
    <definedName name="TOTAL11_7_1" localSheetId="7">#REF!</definedName>
    <definedName name="TOTAL11_7_1">#REF!</definedName>
    <definedName name="TOTAL11_7_14">#N/A</definedName>
    <definedName name="TOTAL12" localSheetId="1">#REF!</definedName>
    <definedName name="TOTAL12" localSheetId="7">#REF!</definedName>
    <definedName name="TOTAL12">#REF!</definedName>
    <definedName name="TOTAL12_1" localSheetId="1">#REF!</definedName>
    <definedName name="TOTAL12_1" localSheetId="7">#REF!</definedName>
    <definedName name="TOTAL12_1">#REF!</definedName>
    <definedName name="TOTAL12_14">#N/A</definedName>
    <definedName name="TOTAL12_7" localSheetId="1">#REF!</definedName>
    <definedName name="TOTAL12_7" localSheetId="7">#REF!</definedName>
    <definedName name="TOTAL12_7">#REF!</definedName>
    <definedName name="TOTAL12_7_1" localSheetId="1">#REF!</definedName>
    <definedName name="TOTAL12_7_1" localSheetId="7">#REF!</definedName>
    <definedName name="TOTAL12_7_1">#REF!</definedName>
    <definedName name="TOTAL12_7_14">#N/A</definedName>
    <definedName name="TOTAL13" localSheetId="1">#REF!</definedName>
    <definedName name="TOTAL13" localSheetId="7">#REF!</definedName>
    <definedName name="TOTAL13">#REF!</definedName>
    <definedName name="TOTAL13_1" localSheetId="1">#REF!</definedName>
    <definedName name="TOTAL13_1" localSheetId="7">#REF!</definedName>
    <definedName name="TOTAL13_1">#REF!</definedName>
    <definedName name="TOTAL13_14">#N/A</definedName>
    <definedName name="TOTAL13_7" localSheetId="1">#REF!</definedName>
    <definedName name="TOTAL13_7" localSheetId="7">#REF!</definedName>
    <definedName name="TOTAL13_7">#REF!</definedName>
    <definedName name="TOTAL13_7_1" localSheetId="1">#REF!</definedName>
    <definedName name="TOTAL13_7_1" localSheetId="7">#REF!</definedName>
    <definedName name="TOTAL13_7_1">#REF!</definedName>
    <definedName name="TOTAL13_7_14">#N/A</definedName>
    <definedName name="TOTAL14" localSheetId="1">#REF!</definedName>
    <definedName name="TOTAL14" localSheetId="7">#REF!</definedName>
    <definedName name="TOTAL14">#REF!</definedName>
    <definedName name="TOTAL14_1" localSheetId="1">#REF!</definedName>
    <definedName name="TOTAL14_1" localSheetId="7">#REF!</definedName>
    <definedName name="TOTAL14_1">#REF!</definedName>
    <definedName name="TOTAL14_14">#N/A</definedName>
    <definedName name="TOTAL14_7" localSheetId="1">#REF!</definedName>
    <definedName name="TOTAL14_7" localSheetId="7">#REF!</definedName>
    <definedName name="TOTAL14_7">#REF!</definedName>
    <definedName name="TOTAL14_7_1" localSheetId="1">#REF!</definedName>
    <definedName name="TOTAL14_7_1" localSheetId="7">#REF!</definedName>
    <definedName name="TOTAL14_7_1">#REF!</definedName>
    <definedName name="TOTAL14_7_14">#N/A</definedName>
    <definedName name="TOTAL15" localSheetId="1">#REF!</definedName>
    <definedName name="TOTAL15" localSheetId="7">#REF!</definedName>
    <definedName name="TOTAL15">#REF!</definedName>
    <definedName name="TOTAL15_1" localSheetId="1">#REF!</definedName>
    <definedName name="TOTAL15_1" localSheetId="7">#REF!</definedName>
    <definedName name="TOTAL15_1">#REF!</definedName>
    <definedName name="TOTAL15_14">#N/A</definedName>
    <definedName name="TOTAL15_7" localSheetId="1">#REF!</definedName>
    <definedName name="TOTAL15_7" localSheetId="7">#REF!</definedName>
    <definedName name="TOTAL15_7">#REF!</definedName>
    <definedName name="TOTAL15_7_1" localSheetId="1">#REF!</definedName>
    <definedName name="TOTAL15_7_1" localSheetId="7">#REF!</definedName>
    <definedName name="TOTAL15_7_1">#REF!</definedName>
    <definedName name="TOTAL15_7_14">#N/A</definedName>
    <definedName name="TOTAL16" localSheetId="1">#REF!</definedName>
    <definedName name="TOTAL16" localSheetId="7">#REF!</definedName>
    <definedName name="TOTAL16">#REF!</definedName>
    <definedName name="TOTAL16_1" localSheetId="1">#REF!</definedName>
    <definedName name="TOTAL16_1" localSheetId="7">#REF!</definedName>
    <definedName name="TOTAL16_1">#REF!</definedName>
    <definedName name="TOTAL16_14">#N/A</definedName>
    <definedName name="TOTAL16_7" localSheetId="1">#REF!</definedName>
    <definedName name="TOTAL16_7" localSheetId="7">#REF!</definedName>
    <definedName name="TOTAL16_7">#REF!</definedName>
    <definedName name="TOTAL16_7_1" localSheetId="1">#REF!</definedName>
    <definedName name="TOTAL16_7_1" localSheetId="7">#REF!</definedName>
    <definedName name="TOTAL16_7_1">#REF!</definedName>
    <definedName name="TOTAL16_7_14">#N/A</definedName>
    <definedName name="TOTAL17" localSheetId="1">#REF!</definedName>
    <definedName name="TOTAL17" localSheetId="7">#REF!</definedName>
    <definedName name="TOTAL17">#REF!</definedName>
    <definedName name="TOTAL17_1" localSheetId="1">#REF!</definedName>
    <definedName name="TOTAL17_1" localSheetId="7">#REF!</definedName>
    <definedName name="TOTAL17_1">#REF!</definedName>
    <definedName name="TOTAL17_14">#N/A</definedName>
    <definedName name="TOTAL17_7" localSheetId="1">#REF!</definedName>
    <definedName name="TOTAL17_7" localSheetId="7">#REF!</definedName>
    <definedName name="TOTAL17_7">#REF!</definedName>
    <definedName name="TOTAL17_7_1" localSheetId="1">#REF!</definedName>
    <definedName name="TOTAL17_7_1" localSheetId="7">#REF!</definedName>
    <definedName name="TOTAL17_7_1">#REF!</definedName>
    <definedName name="TOTAL17_7_14">#N/A</definedName>
    <definedName name="TOTAL18" localSheetId="1">#REF!</definedName>
    <definedName name="TOTAL18" localSheetId="7">#REF!</definedName>
    <definedName name="TOTAL18">#REF!</definedName>
    <definedName name="TOTAL18_1" localSheetId="1">#REF!</definedName>
    <definedName name="TOTAL18_1" localSheetId="7">#REF!</definedName>
    <definedName name="TOTAL18_1">#REF!</definedName>
    <definedName name="TOTAL18_14">#N/A</definedName>
    <definedName name="TOTAL18_7" localSheetId="1">#REF!</definedName>
    <definedName name="TOTAL18_7" localSheetId="7">#REF!</definedName>
    <definedName name="TOTAL18_7">#REF!</definedName>
    <definedName name="TOTAL18_7_1" localSheetId="1">#REF!</definedName>
    <definedName name="TOTAL18_7_1" localSheetId="7">#REF!</definedName>
    <definedName name="TOTAL18_7_1">#REF!</definedName>
    <definedName name="TOTAL18_7_14">#N/A</definedName>
    <definedName name="TOTAL19" localSheetId="1">#REF!</definedName>
    <definedName name="TOTAL19" localSheetId="7">#REF!</definedName>
    <definedName name="TOTAL19">#REF!</definedName>
    <definedName name="TOTAL19_1" localSheetId="1">#REF!</definedName>
    <definedName name="TOTAL19_1" localSheetId="7">#REF!</definedName>
    <definedName name="TOTAL19_1">#REF!</definedName>
    <definedName name="TOTAL19_14">#N/A</definedName>
    <definedName name="TOTAL19_7" localSheetId="1">#REF!</definedName>
    <definedName name="TOTAL19_7" localSheetId="7">#REF!</definedName>
    <definedName name="TOTAL19_7">#REF!</definedName>
    <definedName name="TOTAL19_7_1" localSheetId="1">#REF!</definedName>
    <definedName name="TOTAL19_7_1" localSheetId="7">#REF!</definedName>
    <definedName name="TOTAL19_7_1">#REF!</definedName>
    <definedName name="TOTAL19_7_14">#N/A</definedName>
    <definedName name="TOTAL1A" localSheetId="1">#REF!</definedName>
    <definedName name="TOTAL1A" localSheetId="7">#REF!</definedName>
    <definedName name="TOTAL1A">#REF!</definedName>
    <definedName name="TOTAL1A_1" localSheetId="1">#REF!</definedName>
    <definedName name="TOTAL1A_1" localSheetId="7">#REF!</definedName>
    <definedName name="TOTAL1A_1">#REF!</definedName>
    <definedName name="TOTAL1C" localSheetId="1">#REF!</definedName>
    <definedName name="TOTAL1C" localSheetId="7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 localSheetId="1">#REF!</definedName>
    <definedName name="TOTAL6_7" localSheetId="7">#REF!</definedName>
    <definedName name="TOTAL6_7">#REF!</definedName>
    <definedName name="TOTAL6_7_1" localSheetId="1">#REF!</definedName>
    <definedName name="TOTAL6_7_1" localSheetId="7">#REF!</definedName>
    <definedName name="TOTAL6_7_1">#REF!</definedName>
    <definedName name="TOTAL6_7_14">#N/A</definedName>
    <definedName name="TOTAL6A" localSheetId="1">#REF!</definedName>
    <definedName name="TOTAL6A" localSheetId="7">#REF!</definedName>
    <definedName name="TOTAL6A">#REF!</definedName>
    <definedName name="TOTAL6A_1" localSheetId="1">#REF!</definedName>
    <definedName name="TOTAL6A_1" localSheetId="7">#REF!</definedName>
    <definedName name="TOTAL6A_1">#REF!</definedName>
    <definedName name="TOTAL6A_14">#N/A</definedName>
    <definedName name="TOTAL6A_7" localSheetId="1">#REF!</definedName>
    <definedName name="TOTAL6A_7" localSheetId="7">#REF!</definedName>
    <definedName name="TOTAL6A_7">#REF!</definedName>
    <definedName name="TOTAL6A_7_1" localSheetId="1">#REF!</definedName>
    <definedName name="TOTAL6A_7_1" localSheetId="7">#REF!</definedName>
    <definedName name="TOTAL6A_7_1">#REF!</definedName>
    <definedName name="TOTAL6A_7_14">#N/A</definedName>
    <definedName name="TOTAL7" localSheetId="1">#REF!</definedName>
    <definedName name="TOTAL7" localSheetId="7">#REF!</definedName>
    <definedName name="TOTAL7">#REF!</definedName>
    <definedName name="TOTAL7_1" localSheetId="1">#REF!</definedName>
    <definedName name="TOTAL7_1" localSheetId="7">#REF!</definedName>
    <definedName name="TOTAL7_1">#REF!</definedName>
    <definedName name="TOTAL7_14">#N/A</definedName>
    <definedName name="TOTAL7_7" localSheetId="1">#REF!</definedName>
    <definedName name="TOTAL7_7" localSheetId="7">#REF!</definedName>
    <definedName name="TOTAL7_7">#REF!</definedName>
    <definedName name="TOTAL7_7_1" localSheetId="1">#REF!</definedName>
    <definedName name="TOTAL7_7_1" localSheetId="7">#REF!</definedName>
    <definedName name="TOTAL7_7_1">#REF!</definedName>
    <definedName name="TOTAL7_7_14">#N/A</definedName>
    <definedName name="TOTAL7A" localSheetId="1">#REF!</definedName>
    <definedName name="TOTAL7A" localSheetId="7">#REF!</definedName>
    <definedName name="TOTAL7A">#REF!</definedName>
    <definedName name="TOTAL7A_1" localSheetId="1">#REF!</definedName>
    <definedName name="TOTAL7A_1" localSheetId="7">#REF!</definedName>
    <definedName name="TOTAL7A_1">#REF!</definedName>
    <definedName name="TOTAL7A_14">#N/A</definedName>
    <definedName name="TOTAL7A_7" localSheetId="1">#REF!</definedName>
    <definedName name="TOTAL7A_7" localSheetId="7">#REF!</definedName>
    <definedName name="TOTAL7A_7">#REF!</definedName>
    <definedName name="TOTAL7A_7_1" localSheetId="1">#REF!</definedName>
    <definedName name="TOTAL7A_7_1" localSheetId="7">#REF!</definedName>
    <definedName name="TOTAL7A_7_1">#REF!</definedName>
    <definedName name="TOTAL7A_7_14">#N/A</definedName>
    <definedName name="TOTAL7B" localSheetId="1">#REF!</definedName>
    <definedName name="TOTAL7B" localSheetId="7">#REF!</definedName>
    <definedName name="TOTAL7B">#REF!</definedName>
    <definedName name="TOTAL7B_1" localSheetId="1">#REF!</definedName>
    <definedName name="TOTAL7B_1" localSheetId="7">#REF!</definedName>
    <definedName name="TOTAL7B_1">#REF!</definedName>
    <definedName name="TOTAL7B_14">#N/A</definedName>
    <definedName name="TOTAL7B_7" localSheetId="1">#REF!</definedName>
    <definedName name="TOTAL7B_7" localSheetId="7">#REF!</definedName>
    <definedName name="TOTAL7B_7">#REF!</definedName>
    <definedName name="TOTAL7B_7_1" localSheetId="1">#REF!</definedName>
    <definedName name="TOTAL7B_7_1" localSheetId="7">#REF!</definedName>
    <definedName name="TOTAL7B_7_1">#REF!</definedName>
    <definedName name="TOTAL7B_7_14">#N/A</definedName>
    <definedName name="TOTAL7C" localSheetId="1">#REF!</definedName>
    <definedName name="TOTAL7C" localSheetId="7">#REF!</definedName>
    <definedName name="TOTAL7C">#REF!</definedName>
    <definedName name="TOTAL7C_1" localSheetId="1">#REF!</definedName>
    <definedName name="TOTAL7C_1" localSheetId="7">#REF!</definedName>
    <definedName name="TOTAL7C_1">#REF!</definedName>
    <definedName name="TOTAL7C_14">#N/A</definedName>
    <definedName name="TOTAL7C_7" localSheetId="1">#REF!</definedName>
    <definedName name="TOTAL7C_7" localSheetId="7">#REF!</definedName>
    <definedName name="TOTAL7C_7">#REF!</definedName>
    <definedName name="TOTAL7C_7_1" localSheetId="1">#REF!</definedName>
    <definedName name="TOTAL7C_7_1" localSheetId="7">#REF!</definedName>
    <definedName name="TOTAL7C_7_1">#REF!</definedName>
    <definedName name="TOTAL7C_7_14">#N/A</definedName>
    <definedName name="TOTAL7D" localSheetId="1">#REF!</definedName>
    <definedName name="TOTAL7D" localSheetId="7">#REF!</definedName>
    <definedName name="TOTAL7D">#REF!</definedName>
    <definedName name="TOTAL7D_1" localSheetId="1">#REF!</definedName>
    <definedName name="TOTAL7D_1" localSheetId="7">#REF!</definedName>
    <definedName name="TOTAL7D_1">#REF!</definedName>
    <definedName name="TOTAL7D_14">#N/A</definedName>
    <definedName name="TOTAL7D_7" localSheetId="1">#REF!</definedName>
    <definedName name="TOTAL7D_7" localSheetId="7">#REF!</definedName>
    <definedName name="TOTAL7D_7">#REF!</definedName>
    <definedName name="TOTAL7D_7_1" localSheetId="1">#REF!</definedName>
    <definedName name="TOTAL7D_7_1" localSheetId="7">#REF!</definedName>
    <definedName name="TOTAL7D_7_1">#REF!</definedName>
    <definedName name="TOTAL7D_7_14">#N/A</definedName>
    <definedName name="TOTAL7E" localSheetId="1">#REF!</definedName>
    <definedName name="TOTAL7E" localSheetId="7">#REF!</definedName>
    <definedName name="TOTAL7E">#REF!</definedName>
    <definedName name="TOTAL7E_1" localSheetId="1">#REF!</definedName>
    <definedName name="TOTAL7E_1" localSheetId="7">#REF!</definedName>
    <definedName name="TOTAL7E_1">#REF!</definedName>
    <definedName name="TOTAL7E_14">#N/A</definedName>
    <definedName name="TOTAL7E_7" localSheetId="1">#REF!</definedName>
    <definedName name="TOTAL7E_7" localSheetId="7">#REF!</definedName>
    <definedName name="TOTAL7E_7">#REF!</definedName>
    <definedName name="TOTAL7E_7_1" localSheetId="1">#REF!</definedName>
    <definedName name="TOTAL7E_7_1" localSheetId="7">#REF!</definedName>
    <definedName name="TOTAL7E_7_1">#REF!</definedName>
    <definedName name="TOTAL7E_7_14">#N/A</definedName>
    <definedName name="TOTAL7F" localSheetId="1">#REF!</definedName>
    <definedName name="TOTAL7F" localSheetId="7">#REF!</definedName>
    <definedName name="TOTAL7F">#REF!</definedName>
    <definedName name="TOTAL7F_1" localSheetId="1">#REF!</definedName>
    <definedName name="TOTAL7F_1" localSheetId="7">#REF!</definedName>
    <definedName name="TOTAL7F_1">#REF!</definedName>
    <definedName name="TOTAL7F_14">#N/A</definedName>
    <definedName name="TOTAL7F_7" localSheetId="1">#REF!</definedName>
    <definedName name="TOTAL7F_7" localSheetId="7">#REF!</definedName>
    <definedName name="TOTAL7F_7">#REF!</definedName>
    <definedName name="TOTAL7F_7_1" localSheetId="1">#REF!</definedName>
    <definedName name="TOTAL7F_7_1" localSheetId="7">#REF!</definedName>
    <definedName name="TOTAL7F_7_1">#REF!</definedName>
    <definedName name="TOTAL7F_7_14">#N/A</definedName>
    <definedName name="TOTAL7G" localSheetId="1">#REF!</definedName>
    <definedName name="TOTAL7G" localSheetId="7">#REF!</definedName>
    <definedName name="TOTAL7G">#REF!</definedName>
    <definedName name="TOTAL7G_1" localSheetId="1">#REF!</definedName>
    <definedName name="TOTAL7G_1" localSheetId="7">#REF!</definedName>
    <definedName name="TOTAL7G_1">#REF!</definedName>
    <definedName name="TOTAL7G_14">#N/A</definedName>
    <definedName name="TOTAL7G_7" localSheetId="1">#REF!</definedName>
    <definedName name="TOTAL7G_7" localSheetId="7">#REF!</definedName>
    <definedName name="TOTAL7G_7">#REF!</definedName>
    <definedName name="TOTAL7G_7_1" localSheetId="1">#REF!</definedName>
    <definedName name="TOTAL7G_7_1" localSheetId="7">#REF!</definedName>
    <definedName name="TOTAL7G_7_1">#REF!</definedName>
    <definedName name="TOTAL7G_7_14">#N/A</definedName>
    <definedName name="TOTAL7H" localSheetId="1">#REF!</definedName>
    <definedName name="TOTAL7H" localSheetId="7">#REF!</definedName>
    <definedName name="TOTAL7H">#REF!</definedName>
    <definedName name="TOTAL7H_1" localSheetId="1">#REF!</definedName>
    <definedName name="TOTAL7H_1" localSheetId="7">#REF!</definedName>
    <definedName name="TOTAL7H_1">#REF!</definedName>
    <definedName name="TOTAL7H_14">#N/A</definedName>
    <definedName name="TOTAL7H_7" localSheetId="1">#REF!</definedName>
    <definedName name="TOTAL7H_7" localSheetId="7">#REF!</definedName>
    <definedName name="TOTAL7H_7">#REF!</definedName>
    <definedName name="TOTAL7H_7_1" localSheetId="1">#REF!</definedName>
    <definedName name="TOTAL7H_7_1" localSheetId="7">#REF!</definedName>
    <definedName name="TOTAL7H_7_1">#REF!</definedName>
    <definedName name="TOTAL7H_7_14">#N/A</definedName>
    <definedName name="TOTAL7I" localSheetId="1">#REF!</definedName>
    <definedName name="TOTAL7I" localSheetId="7">#REF!</definedName>
    <definedName name="TOTAL7I">#REF!</definedName>
    <definedName name="TOTAL7I_1" localSheetId="1">#REF!</definedName>
    <definedName name="TOTAL7I_1" localSheetId="7">#REF!</definedName>
    <definedName name="TOTAL7I_1">#REF!</definedName>
    <definedName name="TOTAL7I_14">#N/A</definedName>
    <definedName name="TOTAL7I_7" localSheetId="1">#REF!</definedName>
    <definedName name="TOTAL7I_7" localSheetId="7">#REF!</definedName>
    <definedName name="TOTAL7I_7">#REF!</definedName>
    <definedName name="TOTAL7I_7_1" localSheetId="1">#REF!</definedName>
    <definedName name="TOTAL7I_7_1" localSheetId="7">#REF!</definedName>
    <definedName name="TOTAL7I_7_1">#REF!</definedName>
    <definedName name="TOTAL7I_7_14">#N/A</definedName>
    <definedName name="TOTAL7J" localSheetId="1">#REF!</definedName>
    <definedName name="TOTAL7J" localSheetId="7">#REF!</definedName>
    <definedName name="TOTAL7J">#REF!</definedName>
    <definedName name="TOTAL7J_1" localSheetId="1">#REF!</definedName>
    <definedName name="TOTAL7J_1" localSheetId="7">#REF!</definedName>
    <definedName name="TOTAL7J_1">#REF!</definedName>
    <definedName name="TOTAL7J_14">#N/A</definedName>
    <definedName name="TOTAL7J_7" localSheetId="1">#REF!</definedName>
    <definedName name="TOTAL7J_7" localSheetId="7">#REF!</definedName>
    <definedName name="TOTAL7J_7">#REF!</definedName>
    <definedName name="TOTAL7J_7_1" localSheetId="1">#REF!</definedName>
    <definedName name="TOTAL7J_7_1" localSheetId="7">#REF!</definedName>
    <definedName name="TOTAL7J_7_1">#REF!</definedName>
    <definedName name="TOTAL7J_7_14">#N/A</definedName>
    <definedName name="TOTAL7K" localSheetId="1">#REF!</definedName>
    <definedName name="TOTAL7K" localSheetId="7">#REF!</definedName>
    <definedName name="TOTAL7K">#REF!</definedName>
    <definedName name="TOTAL7K_1" localSheetId="1">#REF!</definedName>
    <definedName name="TOTAL7K_1" localSheetId="7">#REF!</definedName>
    <definedName name="TOTAL7K_1">#REF!</definedName>
    <definedName name="TOTAL7K_14">#N/A</definedName>
    <definedName name="TOTAL7K_7" localSheetId="1">#REF!</definedName>
    <definedName name="TOTAL7K_7" localSheetId="7">#REF!</definedName>
    <definedName name="TOTAL7K_7">#REF!</definedName>
    <definedName name="TOTAL7K_7_1" localSheetId="1">#REF!</definedName>
    <definedName name="TOTAL7K_7_1" localSheetId="7">#REF!</definedName>
    <definedName name="TOTAL7K_7_1">#REF!</definedName>
    <definedName name="TOTAL7K_7_14">#N/A</definedName>
    <definedName name="TOTAL7L" localSheetId="1">#REF!</definedName>
    <definedName name="TOTAL7L" localSheetId="7">#REF!</definedName>
    <definedName name="TOTAL7L">#REF!</definedName>
    <definedName name="TOTAL7L_1" localSheetId="1">#REF!</definedName>
    <definedName name="TOTAL7L_1" localSheetId="7">#REF!</definedName>
    <definedName name="TOTAL7L_1">#REF!</definedName>
    <definedName name="TOTAL7L_14">#N/A</definedName>
    <definedName name="TOTAL7L_7" localSheetId="1">#REF!</definedName>
    <definedName name="TOTAL7L_7" localSheetId="7">#REF!</definedName>
    <definedName name="TOTAL7L_7">#REF!</definedName>
    <definedName name="TOTAL7L_7_1" localSheetId="1">#REF!</definedName>
    <definedName name="TOTAL7L_7_1" localSheetId="7">#REF!</definedName>
    <definedName name="TOTAL7L_7_1">#REF!</definedName>
    <definedName name="TOTAL7L_7_14">#N/A</definedName>
    <definedName name="TOTAL7O" localSheetId="1">#REF!</definedName>
    <definedName name="TOTAL7O" localSheetId="7">#REF!</definedName>
    <definedName name="TOTAL7O">#REF!</definedName>
    <definedName name="TOTAL7O_1" localSheetId="1">#REF!</definedName>
    <definedName name="TOTAL7O_1" localSheetId="7">#REF!</definedName>
    <definedName name="TOTAL7O_1">#REF!</definedName>
    <definedName name="TOTAL7O_14">#N/A</definedName>
    <definedName name="TOTAL7O_7" localSheetId="1">#REF!</definedName>
    <definedName name="TOTAL7O_7" localSheetId="7">#REF!</definedName>
    <definedName name="TOTAL7O_7">#REF!</definedName>
    <definedName name="TOTAL7O_7_1" localSheetId="1">#REF!</definedName>
    <definedName name="TOTAL7O_7_1" localSheetId="7">#REF!</definedName>
    <definedName name="TOTAL7O_7_1">#REF!</definedName>
    <definedName name="TOTAL7O_7_14">#N/A</definedName>
    <definedName name="TOTAL7P" localSheetId="1">#REF!</definedName>
    <definedName name="TOTAL7P" localSheetId="7">#REF!</definedName>
    <definedName name="TOTAL7P">#REF!</definedName>
    <definedName name="TOTAL7P_1" localSheetId="1">#REF!</definedName>
    <definedName name="TOTAL7P_1" localSheetId="7">#REF!</definedName>
    <definedName name="TOTAL7P_1">#REF!</definedName>
    <definedName name="TOTAL7P_14">#N/A</definedName>
    <definedName name="TOTAL7P_7" localSheetId="1">#REF!</definedName>
    <definedName name="TOTAL7P_7" localSheetId="7">#REF!</definedName>
    <definedName name="TOTAL7P_7">#REF!</definedName>
    <definedName name="TOTAL7P_7_1" localSheetId="1">#REF!</definedName>
    <definedName name="TOTAL7P_7_1" localSheetId="7">#REF!</definedName>
    <definedName name="TOTAL7P_7_1">#REF!</definedName>
    <definedName name="TOTAL7P_7_14">#N/A</definedName>
    <definedName name="TOTAL7Q" localSheetId="1">#REF!</definedName>
    <definedName name="TOTAL7Q" localSheetId="7">#REF!</definedName>
    <definedName name="TOTAL7Q">#REF!</definedName>
    <definedName name="TOTAL7Q_1" localSheetId="1">#REF!</definedName>
    <definedName name="TOTAL7Q_1" localSheetId="7">#REF!</definedName>
    <definedName name="TOTAL7Q_1">#REF!</definedName>
    <definedName name="TOTAL7Q_14">#N/A</definedName>
    <definedName name="TOTAL7Q_7" localSheetId="1">#REF!</definedName>
    <definedName name="TOTAL7Q_7" localSheetId="7">#REF!</definedName>
    <definedName name="TOTAL7Q_7">#REF!</definedName>
    <definedName name="TOTAL7Q_7_1" localSheetId="1">#REF!</definedName>
    <definedName name="TOTAL7Q_7_1" localSheetId="7">#REF!</definedName>
    <definedName name="TOTAL7Q_7_1">#REF!</definedName>
    <definedName name="TOTAL7Q_7_14">#N/A</definedName>
    <definedName name="TOTAL7R" localSheetId="1">#REF!</definedName>
    <definedName name="TOTAL7R" localSheetId="7">#REF!</definedName>
    <definedName name="TOTAL7R">#REF!</definedName>
    <definedName name="TOTAL7R_1" localSheetId="1">#REF!</definedName>
    <definedName name="TOTAL7R_1" localSheetId="7">#REF!</definedName>
    <definedName name="TOTAL7R_1">#REF!</definedName>
    <definedName name="TOTAL7R_14">#N/A</definedName>
    <definedName name="TOTAL7R_7" localSheetId="1">#REF!</definedName>
    <definedName name="TOTAL7R_7" localSheetId="7">#REF!</definedName>
    <definedName name="TOTAL7R_7">#REF!</definedName>
    <definedName name="TOTAL7R_7_1" localSheetId="1">#REF!</definedName>
    <definedName name="TOTAL7R_7_1" localSheetId="7">#REF!</definedName>
    <definedName name="TOTAL7R_7_1">#REF!</definedName>
    <definedName name="TOTAL7R_7_14">#N/A</definedName>
    <definedName name="TOTAL8" localSheetId="1">#REF!</definedName>
    <definedName name="TOTAL8" localSheetId="7">#REF!</definedName>
    <definedName name="TOTAL8">#REF!</definedName>
    <definedName name="TOTAL8_1" localSheetId="1">#REF!</definedName>
    <definedName name="TOTAL8_1" localSheetId="7">#REF!</definedName>
    <definedName name="TOTAL8_1">#REF!</definedName>
    <definedName name="TOTAL8_14">#N/A</definedName>
    <definedName name="TOTAL8_7" localSheetId="1">#REF!</definedName>
    <definedName name="TOTAL8_7" localSheetId="7">#REF!</definedName>
    <definedName name="TOTAL8_7">#REF!</definedName>
    <definedName name="TOTAL8_7_1" localSheetId="1">#REF!</definedName>
    <definedName name="TOTAL8_7_1" localSheetId="7">#REF!</definedName>
    <definedName name="TOTAL8_7_1">#REF!</definedName>
    <definedName name="TOTAL8_7_14">#N/A</definedName>
    <definedName name="TOTAL8A" localSheetId="1">#REF!</definedName>
    <definedName name="TOTAL8A" localSheetId="7">#REF!</definedName>
    <definedName name="TOTAL8A">#REF!</definedName>
    <definedName name="TOTAL8A_1" localSheetId="1">#REF!</definedName>
    <definedName name="TOTAL8A_1" localSheetId="7">#REF!</definedName>
    <definedName name="TOTAL8A_1">#REF!</definedName>
    <definedName name="TOTAL8A_14">#N/A</definedName>
    <definedName name="TOTAL8A_7" localSheetId="1">#REF!</definedName>
    <definedName name="TOTAL8A_7" localSheetId="7">#REF!</definedName>
    <definedName name="TOTAL8A_7">#REF!</definedName>
    <definedName name="TOTAL8A_7_1" localSheetId="1">#REF!</definedName>
    <definedName name="TOTAL8A_7_1" localSheetId="7">#REF!</definedName>
    <definedName name="TOTAL8A_7_1">#REF!</definedName>
    <definedName name="TOTAL8A_7_14">#N/A</definedName>
    <definedName name="TOTAL8B" localSheetId="1">#REF!</definedName>
    <definedName name="TOTAL8B" localSheetId="7">#REF!</definedName>
    <definedName name="TOTAL8B">#REF!</definedName>
    <definedName name="TOTAL8B_1" localSheetId="1">#REF!</definedName>
    <definedName name="TOTAL8B_1" localSheetId="7">#REF!</definedName>
    <definedName name="TOTAL8B_1">#REF!</definedName>
    <definedName name="TOTAL8B_14">#N/A</definedName>
    <definedName name="TOTAL8B_7" localSheetId="1">#REF!</definedName>
    <definedName name="TOTAL8B_7" localSheetId="7">#REF!</definedName>
    <definedName name="TOTAL8B_7">#REF!</definedName>
    <definedName name="TOTAL8B_7_1" localSheetId="1">#REF!</definedName>
    <definedName name="TOTAL8B_7_1" localSheetId="7">#REF!</definedName>
    <definedName name="TOTAL8B_7_1">#REF!</definedName>
    <definedName name="TOTAL8B_7_14">#N/A</definedName>
    <definedName name="TOTAL8C" localSheetId="1">#REF!</definedName>
    <definedName name="TOTAL8C" localSheetId="7">#REF!</definedName>
    <definedName name="TOTAL8C">#REF!</definedName>
    <definedName name="TOTAL8C_1" localSheetId="1">#REF!</definedName>
    <definedName name="TOTAL8C_1" localSheetId="7">#REF!</definedName>
    <definedName name="TOTAL8C_1">#REF!</definedName>
    <definedName name="TOTAL8C_14">#N/A</definedName>
    <definedName name="TOTAL8C_7" localSheetId="1">#REF!</definedName>
    <definedName name="TOTAL8C_7" localSheetId="7">#REF!</definedName>
    <definedName name="TOTAL8C_7">#REF!</definedName>
    <definedName name="TOTAL8C_7_1" localSheetId="1">#REF!</definedName>
    <definedName name="TOTAL8C_7_1" localSheetId="7">#REF!</definedName>
    <definedName name="TOTAL8C_7_1">#REF!</definedName>
    <definedName name="TOTAL8C_7_14">#N/A</definedName>
    <definedName name="TOTAL8D" localSheetId="1">#REF!</definedName>
    <definedName name="TOTAL8D" localSheetId="7">#REF!</definedName>
    <definedName name="TOTAL8D">#REF!</definedName>
    <definedName name="TOTAL8D_1" localSheetId="1">#REF!</definedName>
    <definedName name="TOTAL8D_1" localSheetId="7">#REF!</definedName>
    <definedName name="TOTAL8D_1">#REF!</definedName>
    <definedName name="TOTAL8D_14">#N/A</definedName>
    <definedName name="TOTAL8D_7" localSheetId="1">#REF!</definedName>
    <definedName name="TOTAL8D_7" localSheetId="7">#REF!</definedName>
    <definedName name="TOTAL8D_7">#REF!</definedName>
    <definedName name="TOTAL8D_7_1" localSheetId="1">#REF!</definedName>
    <definedName name="TOTAL8D_7_1" localSheetId="7">#REF!</definedName>
    <definedName name="TOTAL8D_7_1">#REF!</definedName>
    <definedName name="TOTAL8D_7_14">#N/A</definedName>
    <definedName name="TOTAL8E" localSheetId="1">#REF!</definedName>
    <definedName name="TOTAL8E" localSheetId="7">#REF!</definedName>
    <definedName name="TOTAL8E">#REF!</definedName>
    <definedName name="TOTAL8E_1" localSheetId="1">#REF!</definedName>
    <definedName name="TOTAL8E_1" localSheetId="7">#REF!</definedName>
    <definedName name="TOTAL8E_1">#REF!</definedName>
    <definedName name="TOTAL8E_14">#N/A</definedName>
    <definedName name="TOTAL8E_7" localSheetId="1">#REF!</definedName>
    <definedName name="TOTAL8E_7" localSheetId="7">#REF!</definedName>
    <definedName name="TOTAL8E_7">#REF!</definedName>
    <definedName name="TOTAL8E_7_1" localSheetId="1">#REF!</definedName>
    <definedName name="TOTAL8E_7_1" localSheetId="7">#REF!</definedName>
    <definedName name="TOTAL8E_7_1">#REF!</definedName>
    <definedName name="TOTAL8E_7_14">#N/A</definedName>
    <definedName name="TOTAL8F" localSheetId="1">#REF!</definedName>
    <definedName name="TOTAL8F" localSheetId="7">#REF!</definedName>
    <definedName name="TOTAL8F">#REF!</definedName>
    <definedName name="TOTAL8F_1" localSheetId="1">#REF!</definedName>
    <definedName name="TOTAL8F_1" localSheetId="7">#REF!</definedName>
    <definedName name="TOTAL8F_1">#REF!</definedName>
    <definedName name="TOTAL8F_14">#N/A</definedName>
    <definedName name="TOTAL8F_7" localSheetId="1">#REF!</definedName>
    <definedName name="TOTAL8F_7" localSheetId="7">#REF!</definedName>
    <definedName name="TOTAL8F_7">#REF!</definedName>
    <definedName name="TOTAL8F_7_1" localSheetId="1">#REF!</definedName>
    <definedName name="TOTAL8F_7_1" localSheetId="7">#REF!</definedName>
    <definedName name="TOTAL8F_7_1">#REF!</definedName>
    <definedName name="TOTAL8F_7_14">#N/A</definedName>
    <definedName name="TOTAL8G" localSheetId="1">#REF!</definedName>
    <definedName name="TOTAL8G" localSheetId="7">#REF!</definedName>
    <definedName name="TOTAL8G">#REF!</definedName>
    <definedName name="TOTAL8G_1" localSheetId="1">#REF!</definedName>
    <definedName name="TOTAL8G_1" localSheetId="7">#REF!</definedName>
    <definedName name="TOTAL8G_1">#REF!</definedName>
    <definedName name="TOTAL8G_14">#N/A</definedName>
    <definedName name="TOTAL8G_7" localSheetId="1">#REF!</definedName>
    <definedName name="TOTAL8G_7" localSheetId="7">#REF!</definedName>
    <definedName name="TOTAL8G_7">#REF!</definedName>
    <definedName name="TOTAL8G_7_1" localSheetId="1">#REF!</definedName>
    <definedName name="TOTAL8G_7_1" localSheetId="7">#REF!</definedName>
    <definedName name="TOTAL8G_7_1">#REF!</definedName>
    <definedName name="TOTAL8G_7_14">#N/A</definedName>
    <definedName name="TOTAL8H" localSheetId="1">#REF!</definedName>
    <definedName name="TOTAL8H" localSheetId="7">#REF!</definedName>
    <definedName name="TOTAL8H">#REF!</definedName>
    <definedName name="TOTAL8H_1" localSheetId="1">#REF!</definedName>
    <definedName name="TOTAL8H_1" localSheetId="7">#REF!</definedName>
    <definedName name="TOTAL8H_1">#REF!</definedName>
    <definedName name="TOTAL8H_14">#N/A</definedName>
    <definedName name="TOTAL8H_7" localSheetId="1">#REF!</definedName>
    <definedName name="TOTAL8H_7" localSheetId="7">#REF!</definedName>
    <definedName name="TOTAL8H_7">#REF!</definedName>
    <definedName name="TOTAL8H_7_1" localSheetId="1">#REF!</definedName>
    <definedName name="TOTAL8H_7_1" localSheetId="7">#REF!</definedName>
    <definedName name="TOTAL8H_7_1">#REF!</definedName>
    <definedName name="TOTAL8H_7_14">#N/A</definedName>
    <definedName name="TOTAL8I" localSheetId="1">#REF!</definedName>
    <definedName name="TOTAL8I" localSheetId="7">#REF!</definedName>
    <definedName name="TOTAL8I">#REF!</definedName>
    <definedName name="TOTAL8I_1" localSheetId="1">#REF!</definedName>
    <definedName name="TOTAL8I_1" localSheetId="7">#REF!</definedName>
    <definedName name="TOTAL8I_1">#REF!</definedName>
    <definedName name="TOTAL8I_14">#N/A</definedName>
    <definedName name="TOTAL8I_7" localSheetId="1">#REF!</definedName>
    <definedName name="TOTAL8I_7" localSheetId="7">#REF!</definedName>
    <definedName name="TOTAL8I_7">#REF!</definedName>
    <definedName name="TOTAL8I_7_1" localSheetId="1">#REF!</definedName>
    <definedName name="TOTAL8I_7_1" localSheetId="7">#REF!</definedName>
    <definedName name="TOTAL8I_7_1">#REF!</definedName>
    <definedName name="TOTAL8I_7_14">#N/A</definedName>
    <definedName name="TOTAL8J" localSheetId="1">#REF!</definedName>
    <definedName name="TOTAL8J" localSheetId="7">#REF!</definedName>
    <definedName name="TOTAL8J">#REF!</definedName>
    <definedName name="TOTAL8J_1" localSheetId="1">#REF!</definedName>
    <definedName name="TOTAL8J_1" localSheetId="7">#REF!</definedName>
    <definedName name="TOTAL8J_1">#REF!</definedName>
    <definedName name="TOTAL8J_14">#N/A</definedName>
    <definedName name="TOTAL8J_7" localSheetId="1">#REF!</definedName>
    <definedName name="TOTAL8J_7" localSheetId="7">#REF!</definedName>
    <definedName name="TOTAL8J_7">#REF!</definedName>
    <definedName name="TOTAL8J_7_1" localSheetId="1">#REF!</definedName>
    <definedName name="TOTAL8J_7_1" localSheetId="7">#REF!</definedName>
    <definedName name="TOTAL8J_7_1">#REF!</definedName>
    <definedName name="TOTAL8J_7_14">#N/A</definedName>
    <definedName name="TOTAL8K" localSheetId="1">#REF!</definedName>
    <definedName name="TOTAL8K" localSheetId="7">#REF!</definedName>
    <definedName name="TOTAL8K">#REF!</definedName>
    <definedName name="TOTAL8K_1" localSheetId="1">#REF!</definedName>
    <definedName name="TOTAL8K_1" localSheetId="7">#REF!</definedName>
    <definedName name="TOTAL8K_1">#REF!</definedName>
    <definedName name="TOTAL8K_14">#N/A</definedName>
    <definedName name="TOTAL8K_7" localSheetId="1">#REF!</definedName>
    <definedName name="TOTAL8K_7" localSheetId="7">#REF!</definedName>
    <definedName name="TOTAL8K_7">#REF!</definedName>
    <definedName name="TOTAL8K_7_1" localSheetId="1">#REF!</definedName>
    <definedName name="TOTAL8K_7_1" localSheetId="7">#REF!</definedName>
    <definedName name="TOTAL8K_7_1">#REF!</definedName>
    <definedName name="TOTAL8K_7_14">#N/A</definedName>
    <definedName name="TOTAL8L" localSheetId="1">#REF!</definedName>
    <definedName name="TOTAL8L" localSheetId="7">#REF!</definedName>
    <definedName name="TOTAL8L">#REF!</definedName>
    <definedName name="TOTAL8L_1" localSheetId="1">#REF!</definedName>
    <definedName name="TOTAL8L_1" localSheetId="7">#REF!</definedName>
    <definedName name="TOTAL8L_1">#REF!</definedName>
    <definedName name="TOTAL8L_14">#N/A</definedName>
    <definedName name="TOTAL8L_7" localSheetId="1">#REF!</definedName>
    <definedName name="TOTAL8L_7" localSheetId="7">#REF!</definedName>
    <definedName name="TOTAL8L_7">#REF!</definedName>
    <definedName name="TOTAL8L_7_1" localSheetId="1">#REF!</definedName>
    <definedName name="TOTAL8L_7_1" localSheetId="7">#REF!</definedName>
    <definedName name="TOTAL8L_7_1">#REF!</definedName>
    <definedName name="TOTAL8L_7_14">#N/A</definedName>
    <definedName name="TOTAL8O" localSheetId="1">#REF!</definedName>
    <definedName name="TOTAL8O" localSheetId="7">#REF!</definedName>
    <definedName name="TOTAL8O">#REF!</definedName>
    <definedName name="TOTAL8O_1" localSheetId="1">#REF!</definedName>
    <definedName name="TOTAL8O_1" localSheetId="7">#REF!</definedName>
    <definedName name="TOTAL8O_1">#REF!</definedName>
    <definedName name="TOTAL8O_14">#N/A</definedName>
    <definedName name="TOTAL8O_7" localSheetId="1">#REF!</definedName>
    <definedName name="TOTAL8O_7" localSheetId="7">#REF!</definedName>
    <definedName name="TOTAL8O_7">#REF!</definedName>
    <definedName name="TOTAL8O_7_1" localSheetId="1">#REF!</definedName>
    <definedName name="TOTAL8O_7_1" localSheetId="7">#REF!</definedName>
    <definedName name="TOTAL8O_7_1">#REF!</definedName>
    <definedName name="TOTAL8O_7_14">#N/A</definedName>
    <definedName name="TOTAL8P" localSheetId="1">#REF!</definedName>
    <definedName name="TOTAL8P" localSheetId="7">#REF!</definedName>
    <definedName name="TOTAL8P">#REF!</definedName>
    <definedName name="TOTAL8P_1" localSheetId="1">#REF!</definedName>
    <definedName name="TOTAL8P_1" localSheetId="7">#REF!</definedName>
    <definedName name="TOTAL8P_1">#REF!</definedName>
    <definedName name="TOTAL8P_14">#N/A</definedName>
    <definedName name="TOTAL8P_7" localSheetId="1">#REF!</definedName>
    <definedName name="TOTAL8P_7" localSheetId="7">#REF!</definedName>
    <definedName name="TOTAL8P_7">#REF!</definedName>
    <definedName name="TOTAL8P_7_1" localSheetId="1">#REF!</definedName>
    <definedName name="TOTAL8P_7_1" localSheetId="7">#REF!</definedName>
    <definedName name="TOTAL8P_7_1">#REF!</definedName>
    <definedName name="TOTAL8P_7_14">#N/A</definedName>
    <definedName name="TOTAL8Q" localSheetId="1">#REF!</definedName>
    <definedName name="TOTAL8Q" localSheetId="7">#REF!</definedName>
    <definedName name="TOTAL8Q">#REF!</definedName>
    <definedName name="TOTAL8Q_1" localSheetId="1">#REF!</definedName>
    <definedName name="TOTAL8Q_1" localSheetId="7">#REF!</definedName>
    <definedName name="TOTAL8Q_1">#REF!</definedName>
    <definedName name="TOTAL8Q_14">#N/A</definedName>
    <definedName name="TOTAL8Q_7" localSheetId="1">#REF!</definedName>
    <definedName name="TOTAL8Q_7" localSheetId="7">#REF!</definedName>
    <definedName name="TOTAL8Q_7">#REF!</definedName>
    <definedName name="TOTAL8Q_7_1" localSheetId="1">#REF!</definedName>
    <definedName name="TOTAL8Q_7_1" localSheetId="7">#REF!</definedName>
    <definedName name="TOTAL8Q_7_1">#REF!</definedName>
    <definedName name="TOTAL8Q_7_14">#N/A</definedName>
    <definedName name="TOTAL8R" localSheetId="1">#REF!</definedName>
    <definedName name="TOTAL8R" localSheetId="7">#REF!</definedName>
    <definedName name="TOTAL8R">#REF!</definedName>
    <definedName name="TOTAL8R_1" localSheetId="1">#REF!</definedName>
    <definedName name="TOTAL8R_1" localSheetId="7">#REF!</definedName>
    <definedName name="TOTAL8R_1">#REF!</definedName>
    <definedName name="TOTAL8R_14">#N/A</definedName>
    <definedName name="TOTAL8R_7" localSheetId="1">#REF!</definedName>
    <definedName name="TOTAL8R_7" localSheetId="7">#REF!</definedName>
    <definedName name="TOTAL8R_7">#REF!</definedName>
    <definedName name="TOTAL8R_7_1" localSheetId="1">#REF!</definedName>
    <definedName name="TOTAL8R_7_1" localSheetId="7">#REF!</definedName>
    <definedName name="TOTAL8R_7_1">#REF!</definedName>
    <definedName name="TOTAL8R_7_14">#N/A</definedName>
    <definedName name="TOTAL9" localSheetId="1">#REF!</definedName>
    <definedName name="TOTAL9" localSheetId="7">#REF!</definedName>
    <definedName name="TOTAL9">#REF!</definedName>
    <definedName name="TOTAL9_1" localSheetId="1">#REF!</definedName>
    <definedName name="TOTAL9_1" localSheetId="7">#REF!</definedName>
    <definedName name="TOTAL9_1">#REF!</definedName>
    <definedName name="TOTAL9_14">#N/A</definedName>
    <definedName name="TOTAL9_7" localSheetId="1">#REF!</definedName>
    <definedName name="TOTAL9_7" localSheetId="7">#REF!</definedName>
    <definedName name="TOTAL9_7">#REF!</definedName>
    <definedName name="TOTAL9_7_1" localSheetId="1">#REF!</definedName>
    <definedName name="TOTAL9_7_1" localSheetId="7">#REF!</definedName>
    <definedName name="TOTAL9_7_1">#REF!</definedName>
    <definedName name="TOTAL9_7_14">#N/A</definedName>
    <definedName name="TOTALA" localSheetId="1">'[11]PLANILHA ATUALIZADA'!#REF!</definedName>
    <definedName name="TOTALA" localSheetId="7">'[11]PLANILHA ATUALIZADA'!#REF!</definedName>
    <definedName name="TOTALA">'[11]PLANILHA ATUALIZADA'!#REF!</definedName>
    <definedName name="TOTALA_1" localSheetId="1">#REF!</definedName>
    <definedName name="TOTALA_1" localSheetId="7">#REF!</definedName>
    <definedName name="TOTALA_1">#REF!</definedName>
    <definedName name="TOTALA_14">#N/A</definedName>
    <definedName name="TOTALA_7_1" localSheetId="1">#REF!</definedName>
    <definedName name="TOTALA_7_1" localSheetId="7">#REF!</definedName>
    <definedName name="TOTALA_7_1">#REF!</definedName>
    <definedName name="TOTALA_7_14">#N/A</definedName>
    <definedName name="TOTALB" localSheetId="1">'[11]PLANILHA ATUALIZADA'!#REF!</definedName>
    <definedName name="TOTALB" localSheetId="7">'[11]PLANILHA ATUALIZADA'!#REF!</definedName>
    <definedName name="TOTALB">'[11]PLANILHA ATUALIZADA'!#REF!</definedName>
    <definedName name="TOTALB_1" localSheetId="1">#REF!</definedName>
    <definedName name="TOTALB_1" localSheetId="7">#REF!</definedName>
    <definedName name="TOTALB_1">#REF!</definedName>
    <definedName name="TOTALB_14">#N/A</definedName>
    <definedName name="TOTALB_7_1" localSheetId="1">#REF!</definedName>
    <definedName name="TOTALB_7_1" localSheetId="7">#REF!</definedName>
    <definedName name="TOTALB_7_1">#REF!</definedName>
    <definedName name="TOTALB_7_14">#N/A</definedName>
    <definedName name="TOTALC" localSheetId="1">'[11]PLANILHA ATUALIZADA'!#REF!</definedName>
    <definedName name="TOTALC" localSheetId="7">'[11]PLANILHA ATUALIZADA'!#REF!</definedName>
    <definedName name="TOTALC">'[11]PLANILHA ATUALIZADA'!#REF!</definedName>
    <definedName name="TOTALC_1" localSheetId="1">#REF!</definedName>
    <definedName name="TOTALC_1" localSheetId="7">#REF!</definedName>
    <definedName name="TOTALC_1">#REF!</definedName>
    <definedName name="TOTALC_14">#N/A</definedName>
    <definedName name="TOTALC_7_1" localSheetId="1">#REF!</definedName>
    <definedName name="TOTALC_7_1" localSheetId="7">#REF!</definedName>
    <definedName name="TOTALC_7_1">#REF!</definedName>
    <definedName name="TOTALC_7_14">#N/A</definedName>
    <definedName name="TOTALD" localSheetId="1">'[11]PLANILHA ATUALIZADA'!#REF!</definedName>
    <definedName name="TOTALD" localSheetId="7">'[11]PLANILHA ATUALIZADA'!#REF!</definedName>
    <definedName name="TOTALD">'[11]PLANILHA ATUALIZADA'!#REF!</definedName>
    <definedName name="TOTALD_1" localSheetId="1">#REF!</definedName>
    <definedName name="TOTALD_1" localSheetId="7">#REF!</definedName>
    <definedName name="TOTALD_1">#REF!</definedName>
    <definedName name="TOTALD_14">#N/A</definedName>
    <definedName name="TOTALD_7_1" localSheetId="1">#REF!</definedName>
    <definedName name="TOTALD_7_1" localSheetId="7">#REF!</definedName>
    <definedName name="TOTALD_7_1">#REF!</definedName>
    <definedName name="TOTALD_7_14">#N/A</definedName>
    <definedName name="TOTALE" localSheetId="1">'[11]PLANILHA ATUALIZADA'!#REF!</definedName>
    <definedName name="TOTALE" localSheetId="7">'[11]PLANILHA ATUALIZADA'!#REF!</definedName>
    <definedName name="TOTALE">'[11]PLANILHA ATUALIZADA'!#REF!</definedName>
    <definedName name="TOTALE_1" localSheetId="1">#REF!</definedName>
    <definedName name="TOTALE_1" localSheetId="7">#REF!</definedName>
    <definedName name="TOTALE_1">#REF!</definedName>
    <definedName name="TOTALE_14">#N/A</definedName>
    <definedName name="TOTALE_7_1" localSheetId="1">#REF!</definedName>
    <definedName name="TOTALE_7_1" localSheetId="7">#REF!</definedName>
    <definedName name="TOTALE_7_1">#REF!</definedName>
    <definedName name="TOTALE_7_14">#N/A</definedName>
    <definedName name="TOTALF" localSheetId="1">'[11]PLANILHA ATUALIZADA'!#REF!</definedName>
    <definedName name="TOTALF" localSheetId="7">'[11]PLANILHA ATUALIZADA'!#REF!</definedName>
    <definedName name="TOTALF">'[11]PLANILHA ATUALIZADA'!#REF!</definedName>
    <definedName name="TOTALF_1" localSheetId="1">#REF!</definedName>
    <definedName name="TOTALF_1" localSheetId="7">#REF!</definedName>
    <definedName name="TOTALF_1">#REF!</definedName>
    <definedName name="TOTALF_14">#N/A</definedName>
    <definedName name="TOTALF_7_1" localSheetId="1">#REF!</definedName>
    <definedName name="TOTALF_7_1" localSheetId="7">#REF!</definedName>
    <definedName name="TOTALF_7_1">#REF!</definedName>
    <definedName name="TOTALF_7_14">#N/A</definedName>
    <definedName name="TOTALG" localSheetId="1">'[11]PLANILHA ATUALIZADA'!#REF!</definedName>
    <definedName name="TOTALG" localSheetId="7">'[11]PLANILHA ATUALIZADA'!#REF!</definedName>
    <definedName name="TOTALG">'[11]PLANILHA ATUALIZADA'!#REF!</definedName>
    <definedName name="TOTALG_1" localSheetId="1">#REF!</definedName>
    <definedName name="TOTALG_1" localSheetId="7">#REF!</definedName>
    <definedName name="TOTALG_1">#REF!</definedName>
    <definedName name="TOTALG_14">#N/A</definedName>
    <definedName name="TOTALG_7_1" localSheetId="1">#REF!</definedName>
    <definedName name="TOTALG_7_1" localSheetId="7">#REF!</definedName>
    <definedName name="TOTALG_7_1">#REF!</definedName>
    <definedName name="TOTALG_7_14">#N/A</definedName>
    <definedName name="TOTALH" localSheetId="1">'[11]PLANILHA ATUALIZADA'!#REF!</definedName>
    <definedName name="TOTALH" localSheetId="7">'[11]PLANILHA ATUALIZADA'!#REF!</definedName>
    <definedName name="TOTALH">'[11]PLANILHA ATUALIZADA'!#REF!</definedName>
    <definedName name="TOTALH_1" localSheetId="1">#REF!</definedName>
    <definedName name="TOTALH_1" localSheetId="7">#REF!</definedName>
    <definedName name="TOTALH_1">#REF!</definedName>
    <definedName name="TOTALH_14">#N/A</definedName>
    <definedName name="TOTALH_7_1" localSheetId="1">#REF!</definedName>
    <definedName name="TOTALH_7_1" localSheetId="7">#REF!</definedName>
    <definedName name="TOTALH_7_1">#REF!</definedName>
    <definedName name="TOTALH_7_14">#N/A</definedName>
    <definedName name="TOTALI" localSheetId="1">'[11]PLANILHA ATUALIZADA'!#REF!</definedName>
    <definedName name="TOTALI" localSheetId="7">'[11]PLANILHA ATUALIZADA'!#REF!</definedName>
    <definedName name="TOTALI">'[11]PLANILHA ATUALIZADA'!#REF!</definedName>
    <definedName name="TOTALI_1" localSheetId="1">#REF!</definedName>
    <definedName name="TOTALI_1" localSheetId="7">#REF!</definedName>
    <definedName name="TOTALI_1">#REF!</definedName>
    <definedName name="TOTALI_14">#N/A</definedName>
    <definedName name="TOTALI_7_1" localSheetId="1">#REF!</definedName>
    <definedName name="TOTALI_7_1" localSheetId="7">#REF!</definedName>
    <definedName name="TOTALI_7_1">#REF!</definedName>
    <definedName name="TOTALI_7_14">#N/A</definedName>
    <definedName name="TOTALJ" localSheetId="1">'[11]PLANILHA ATUALIZADA'!#REF!</definedName>
    <definedName name="TOTALJ" localSheetId="7">'[11]PLANILHA ATUALIZADA'!#REF!</definedName>
    <definedName name="TOTALJ">'[11]PLANILHA ATUALIZADA'!#REF!</definedName>
    <definedName name="TOTALJ_1" localSheetId="1">#REF!</definedName>
    <definedName name="TOTALJ_1" localSheetId="7">#REF!</definedName>
    <definedName name="TOTALJ_1">#REF!</definedName>
    <definedName name="TOTALJ_14">#N/A</definedName>
    <definedName name="TOTALJ_7_1" localSheetId="1">#REF!</definedName>
    <definedName name="TOTALJ_7_1" localSheetId="7">#REF!</definedName>
    <definedName name="TOTALJ_7_1">#REF!</definedName>
    <definedName name="TOTALJ_7_14">#N/A</definedName>
    <definedName name="TOTALK" localSheetId="1">'[11]PLANILHA ATUALIZADA'!#REF!</definedName>
    <definedName name="TOTALK" localSheetId="7">'[11]PLANILHA ATUALIZADA'!#REF!</definedName>
    <definedName name="TOTALK">'[11]PLANILHA ATUALIZADA'!#REF!</definedName>
    <definedName name="TOTALK_1" localSheetId="1">#REF!</definedName>
    <definedName name="TOTALK_1" localSheetId="7">#REF!</definedName>
    <definedName name="TOTALK_1">#REF!</definedName>
    <definedName name="TOTALK_14">#N/A</definedName>
    <definedName name="TOTALK_7_1" localSheetId="1">#REF!</definedName>
    <definedName name="TOTALK_7_1" localSheetId="7">#REF!</definedName>
    <definedName name="TOTALK_7_1">#REF!</definedName>
    <definedName name="TOTALK_7_14">#N/A</definedName>
    <definedName name="TOTALL" localSheetId="1">'[11]PLANILHA ATUALIZADA'!#REF!</definedName>
    <definedName name="TOTALL" localSheetId="7">'[11]PLANILHA ATUALIZADA'!#REF!</definedName>
    <definedName name="TOTALL">'[11]PLANILHA ATUALIZADA'!#REF!</definedName>
    <definedName name="TOTALL_1" localSheetId="1">#REF!</definedName>
    <definedName name="TOTALL_1" localSheetId="7">#REF!</definedName>
    <definedName name="TOTALL_1">#REF!</definedName>
    <definedName name="TOTALL_14">#N/A</definedName>
    <definedName name="TOTALL_7_1" localSheetId="1">#REF!</definedName>
    <definedName name="TOTALL_7_1" localSheetId="7">#REF!</definedName>
    <definedName name="TOTALL_7_1">#REF!</definedName>
    <definedName name="TOTALL_7_14">#N/A</definedName>
    <definedName name="TOTALO" localSheetId="1">'[11]PLANILHA ATUALIZADA'!#REF!</definedName>
    <definedName name="TOTALO" localSheetId="7">'[11]PLANILHA ATUALIZADA'!#REF!</definedName>
    <definedName name="TOTALO">'[11]PLANILHA ATUALIZADA'!#REF!</definedName>
    <definedName name="TOTALO_1" localSheetId="1">#REF!</definedName>
    <definedName name="TOTALO_1" localSheetId="7">#REF!</definedName>
    <definedName name="TOTALO_1">#REF!</definedName>
    <definedName name="TOTALO_14">#N/A</definedName>
    <definedName name="TOTALO_7_1" localSheetId="1">#REF!</definedName>
    <definedName name="TOTALO_7_1" localSheetId="7">#REF!</definedName>
    <definedName name="TOTALO_7_1">#REF!</definedName>
    <definedName name="TOTALO_7_14">#N/A</definedName>
    <definedName name="TOTALP" localSheetId="1">'[11]PLANILHA ATUALIZADA'!#REF!</definedName>
    <definedName name="TOTALP" localSheetId="7">'[11]PLANILHA ATUALIZADA'!#REF!</definedName>
    <definedName name="TOTALP">'[11]PLANILHA ATUALIZADA'!#REF!</definedName>
    <definedName name="TOTALP_1" localSheetId="1">#REF!</definedName>
    <definedName name="TOTALP_1" localSheetId="7">#REF!</definedName>
    <definedName name="TOTALP_1">#REF!</definedName>
    <definedName name="TOTALP_14">#N/A</definedName>
    <definedName name="TOTALP_7_1" localSheetId="1">#REF!</definedName>
    <definedName name="TOTALP_7_1" localSheetId="7">#REF!</definedName>
    <definedName name="TOTALP_7_1">#REF!</definedName>
    <definedName name="TOTALP_7_14">#N/A</definedName>
    <definedName name="TOTALQ" localSheetId="1">'[11]PLANILHA ATUALIZADA'!#REF!</definedName>
    <definedName name="TOTALQ" localSheetId="7">'[11]PLANILHA ATUALIZADA'!#REF!</definedName>
    <definedName name="TOTALQ">'[11]PLANILHA ATUALIZADA'!#REF!</definedName>
    <definedName name="TOTALQ_1" localSheetId="1">#REF!</definedName>
    <definedName name="TOTALQ_1" localSheetId="7">#REF!</definedName>
    <definedName name="TOTALQ_1">#REF!</definedName>
    <definedName name="TOTALQ_14">#N/A</definedName>
    <definedName name="TOTALQ_7_1" localSheetId="1">#REF!</definedName>
    <definedName name="TOTALQ_7_1" localSheetId="7">#REF!</definedName>
    <definedName name="TOTALQ_7_1">#REF!</definedName>
    <definedName name="TOTALQ_7_14">#N/A</definedName>
    <definedName name="TOTALSAIBRO" localSheetId="1">#REF!</definedName>
    <definedName name="TOTALSAIBRO" localSheetId="7">#REF!</definedName>
    <definedName name="TOTALSAIBRO">#REF!</definedName>
    <definedName name="TPM" localSheetId="1">#REF!</definedName>
    <definedName name="TPM" localSheetId="7">#REF!</definedName>
    <definedName name="TPM">#REF!</definedName>
    <definedName name="transporte">#REF!</definedName>
    <definedName name="transporte_1">#REF!</definedName>
    <definedName name="Transporte_Brita_TSD" localSheetId="5" hidden="1">{#N/A,#N/A,TRUE,"Plan1"}</definedName>
    <definedName name="Transporte_Brita_TSD" localSheetId="1" hidden="1">{#N/A,#N/A,TRUE,"Plan1"}</definedName>
    <definedName name="Transporte_Brita_TSD" localSheetId="7" hidden="1">{#N/A,#N/A,TRUE,"Plan1"}</definedName>
    <definedName name="Transporte_Brita_TSD" hidden="1">{#N/A,#N/A,TRUE,"Plan1"}</definedName>
    <definedName name="TRANSPORTES" localSheetId="1">#REF!</definedName>
    <definedName name="TRANSPORTES" localSheetId="7">#REF!</definedName>
    <definedName name="TRANSPORTES">#REF!</definedName>
    <definedName name="TREC">#NAME?</definedName>
    <definedName name="TREC_1" localSheetId="1">#REF!</definedName>
    <definedName name="TREC_1" localSheetId="7">#REF!</definedName>
    <definedName name="TREC_1">#REF!</definedName>
    <definedName name="TRECHO">#NAME?</definedName>
    <definedName name="TRECHO1">#NAME?</definedName>
    <definedName name="tssd" localSheetId="1">[2]compos1!#REF!</definedName>
    <definedName name="tssd" localSheetId="7">[2]compos1!#REF!</definedName>
    <definedName name="tssd">[2]compos1!#REF!</definedName>
    <definedName name="tssd_1" localSheetId="1">#REF!</definedName>
    <definedName name="tssd_1" localSheetId="7">#REF!</definedName>
    <definedName name="tssd_1">#REF!</definedName>
    <definedName name="tssd_14">#N/A</definedName>
    <definedName name="TT">#NAME?</definedName>
    <definedName name="TT_1" localSheetId="1">#REF!</definedName>
    <definedName name="TT_1" localSheetId="7">#REF!</definedName>
    <definedName name="TT_1">#REF!</definedName>
    <definedName name="TT_ORÇADA3">2750000</definedName>
    <definedName name="TT_ORÇADA4">1320000</definedName>
    <definedName name="tudo" localSheetId="1">#REF!</definedName>
    <definedName name="tudo" localSheetId="7">#REF!</definedName>
    <definedName name="tudo">#REF!</definedName>
    <definedName name="TYUIO" localSheetId="5">{#N/A,#N/A,TRUE,"Serviços"}</definedName>
    <definedName name="TYUIO" localSheetId="1">{#N/A,#N/A,TRUE,"Serviços"}</definedName>
    <definedName name="TYUIO" localSheetId="7">{#N/A,#N/A,TRUE,"Serviços"}</definedName>
    <definedName name="TYUIO">{#N/A,#N/A,TRUE,"Serviços"}</definedName>
    <definedName name="TYUIO_1" localSheetId="5">{#N/A,#N/A,TRUE,"Serviços"}</definedName>
    <definedName name="TYUIO_1" localSheetId="1">{#N/A,#N/A,TRUE,"Serviços"}</definedName>
    <definedName name="TYUIO_1" localSheetId="7">{#N/A,#N/A,TRUE,"Serviços"}</definedName>
    <definedName name="TYUIO_1">{#N/A,#N/A,TRUE,"Serviços"}</definedName>
    <definedName name="UL">#NAME?</definedName>
    <definedName name="UL_1" localSheetId="1">#REF!</definedName>
    <definedName name="UL_1" localSheetId="7">#REF!</definedName>
    <definedName name="UL_1">#REF!</definedName>
    <definedName name="un" hidden="1">#N/A</definedName>
    <definedName name="UnidAux" hidden="1">#N/A</definedName>
    <definedName name="UNIT" localSheetId="1">#REF!</definedName>
    <definedName name="UNIT" localSheetId="7">#REF!</definedName>
    <definedName name="UNIT">#REF!</definedName>
    <definedName name="UNIT_1" localSheetId="1">#REF!</definedName>
    <definedName name="UNIT_1" localSheetId="7">#REF!</definedName>
    <definedName name="UNIT_1">#REF!</definedName>
    <definedName name="VAM">#NAME?</definedName>
    <definedName name="VAMM" localSheetId="1">#REF!</definedName>
    <definedName name="VAMM" localSheetId="7">#REF!</definedName>
    <definedName name="VAMM">#REF!</definedName>
    <definedName name="Vazio1">#NAME?</definedName>
    <definedName name="VAZIO2">#NAME?</definedName>
    <definedName name="Vazios">[37]Teor!$B$3:$B$7</definedName>
    <definedName name="Vegetal" localSheetId="1">OFFSET(#REF!,0,0,COUNTA(#REF!)*2-1,1)</definedName>
    <definedName name="Vegetal" localSheetId="7">OFFSET(#REF!,0,0,COUNTA(#REF!)*2-1,1)</definedName>
    <definedName name="Vegetal">OFFSET(#REF!,0,0,COUNTA(#REF!)*2-1,1)</definedName>
    <definedName name="verde" localSheetId="1">#REF!</definedName>
    <definedName name="verde" localSheetId="7">#REF!</definedName>
    <definedName name="verde">#REF!</definedName>
    <definedName name="verdepav" localSheetId="1">#REF!</definedName>
    <definedName name="verdepav">#REF!</definedName>
    <definedName name="vert" localSheetId="1">#REF!</definedName>
    <definedName name="vert">#REF!</definedName>
    <definedName name="vir">#REF!</definedName>
    <definedName name="VOLAVA" localSheetId="1">#NAME?</definedName>
    <definedName name="VOLAVA" localSheetId="7">#NAME?</definedName>
    <definedName name="VOLAVA">[39]Terraplenagem!$T$195</definedName>
    <definedName name="Volume" localSheetId="1">#REF!</definedName>
    <definedName name="Volume" localSheetId="7">#REF!</definedName>
    <definedName name="Volume">NA()</definedName>
    <definedName name="Volume_6" localSheetId="1">#REF!</definedName>
    <definedName name="Volume_6" localSheetId="7">#REF!</definedName>
    <definedName name="Volume_6">#REF!</definedName>
    <definedName name="Volume_7" localSheetId="1">#REF!</definedName>
    <definedName name="Volume_7" localSheetId="7">#REF!</definedName>
    <definedName name="Volume_7">#REF!</definedName>
    <definedName name="Volume_8" localSheetId="1">#N/A</definedName>
    <definedName name="Volume_8" localSheetId="7">#N/A</definedName>
    <definedName name="Volume_8">#REF!</definedName>
    <definedName name="Volume_8_1">NA()</definedName>
    <definedName name="Volume_9" localSheetId="1">#N/A</definedName>
    <definedName name="Volume_9" localSheetId="7">#N/A</definedName>
    <definedName name="Volume_9">#REF!</definedName>
    <definedName name="Volume_9_1">NA()</definedName>
    <definedName name="vpf" localSheetId="1">#REF!</definedName>
    <definedName name="vpf" localSheetId="7">#REF!</definedName>
    <definedName name="vpf">NA()</definedName>
    <definedName name="vpf_6" localSheetId="1">#REF!</definedName>
    <definedName name="vpf_6" localSheetId="7">#REF!</definedName>
    <definedName name="vpf_6">#REF!</definedName>
    <definedName name="vpf_7" localSheetId="1">#REF!</definedName>
    <definedName name="vpf_7" localSheetId="7">#REF!</definedName>
    <definedName name="vpf_7">#REF!</definedName>
    <definedName name="vpf_8" localSheetId="1">#N/A</definedName>
    <definedName name="vpf_8" localSheetId="7">#N/A</definedName>
    <definedName name="vpf_8">#REF!</definedName>
    <definedName name="vpf_8_1">NA()</definedName>
    <definedName name="vpf_9" localSheetId="1">#N/A</definedName>
    <definedName name="vpf_9" localSheetId="7">#N/A</definedName>
    <definedName name="vpf_9">#REF!</definedName>
    <definedName name="vpf_9_1">NA()</definedName>
    <definedName name="vpi" localSheetId="1">#REF!</definedName>
    <definedName name="vpi" localSheetId="7">#REF!</definedName>
    <definedName name="vpi">NA()</definedName>
    <definedName name="vpi_5" localSheetId="1">#N/A</definedName>
    <definedName name="vpi_5" localSheetId="7">#N/A</definedName>
    <definedName name="vpi_5">NA()</definedName>
    <definedName name="vpi_6" localSheetId="1">#REF!</definedName>
    <definedName name="vpi_6" localSheetId="7">#REF!</definedName>
    <definedName name="vpi_6">#REF!</definedName>
    <definedName name="vpi_7" localSheetId="1">#N/A</definedName>
    <definedName name="vpi_7" localSheetId="7">#N/A</definedName>
    <definedName name="vpi_7">#REF!</definedName>
    <definedName name="vpi_7_1">NA()</definedName>
    <definedName name="vpi_8" localSheetId="1">#REF!</definedName>
    <definedName name="vpi_8" localSheetId="7">#REF!</definedName>
    <definedName name="vpi_8">#REF!</definedName>
    <definedName name="vpi_9" localSheetId="1">#N/A</definedName>
    <definedName name="vpi_9" localSheetId="7">#N/A</definedName>
    <definedName name="vpi_9">#REF!</definedName>
    <definedName name="vpi_9_1">NA()</definedName>
    <definedName name="VR_CONTRATO">'[18]Vínculos (Não Mexer)'!$G$39</definedName>
    <definedName name="vv" localSheetId="1">#REF!</definedName>
    <definedName name="vv" localSheetId="7">#REF!</definedName>
    <definedName name="vv">#REF!</definedName>
    <definedName name="vvv" localSheetId="5" hidden="1">{#N/A,#N/A,FALSE,"MO (2)"}</definedName>
    <definedName name="vvv" localSheetId="1" hidden="1">{#N/A,#N/A,FALSE,"MO (2)"}</definedName>
    <definedName name="vvv" localSheetId="7" hidden="1">{#N/A,#N/A,FALSE,"MO (2)"}</definedName>
    <definedName name="vvv" hidden="1">{#N/A,#N/A,FALSE,"MO (2)"}</definedName>
    <definedName name="w" localSheetId="5" hidden="1">{#N/A,#N/A,TRUE,"Plan1"}</definedName>
    <definedName name="w" localSheetId="1" hidden="1">{#N/A,#N/A,TRUE,"Plan1"}</definedName>
    <definedName name="w" localSheetId="7" hidden="1">{#N/A,#N/A,TRUE,"Plan1"}</definedName>
    <definedName name="w" hidden="1">{#N/A,#N/A,TRUE,"Plan1"}</definedName>
    <definedName name="WAESDE_1" localSheetId="1">#REF!</definedName>
    <definedName name="WAESDE_1" localSheetId="7">#REF!</definedName>
    <definedName name="WAESDE_1">#REF!</definedName>
    <definedName name="WAESDE_14">#N/A</definedName>
    <definedName name="WAESDE_7_1" localSheetId="1">#REF!</definedName>
    <definedName name="WAESDE_7_1" localSheetId="7">#REF!</definedName>
    <definedName name="WAESDE_7_1">#REF!</definedName>
    <definedName name="WAESDE_7_14">#N/A</definedName>
    <definedName name="WEWR">#N/A</definedName>
    <definedName name="WEWRWR" localSheetId="9">'Composições SICRO'!WEWRWR</definedName>
    <definedName name="WEWRWR" localSheetId="5">Consumos!WEWRWR</definedName>
    <definedName name="WEWRWR" localSheetId="1">Cronograma!WEWRWR</definedName>
    <definedName name="WEWRWR" localSheetId="4">DT´s!WEWRWR</definedName>
    <definedName name="WEWRWR" localSheetId="7">'Mob e Desmob Pav'!WEWRWR</definedName>
    <definedName name="WEWRWR">[0]!WEWRWR</definedName>
    <definedName name="wrn.mo2." localSheetId="5" hidden="1">{#N/A,#N/A,FALSE,"MO (2)"}</definedName>
    <definedName name="wrn.mo2." localSheetId="1" hidden="1">{#N/A,#N/A,FALSE,"MO (2)"}</definedName>
    <definedName name="wrn.mo2." localSheetId="7" hidden="1">{#N/A,#N/A,FALSE,"MO (2)"}</definedName>
    <definedName name="wrn.mo2." hidden="1">{#N/A,#N/A,FALSE,"MO (2)"}</definedName>
    <definedName name="wrn.Orçamento." localSheetId="5" hidden="1">{#N/A,#N/A,FALSE,"Planilha";#N/A,#N/A,FALSE,"Resumo";#N/A,#N/A,FALSE,"Fisico";#N/A,#N/A,FALSE,"Financeiro";#N/A,#N/A,FALSE,"Financeiro"}</definedName>
    <definedName name="wrn.Orçamento." localSheetId="1" hidden="1">{#N/A,#N/A,FALSE,"Planilha";#N/A,#N/A,FALSE,"Resumo";#N/A,#N/A,FALSE,"Fisico";#N/A,#N/A,FALSE,"Financeiro";#N/A,#N/A,FALSE,"Financeiro"}</definedName>
    <definedName name="wrn.Orçamento." localSheetId="7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Orçamento._1" localSheetId="5" hidden="1">{#N/A,#N/A,FALSE,"Planilha";#N/A,#N/A,FALSE,"Resumo";#N/A,#N/A,FALSE,"Fisico";#N/A,#N/A,FALSE,"Financeiro";#N/A,#N/A,FALSE,"Financeiro"}</definedName>
    <definedName name="wrn.Orçamento._1" localSheetId="1" hidden="1">{#N/A,#N/A,FALSE,"Planilha";#N/A,#N/A,FALSE,"Resumo";#N/A,#N/A,FALSE,"Fisico";#N/A,#N/A,FALSE,"Financeiro";#N/A,#N/A,FALSE,"Financeiro"}</definedName>
    <definedName name="wrn.Orçamento._1" localSheetId="7" hidden="1">{#N/A,#N/A,FALSE,"Planilha";#N/A,#N/A,FALSE,"Resumo";#N/A,#N/A,FALSE,"Fisico";#N/A,#N/A,FALSE,"Financeiro";#N/A,#N/A,FALSE,"Financeiro"}</definedName>
    <definedName name="wrn.Orçamento._1" hidden="1">{#N/A,#N/A,FALSE,"Planilha";#N/A,#N/A,FALSE,"Resumo";#N/A,#N/A,FALSE,"Fisico";#N/A,#N/A,FALSE,"Financeiro";#N/A,#N/A,FALSE,"Financeiro"}</definedName>
    <definedName name="wrn.relext." localSheetId="5" hidden="1">{#N/A,#N/A,TRUE,"Plan1"}</definedName>
    <definedName name="wrn.relext." localSheetId="1" hidden="1">{#N/A,#N/A,TRUE,"Plan1"}</definedName>
    <definedName name="wrn.relext." localSheetId="7" hidden="1">{#N/A,#N/A,TRUE,"Plan1"}</definedName>
    <definedName name="wrn.relext." hidden="1">{#N/A,#N/A,TRUE,"Plan1"}</definedName>
    <definedName name="wrn.Tipo." localSheetId="5">{#N/A,#N/A,TRUE,"Serviços"}</definedName>
    <definedName name="wrn.Tipo." localSheetId="1">{#N/A,#N/A,TRUE,"Serviços"}</definedName>
    <definedName name="wrn.Tipo." localSheetId="7">{#N/A,#N/A,TRUE,"Serviços"}</definedName>
    <definedName name="wrn.Tipo.">{#N/A,#N/A,TRUE,"Serviços"}</definedName>
    <definedName name="wrn.Tipo._1" localSheetId="5">{#N/A,#N/A,TRUE,"Serviços"}</definedName>
    <definedName name="wrn.Tipo._1" localSheetId="1">{#N/A,#N/A,TRUE,"Serviços"}</definedName>
    <definedName name="wrn.Tipo._1" localSheetId="7">{#N/A,#N/A,TRUE,"Serviços"}</definedName>
    <definedName name="wrn.Tipo._1">{#N/A,#N/A,TRUE,"Serviços"}</definedName>
    <definedName name="x" localSheetId="9">[37]Equipamentos!#REF!</definedName>
    <definedName name="x" localSheetId="1">[37]Equipamentos!#REF!</definedName>
    <definedName name="x" localSheetId="4">[37]Equipamentos!#REF!</definedName>
    <definedName name="x">[37]Equipamentos!#REF!</definedName>
    <definedName name="X1a" localSheetId="1">#REF!</definedName>
    <definedName name="X1a" localSheetId="7">#REF!</definedName>
    <definedName name="X1a">#REF!</definedName>
    <definedName name="X2a" localSheetId="1">#REF!</definedName>
    <definedName name="X2a" localSheetId="7">#REF!</definedName>
    <definedName name="X2a">#REF!</definedName>
    <definedName name="xca" localSheetId="5">Consumos!xca</definedName>
    <definedName name="xca" localSheetId="1">Cronograma!xca</definedName>
    <definedName name="xca" localSheetId="7">'Mob e Desmob Pav'!xca</definedName>
    <definedName name="xca">[0]!xca</definedName>
    <definedName name="XX">#N/A</definedName>
    <definedName name="XXX" localSheetId="9">'Composições SICRO'!XXX</definedName>
    <definedName name="XXX" localSheetId="5">Consumos!XXX</definedName>
    <definedName name="XXX" localSheetId="1">Cronograma!XXX</definedName>
    <definedName name="XXX" localSheetId="4">DT´s!XXX</definedName>
    <definedName name="XXX" localSheetId="7">'Mob e Desmob Pav'!XXX</definedName>
    <definedName name="XXX">[0]!XXX</definedName>
    <definedName name="XXXX" localSheetId="1">[12]RESUMO_AUT1!#REF!</definedName>
    <definedName name="XXXX" localSheetId="7">[12]RESUMO_AUT1!#REF!</definedName>
    <definedName name="XXXX">[12]RESUMO_AUT1!#REF!</definedName>
    <definedName name="XXXXX" localSheetId="1">#REF!</definedName>
    <definedName name="XXXXX" localSheetId="7">#REF!</definedName>
    <definedName name="XXXXX">#REF!</definedName>
    <definedName name="Y" localSheetId="5" hidden="1">{#N/A,#N/A,FALSE,"MO (2)"}</definedName>
    <definedName name="Y" localSheetId="1" hidden="1">{#N/A,#N/A,FALSE,"MO (2)"}</definedName>
    <definedName name="Y" localSheetId="7" hidden="1">{#N/A,#N/A,FALSE,"MO (2)"}</definedName>
    <definedName name="Y" hidden="1">{#N/A,#N/A,FALSE,"MO (2)"}</definedName>
    <definedName name="yy" localSheetId="5">{#N/A,#N/A,TRUE,"Serviços"}</definedName>
    <definedName name="yy" localSheetId="1">{#N/A,#N/A,TRUE,"Serviços"}</definedName>
    <definedName name="yy" localSheetId="7">{#N/A,#N/A,TRUE,"Serviços"}</definedName>
    <definedName name="yy">{#N/A,#N/A,TRUE,"Serviços"}</definedName>
    <definedName name="yy_1" localSheetId="5">{#N/A,#N/A,TRUE,"Serviços"}</definedName>
    <definedName name="yy_1" localSheetId="1">{#N/A,#N/A,TRUE,"Serviços"}</definedName>
    <definedName name="yy_1" localSheetId="7">{#N/A,#N/A,TRUE,"Serviços"}</definedName>
    <definedName name="yy_1">{#N/A,#N/A,TRUE,"Serviços"}</definedName>
    <definedName name="z" localSheetId="5" hidden="1">{#N/A,#N/A,FALSE,"MO (2)"}</definedName>
    <definedName name="z" localSheetId="1" hidden="1">{#N/A,#N/A,FALSE,"MO (2)"}</definedName>
    <definedName name="z" localSheetId="7" hidden="1">{#N/A,#N/A,FALSE,"MO (2)"}</definedName>
    <definedName name="z" hidden="1">{#N/A,#N/A,FALSE,"MO (2)"}</definedName>
    <definedName name="ZA" localSheetId="9">'Composições SICRO'!ZA</definedName>
    <definedName name="ZA" localSheetId="5">Consumos!ZA</definedName>
    <definedName name="ZA" localSheetId="1">Cronograma!ZA</definedName>
    <definedName name="ZA" localSheetId="4">DT´s!ZA</definedName>
    <definedName name="ZA" localSheetId="7">'Mob e Desmob Pav'!ZA</definedName>
    <definedName name="ZA">[0]!ZA</definedName>
    <definedName name="zaza" localSheetId="5" hidden="1">{#N/A,#N/A,FALSE,"MO (2)"}</definedName>
    <definedName name="zaza" localSheetId="1" hidden="1">{#N/A,#N/A,FALSE,"MO (2)"}</definedName>
    <definedName name="zaza" localSheetId="7" hidden="1">{#N/A,#N/A,FALSE,"MO (2)"}</definedName>
    <definedName name="zaza" hidden="1">{#N/A,#N/A,FALSE,"MO (2)"}</definedName>
    <definedName name="zca" localSheetId="5">Consumos!zca</definedName>
    <definedName name="zca" localSheetId="1">Cronograma!zca</definedName>
    <definedName name="zca" localSheetId="7">'Mob e Desmob Pav'!zca</definedName>
    <definedName name="zca">[0]!zca</definedName>
    <definedName name="ZZ">#NAME?</definedName>
    <definedName name="ZZ_1" localSheetId="1">#REF!</definedName>
    <definedName name="ZZ_1" localSheetId="7">#REF!</definedName>
    <definedName name="ZZ_1">#REF!</definedName>
    <definedName name="zzz" localSheetId="1">#REF!</definedName>
    <definedName name="zzz" localSheetId="7">#REF!</definedName>
    <definedName name="zzz">#REF!</definedName>
    <definedName name="ZZZZZ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1" i="17" l="1"/>
  <c r="P37" i="17"/>
  <c r="O37" i="17"/>
  <c r="N37" i="17"/>
  <c r="M37" i="17"/>
  <c r="R35" i="17"/>
  <c r="R32" i="17"/>
  <c r="R29" i="17"/>
  <c r="R26" i="17"/>
  <c r="C24" i="17"/>
  <c r="H24" i="17" s="1"/>
  <c r="R23" i="17"/>
  <c r="R20" i="17"/>
  <c r="R17" i="17"/>
  <c r="R14" i="17"/>
  <c r="R11" i="17"/>
  <c r="A2" i="17"/>
  <c r="J24" i="17" l="1"/>
  <c r="I24" i="17"/>
  <c r="K24" i="17"/>
  <c r="L24" i="17"/>
  <c r="M39" i="17"/>
  <c r="E24" i="17"/>
  <c r="F24" i="17"/>
  <c r="G24" i="17"/>
  <c r="N39" i="17" l="1"/>
  <c r="O39" i="17" l="1"/>
  <c r="P39" i="17" l="1"/>
  <c r="G771" i="1" l="1"/>
  <c r="G762" i="1"/>
  <c r="H66" i="12" l="1"/>
  <c r="F66" i="12"/>
  <c r="C66" i="12"/>
  <c r="H65" i="12"/>
  <c r="F65" i="12"/>
  <c r="C65" i="12"/>
  <c r="G775" i="1"/>
  <c r="T764" i="1" s="1"/>
  <c r="G66" i="12" s="1"/>
  <c r="B218" i="1"/>
  <c r="B216" i="1"/>
  <c r="G306" i="1"/>
  <c r="G305" i="1"/>
  <c r="J74" i="1"/>
  <c r="I74" i="1"/>
  <c r="H74" i="1"/>
  <c r="G74" i="1"/>
  <c r="F74" i="1"/>
  <c r="E74" i="1"/>
  <c r="D74" i="1"/>
  <c r="C74" i="1"/>
  <c r="J71" i="1"/>
  <c r="I71" i="1"/>
  <c r="H71" i="1"/>
  <c r="G71" i="1"/>
  <c r="F71" i="1"/>
  <c r="E71" i="1"/>
  <c r="D71" i="1"/>
  <c r="C71" i="1"/>
  <c r="J69" i="1"/>
  <c r="I69" i="1"/>
  <c r="H69" i="1"/>
  <c r="G69" i="1"/>
  <c r="F69" i="1"/>
  <c r="E69" i="1"/>
  <c r="D69" i="1"/>
  <c r="C69" i="1"/>
  <c r="I66" i="12" l="1"/>
  <c r="C67" i="12"/>
  <c r="C64" i="12"/>
  <c r="C63" i="12"/>
  <c r="C61" i="12"/>
  <c r="C60" i="12"/>
  <c r="C59" i="12"/>
  <c r="C58" i="12"/>
  <c r="C57" i="12"/>
  <c r="C55" i="12"/>
  <c r="C54" i="12"/>
  <c r="C53" i="12"/>
  <c r="C51" i="12"/>
  <c r="C50" i="12"/>
  <c r="C49" i="12"/>
  <c r="C47" i="12"/>
  <c r="C46" i="12"/>
  <c r="C45" i="12"/>
  <c r="C44" i="12"/>
  <c r="C43" i="12"/>
  <c r="C42" i="12"/>
  <c r="C33" i="12"/>
  <c r="C32" i="12"/>
  <c r="C31" i="12"/>
  <c r="C29" i="12"/>
  <c r="C28" i="12"/>
  <c r="C27" i="12"/>
  <c r="C25" i="12"/>
  <c r="C24" i="12"/>
  <c r="C22" i="12"/>
  <c r="C21" i="12"/>
  <c r="C20" i="12"/>
  <c r="C19" i="12"/>
  <c r="C17" i="12"/>
  <c r="C16" i="12"/>
  <c r="C15" i="12"/>
  <c r="C14" i="12"/>
  <c r="C8" i="12"/>
  <c r="C9" i="12"/>
  <c r="C10" i="12"/>
  <c r="C11" i="12"/>
  <c r="C12" i="12"/>
  <c r="C7" i="12"/>
  <c r="G719" i="1"/>
  <c r="G328" i="1"/>
  <c r="A3" i="14"/>
  <c r="G539" i="1" l="1"/>
  <c r="G327" i="1"/>
  <c r="G198" i="1"/>
  <c r="G179" i="1"/>
  <c r="H67" i="12"/>
  <c r="H64" i="12"/>
  <c r="H63" i="12"/>
  <c r="H61" i="12"/>
  <c r="H60" i="12"/>
  <c r="H59" i="12"/>
  <c r="H58" i="12"/>
  <c r="H57" i="12"/>
  <c r="H55" i="12"/>
  <c r="H54" i="12"/>
  <c r="H53" i="12"/>
  <c r="H51" i="12"/>
  <c r="H50" i="12"/>
  <c r="H49" i="12"/>
  <c r="H47" i="12"/>
  <c r="H46" i="12"/>
  <c r="H45" i="12"/>
  <c r="H44" i="12"/>
  <c r="H43" i="12"/>
  <c r="H42" i="12"/>
  <c r="H33" i="12"/>
  <c r="H32" i="12"/>
  <c r="H31" i="12"/>
  <c r="H29" i="12"/>
  <c r="H28" i="12"/>
  <c r="H27" i="12"/>
  <c r="H25" i="12"/>
  <c r="H24" i="12"/>
  <c r="H22" i="12"/>
  <c r="H21" i="12"/>
  <c r="H20" i="12"/>
  <c r="H19" i="12"/>
  <c r="H17" i="12"/>
  <c r="H16" i="12"/>
  <c r="H15" i="12"/>
  <c r="H14" i="12"/>
  <c r="F67" i="12"/>
  <c r="F64" i="12"/>
  <c r="F63" i="12"/>
  <c r="F61" i="12"/>
  <c r="F60" i="12"/>
  <c r="F59" i="12"/>
  <c r="F58" i="12"/>
  <c r="F57" i="12"/>
  <c r="F55" i="12"/>
  <c r="F54" i="12"/>
  <c r="F53" i="12"/>
  <c r="F51" i="12"/>
  <c r="F50" i="12"/>
  <c r="F49" i="12"/>
  <c r="F47" i="12"/>
  <c r="F46" i="12"/>
  <c r="F45" i="12"/>
  <c r="F44" i="12"/>
  <c r="F43" i="12"/>
  <c r="F42" i="12"/>
  <c r="F33" i="12"/>
  <c r="F32" i="12"/>
  <c r="F31" i="12"/>
  <c r="F29" i="12"/>
  <c r="F28" i="12"/>
  <c r="F27" i="12"/>
  <c r="F25" i="12"/>
  <c r="F24" i="12"/>
  <c r="F22" i="12"/>
  <c r="F21" i="12"/>
  <c r="F20" i="12"/>
  <c r="F19" i="12"/>
  <c r="F17" i="12"/>
  <c r="F16" i="12"/>
  <c r="F15" i="12"/>
  <c r="F14" i="12"/>
  <c r="H8" i="12"/>
  <c r="H9" i="12"/>
  <c r="H10" i="12"/>
  <c r="H11" i="12"/>
  <c r="H12" i="12"/>
  <c r="H7" i="12"/>
  <c r="F8" i="12"/>
  <c r="F9" i="12"/>
  <c r="F10" i="12"/>
  <c r="F11" i="12"/>
  <c r="F12" i="12"/>
  <c r="F7" i="12"/>
  <c r="E276" i="16"/>
  <c r="I276" i="16" s="1"/>
  <c r="E236" i="16"/>
  <c r="I236" i="16" s="1"/>
  <c r="E202" i="16"/>
  <c r="I202" i="16" s="1"/>
  <c r="E175" i="16"/>
  <c r="I175" i="16" s="1"/>
  <c r="E146" i="16"/>
  <c r="I146" i="16" s="1"/>
  <c r="E118" i="16"/>
  <c r="I118" i="16" s="1"/>
  <c r="E91" i="16"/>
  <c r="I91" i="16" s="1"/>
  <c r="E62" i="16"/>
  <c r="I62" i="16" s="1"/>
  <c r="E34" i="16"/>
  <c r="I34" i="16" s="1"/>
  <c r="G2" i="12"/>
  <c r="G591" i="1"/>
  <c r="B602" i="1" s="1"/>
  <c r="X332" i="1"/>
  <c r="X330" i="1"/>
  <c r="X331" i="1"/>
  <c r="X329" i="1"/>
  <c r="X328" i="1"/>
  <c r="H149" i="1"/>
  <c r="E149" i="1"/>
  <c r="B149" i="1"/>
  <c r="B147" i="1"/>
  <c r="B145" i="1"/>
  <c r="W144" i="1"/>
  <c r="N74" i="1"/>
  <c r="M74" i="1"/>
  <c r="L74" i="1"/>
  <c r="K74" i="1"/>
  <c r="O67" i="1"/>
  <c r="L149" i="1" l="1"/>
  <c r="H151" i="1"/>
  <c r="L151" i="1" s="1"/>
  <c r="O71" i="1"/>
  <c r="O74" i="1"/>
  <c r="O69" i="1"/>
  <c r="T136" i="1" l="1"/>
  <c r="G200" i="1" l="1"/>
  <c r="G694" i="1" s="1"/>
  <c r="L31" i="19"/>
  <c r="L37" i="19"/>
  <c r="L36" i="19"/>
  <c r="L35" i="19"/>
  <c r="L34" i="19"/>
  <c r="E608" i="1" s="1"/>
  <c r="L33" i="19"/>
  <c r="L32" i="19"/>
  <c r="L30" i="19"/>
  <c r="L29" i="19"/>
  <c r="L28" i="19"/>
  <c r="L27" i="19"/>
  <c r="L16" i="19"/>
  <c r="L15" i="19"/>
  <c r="L14" i="19"/>
  <c r="L13" i="19"/>
  <c r="L12" i="19"/>
  <c r="L11" i="19"/>
  <c r="L10" i="19"/>
  <c r="L9" i="19"/>
  <c r="L8" i="19"/>
  <c r="L7" i="19"/>
  <c r="L6" i="19"/>
  <c r="B3" i="10"/>
  <c r="I44" i="10"/>
  <c r="E46" i="10"/>
  <c r="K45" i="10"/>
  <c r="K44" i="10"/>
  <c r="E42" i="10"/>
  <c r="G544" i="1"/>
  <c r="B185" i="1"/>
  <c r="B556" i="1" l="1"/>
  <c r="B554" i="1"/>
  <c r="I45" i="10"/>
  <c r="C4" i="18"/>
  <c r="C32" i="18" s="1"/>
  <c r="F32" i="18" s="1"/>
  <c r="H26" i="10"/>
  <c r="H30" i="10"/>
  <c r="H70" i="12" l="1"/>
  <c r="H69" i="12"/>
  <c r="C70" i="12"/>
  <c r="C69" i="12"/>
  <c r="F23" i="10"/>
  <c r="F24" i="10"/>
  <c r="F11" i="10"/>
  <c r="F32" i="10" s="1"/>
  <c r="F10" i="10"/>
  <c r="F31" i="10" s="1"/>
  <c r="G744" i="1" l="1"/>
  <c r="G606" i="1" l="1"/>
  <c r="G594" i="1"/>
  <c r="I602" i="1"/>
  <c r="B604" i="1" l="1"/>
  <c r="I604" i="1" s="1"/>
  <c r="G507" i="1"/>
  <c r="X333" i="1"/>
  <c r="F42" i="18"/>
  <c r="F41" i="18"/>
  <c r="F40" i="18"/>
  <c r="F39" i="18"/>
  <c r="F38" i="18"/>
  <c r="F36" i="18"/>
  <c r="F35" i="18"/>
  <c r="F33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0" i="18"/>
  <c r="F9" i="18"/>
  <c r="F8" i="18"/>
  <c r="F6" i="18"/>
  <c r="F5" i="18"/>
  <c r="C34" i="18"/>
  <c r="F34" i="18" s="1"/>
  <c r="B183" i="1" l="1"/>
  <c r="F4" i="18"/>
  <c r="C11" i="18"/>
  <c r="F11" i="18" s="1"/>
  <c r="C37" i="18"/>
  <c r="F37" i="18" s="1"/>
  <c r="E43" i="18" s="1"/>
  <c r="C7" i="18"/>
  <c r="F7" i="18" s="1"/>
  <c r="E28" i="18" l="1"/>
  <c r="E45" i="18" l="1"/>
  <c r="E46" i="18" s="1"/>
  <c r="E47" i="18" l="1"/>
  <c r="H71" i="12" s="1"/>
  <c r="H26" i="12" l="1"/>
  <c r="K64" i="10"/>
  <c r="K62" i="10"/>
  <c r="K59" i="10"/>
  <c r="K57" i="10"/>
  <c r="K55" i="10"/>
  <c r="K51" i="10"/>
  <c r="K54" i="10"/>
  <c r="I64" i="10"/>
  <c r="I62" i="10"/>
  <c r="I59" i="10"/>
  <c r="I57" i="10"/>
  <c r="I55" i="10"/>
  <c r="I51" i="10"/>
  <c r="I54" i="10"/>
  <c r="K63" i="10"/>
  <c r="K61" i="10"/>
  <c r="K60" i="10"/>
  <c r="K58" i="10"/>
  <c r="K56" i="10"/>
  <c r="K52" i="10"/>
  <c r="K53" i="10"/>
  <c r="I61" i="10"/>
  <c r="I63" i="10"/>
  <c r="I60" i="10"/>
  <c r="I58" i="10"/>
  <c r="I56" i="10"/>
  <c r="I52" i="10"/>
  <c r="I53" i="10"/>
  <c r="K41" i="10"/>
  <c r="K42" i="10"/>
  <c r="K43" i="10"/>
  <c r="K46" i="10"/>
  <c r="K40" i="10"/>
  <c r="I41" i="10"/>
  <c r="I42" i="10"/>
  <c r="I43" i="10"/>
  <c r="I46" i="10"/>
  <c r="I40" i="10"/>
  <c r="K32" i="10"/>
  <c r="K33" i="10"/>
  <c r="K34" i="10"/>
  <c r="K35" i="10"/>
  <c r="I32" i="10"/>
  <c r="I33" i="10"/>
  <c r="I34" i="10"/>
  <c r="I35" i="10"/>
  <c r="K31" i="10"/>
  <c r="I31" i="10"/>
  <c r="K23" i="10"/>
  <c r="K24" i="10"/>
  <c r="K26" i="10"/>
  <c r="L26" i="10" s="1"/>
  <c r="K27" i="10"/>
  <c r="K28" i="10"/>
  <c r="K29" i="10"/>
  <c r="K30" i="10"/>
  <c r="L30" i="10" s="1"/>
  <c r="I23" i="10"/>
  <c r="I24" i="10"/>
  <c r="I26" i="10"/>
  <c r="J26" i="10" s="1"/>
  <c r="I27" i="10"/>
  <c r="I28" i="10"/>
  <c r="I29" i="10"/>
  <c r="I30" i="10"/>
  <c r="J30" i="10" s="1"/>
  <c r="K25" i="10"/>
  <c r="I25" i="10"/>
  <c r="K22" i="10"/>
  <c r="I22" i="10"/>
  <c r="K21" i="10"/>
  <c r="I21" i="10"/>
  <c r="K11" i="10"/>
  <c r="K12" i="10"/>
  <c r="K13" i="10"/>
  <c r="K14" i="10"/>
  <c r="K15" i="10"/>
  <c r="K16" i="10"/>
  <c r="I11" i="10"/>
  <c r="I12" i="10"/>
  <c r="I13" i="10"/>
  <c r="I14" i="10"/>
  <c r="I15" i="10"/>
  <c r="I16" i="10"/>
  <c r="K10" i="10"/>
  <c r="I10" i="10"/>
  <c r="E12" i="10"/>
  <c r="G528" i="1"/>
  <c r="B533" i="1" s="1"/>
  <c r="I533" i="1" s="1"/>
  <c r="G527" i="1"/>
  <c r="B535" i="1" s="1"/>
  <c r="G308" i="1"/>
  <c r="B311" i="1"/>
  <c r="G44" i="1"/>
  <c r="D33" i="1"/>
  <c r="D38" i="1" l="1"/>
  <c r="G781" i="1" l="1"/>
  <c r="T606" i="1"/>
  <c r="T602" i="1"/>
  <c r="T603" i="1"/>
  <c r="T605" i="1" l="1"/>
  <c r="I71" i="12" l="1"/>
  <c r="I70" i="12"/>
  <c r="I69" i="12"/>
  <c r="G47" i="12"/>
  <c r="I47" i="12" s="1"/>
  <c r="I43" i="12"/>
  <c r="G40" i="12"/>
  <c r="I40" i="12" s="1"/>
  <c r="G39" i="12"/>
  <c r="I39" i="12" s="1"/>
  <c r="I38" i="12"/>
  <c r="I37" i="12"/>
  <c r="I9" i="12"/>
  <c r="I8" i="12"/>
  <c r="H68" i="12" l="1"/>
  <c r="E63" i="10"/>
  <c r="H63" i="10" s="1"/>
  <c r="E55" i="10"/>
  <c r="H55" i="10" s="1"/>
  <c r="H42" i="10"/>
  <c r="C52" i="10"/>
  <c r="C35" i="10"/>
  <c r="F33" i="10"/>
  <c r="E33" i="10"/>
  <c r="C33" i="10"/>
  <c r="C32" i="10"/>
  <c r="C31" i="10"/>
  <c r="F22" i="10"/>
  <c r="C22" i="10"/>
  <c r="C21" i="10"/>
  <c r="F15" i="10"/>
  <c r="H15" i="10" s="1"/>
  <c r="L12" i="10"/>
  <c r="J12" i="10"/>
  <c r="H33" i="10" l="1"/>
  <c r="E64" i="10"/>
  <c r="H64" i="10" s="1"/>
  <c r="J64" i="10" s="1"/>
  <c r="J15" i="10"/>
  <c r="L15" i="10"/>
  <c r="L55" i="10"/>
  <c r="E56" i="10"/>
  <c r="H56" i="10" s="1"/>
  <c r="J56" i="10" s="1"/>
  <c r="J63" i="10"/>
  <c r="J55" i="10"/>
  <c r="L63" i="10"/>
  <c r="L42" i="10"/>
  <c r="J42" i="10"/>
  <c r="E34" i="10"/>
  <c r="H34" i="10" s="1"/>
  <c r="L64" i="10" l="1"/>
  <c r="J34" i="10"/>
  <c r="L34" i="10"/>
  <c r="L33" i="10"/>
  <c r="J33" i="10"/>
  <c r="L56" i="10"/>
  <c r="B704" i="1" l="1"/>
  <c r="B515" i="1" l="1"/>
  <c r="I515" i="1" s="1"/>
  <c r="B338" i="1"/>
  <c r="B340" i="1"/>
  <c r="B342" i="1"/>
  <c r="K335" i="1"/>
  <c r="G335" i="1"/>
  <c r="T341" i="1" s="1"/>
  <c r="I340" i="1" l="1"/>
  <c r="T334" i="1" s="1"/>
  <c r="G31" i="12" s="1"/>
  <c r="I31" i="12" s="1"/>
  <c r="I338" i="1"/>
  <c r="T333" i="1" s="1"/>
  <c r="E346" i="1" s="1"/>
  <c r="T337" i="1"/>
  <c r="I342" i="1"/>
  <c r="T340" i="1" s="1"/>
  <c r="G60" i="12" s="1"/>
  <c r="I60" i="12" s="1"/>
  <c r="O347" i="1" l="1"/>
  <c r="O348" i="1"/>
  <c r="T336" i="1" s="1"/>
  <c r="T335" i="1"/>
  <c r="G32" i="12"/>
  <c r="G35" i="12"/>
  <c r="T338" i="1"/>
  <c r="G254" i="1"/>
  <c r="I32" i="12" l="1"/>
  <c r="I35" i="12"/>
  <c r="G36" i="12"/>
  <c r="I36" i="12" s="1"/>
  <c r="G33" i="12"/>
  <c r="I33" i="12" s="1"/>
  <c r="G34" i="12"/>
  <c r="V335" i="1"/>
  <c r="V336" i="1"/>
  <c r="I34" i="12" l="1"/>
  <c r="H30" i="12" s="1"/>
  <c r="E14" i="10"/>
  <c r="E21" i="10" s="1"/>
  <c r="H21" i="10" s="1"/>
  <c r="E16" i="10"/>
  <c r="H16" i="10" s="1"/>
  <c r="B251" i="1"/>
  <c r="J21" i="10" l="1"/>
  <c r="L21" i="10"/>
  <c r="E22" i="10"/>
  <c r="H22" i="10" s="1"/>
  <c r="H14" i="10"/>
  <c r="L14" i="10" s="1"/>
  <c r="J16" i="10"/>
  <c r="L16" i="10"/>
  <c r="B249" i="1"/>
  <c r="B232" i="1"/>
  <c r="B230" i="1"/>
  <c r="B228" i="1"/>
  <c r="G255" i="1"/>
  <c r="I535" i="1"/>
  <c r="J717" i="1"/>
  <c r="J718" i="1"/>
  <c r="L22" i="10" l="1"/>
  <c r="J22" i="10"/>
  <c r="J14" i="10"/>
  <c r="D12" i="1"/>
  <c r="B205" i="1"/>
  <c r="G508" i="1"/>
  <c r="B513" i="1" s="1"/>
  <c r="I513" i="1" s="1"/>
  <c r="D10" i="1" l="1"/>
  <c r="D11" i="1"/>
  <c r="D8" i="1"/>
  <c r="D9" i="1"/>
  <c r="B261" i="1"/>
  <c r="T721" i="1" l="1"/>
  <c r="B259" i="1"/>
  <c r="C80" i="1"/>
  <c r="S80" i="1" s="1"/>
  <c r="T70" i="1" s="1"/>
  <c r="G16" i="12" s="1"/>
  <c r="I16" i="12" s="1"/>
  <c r="D18" i="1"/>
  <c r="B725" i="1"/>
  <c r="T718" i="1" s="1"/>
  <c r="T722" i="1"/>
  <c r="I311" i="1"/>
  <c r="T69" i="1"/>
  <c r="T68" i="1"/>
  <c r="E77" i="1" s="1"/>
  <c r="L78" i="1" l="1"/>
  <c r="G14" i="12"/>
  <c r="G15" i="12"/>
  <c r="I15" i="12" s="1"/>
  <c r="T66" i="1"/>
  <c r="G17" i="12" s="1"/>
  <c r="G53" i="12"/>
  <c r="I53" i="12" s="1"/>
  <c r="B723" i="1"/>
  <c r="T717" i="1" s="1"/>
  <c r="E735" i="1" s="1"/>
  <c r="B631" i="1"/>
  <c r="G54" i="12" l="1"/>
  <c r="I17" i="12"/>
  <c r="I14" i="12"/>
  <c r="E23" i="10"/>
  <c r="H23" i="10" s="1"/>
  <c r="O736" i="1"/>
  <c r="T720" i="1" s="1"/>
  <c r="B627" i="1"/>
  <c r="G766" i="1"/>
  <c r="H768" i="1" l="1"/>
  <c r="T762" i="1" s="1"/>
  <c r="G64" i="12" s="1"/>
  <c r="E24" i="10" s="1"/>
  <c r="H24" i="10" s="1"/>
  <c r="T763" i="1"/>
  <c r="G65" i="12" s="1"/>
  <c r="I65" i="12" s="1"/>
  <c r="L23" i="10"/>
  <c r="J23" i="10"/>
  <c r="I64" i="12"/>
  <c r="H13" i="12"/>
  <c r="T746" i="1"/>
  <c r="I631" i="1"/>
  <c r="B629" i="1"/>
  <c r="I627" i="1"/>
  <c r="L24" i="10" l="1"/>
  <c r="J24" i="10"/>
  <c r="E51" i="10"/>
  <c r="H51" i="10" s="1"/>
  <c r="E52" i="10"/>
  <c r="H52" i="10" s="1"/>
  <c r="H41" i="10"/>
  <c r="J320" i="1"/>
  <c r="H22" i="1"/>
  <c r="F22" i="1"/>
  <c r="D22" i="1"/>
  <c r="H19" i="1"/>
  <c r="F19" i="1"/>
  <c r="H18" i="1"/>
  <c r="F18" i="1"/>
  <c r="B133" i="1"/>
  <c r="J51" i="10" l="1"/>
  <c r="L51" i="10"/>
  <c r="J41" i="10"/>
  <c r="L41" i="10"/>
  <c r="J52" i="10"/>
  <c r="L52" i="10"/>
  <c r="J19" i="1"/>
  <c r="T18" i="1" s="1"/>
  <c r="T21" i="1"/>
  <c r="G10" i="12" s="1"/>
  <c r="I10" i="12" s="1"/>
  <c r="T22" i="1" l="1"/>
  <c r="G11" i="12" s="1"/>
  <c r="I11" i="12" s="1"/>
  <c r="J18" i="1" l="1"/>
  <c r="T17" i="1" s="1"/>
  <c r="G7" i="12" s="1"/>
  <c r="I7" i="12" s="1"/>
  <c r="J22" i="1" l="1"/>
  <c r="T20" i="1" s="1"/>
  <c r="M162" i="2" l="1"/>
  <c r="N162" i="2" s="1"/>
  <c r="M161" i="2"/>
  <c r="N161" i="2" s="1"/>
  <c r="M160" i="2"/>
  <c r="N160" i="2" s="1"/>
  <c r="M159" i="2"/>
  <c r="N159" i="2" s="1"/>
  <c r="M158" i="2"/>
  <c r="N158" i="2" s="1"/>
  <c r="M157" i="2"/>
  <c r="N157" i="2" s="1"/>
  <c r="M156" i="2"/>
  <c r="M155" i="2"/>
  <c r="N155" i="2" s="1"/>
  <c r="M154" i="2"/>
  <c r="N154" i="2" s="1"/>
  <c r="M153" i="2"/>
  <c r="N153" i="2" s="1"/>
  <c r="M152" i="2"/>
  <c r="N152" i="2" s="1"/>
  <c r="G46" i="1"/>
  <c r="K46" i="1"/>
  <c r="G45" i="1"/>
  <c r="K45" i="1"/>
  <c r="K44" i="1"/>
  <c r="B131" i="1"/>
  <c r="I131" i="1" s="1"/>
  <c r="N156" i="2" l="1"/>
  <c r="N163" i="2" s="1"/>
  <c r="N164" i="2"/>
  <c r="G784" i="1" l="1"/>
  <c r="K58" i="1"/>
  <c r="T58" i="1" s="1"/>
  <c r="G696" i="1" l="1"/>
  <c r="R384" i="1"/>
  <c r="D320" i="1"/>
  <c r="T320" i="1" s="1"/>
  <c r="B207" i="1"/>
  <c r="T204" i="1" s="1"/>
  <c r="G29" i="12" l="1"/>
  <c r="I29" i="12" s="1"/>
  <c r="B706" i="1"/>
  <c r="T321" i="1"/>
  <c r="B313" i="1"/>
  <c r="I313" i="1" s="1"/>
  <c r="T317" i="1"/>
  <c r="T183" i="1"/>
  <c r="T182" i="1"/>
  <c r="E187" i="1" l="1"/>
  <c r="E188" i="1"/>
  <c r="T184" i="1"/>
  <c r="G26" i="12"/>
  <c r="I26" i="12" s="1"/>
  <c r="G28" i="12"/>
  <c r="I28" i="12" s="1"/>
  <c r="T782" i="1"/>
  <c r="G67" i="12" s="1"/>
  <c r="E27" i="10" s="1"/>
  <c r="T756" i="1"/>
  <c r="T318" i="1"/>
  <c r="H27" i="10" l="1"/>
  <c r="J27" i="10" s="1"/>
  <c r="E43" i="10"/>
  <c r="I67" i="12"/>
  <c r="B680" i="1"/>
  <c r="I680" i="1" s="1"/>
  <c r="B678" i="1"/>
  <c r="B682" i="1" s="1"/>
  <c r="I682" i="1" s="1"/>
  <c r="B673" i="1"/>
  <c r="I673" i="1" s="1"/>
  <c r="B666" i="1"/>
  <c r="B671" i="1"/>
  <c r="I671" i="1" s="1"/>
  <c r="B664" i="1"/>
  <c r="I664" i="1" s="1"/>
  <c r="G655" i="1"/>
  <c r="R382" i="1"/>
  <c r="G382" i="1"/>
  <c r="R381" i="1"/>
  <c r="G381" i="1"/>
  <c r="B135" i="1"/>
  <c r="I135" i="1" s="1"/>
  <c r="I133" i="1"/>
  <c r="B60" i="1"/>
  <c r="L27" i="10" l="1"/>
  <c r="E57" i="10"/>
  <c r="H43" i="10"/>
  <c r="B675" i="1"/>
  <c r="I675" i="1" s="1"/>
  <c r="I678" i="1"/>
  <c r="L43" i="10" l="1"/>
  <c r="J43" i="10"/>
  <c r="E58" i="10"/>
  <c r="H58" i="10" s="1"/>
  <c r="H57" i="10"/>
  <c r="B123" i="1"/>
  <c r="I123" i="1" s="1"/>
  <c r="B121" i="1"/>
  <c r="I121" i="1" s="1"/>
  <c r="B119" i="1"/>
  <c r="I119" i="1" s="1"/>
  <c r="B659" i="1"/>
  <c r="J57" i="10" l="1"/>
  <c r="L57" i="10"/>
  <c r="J58" i="10"/>
  <c r="L58" i="10"/>
  <c r="T55" i="1"/>
  <c r="G477" i="1"/>
  <c r="K483" i="1"/>
  <c r="R475" i="1"/>
  <c r="G475" i="1"/>
  <c r="R474" i="1"/>
  <c r="G474" i="1"/>
  <c r="K437" i="1"/>
  <c r="G437" i="1"/>
  <c r="R429" i="1"/>
  <c r="G429" i="1"/>
  <c r="R428" i="1"/>
  <c r="G428" i="1"/>
  <c r="B278" i="1"/>
  <c r="B111" i="1"/>
  <c r="I111" i="1" s="1"/>
  <c r="B109" i="1"/>
  <c r="I109" i="1" s="1"/>
  <c r="B107" i="1"/>
  <c r="I107" i="1" s="1"/>
  <c r="T626" i="1"/>
  <c r="E633" i="1" s="1"/>
  <c r="T628" i="1"/>
  <c r="B581" i="1"/>
  <c r="T514" i="1" s="1"/>
  <c r="B579" i="1"/>
  <c r="T513" i="1" s="1"/>
  <c r="E558" i="1" s="1"/>
  <c r="K390" i="1"/>
  <c r="G50" i="12" l="1"/>
  <c r="O559" i="1"/>
  <c r="T516" i="1" s="1"/>
  <c r="G49" i="12"/>
  <c r="I49" i="12" s="1"/>
  <c r="O634" i="1"/>
  <c r="T630" i="1" s="1"/>
  <c r="T629" i="1"/>
  <c r="G51" i="12" s="1"/>
  <c r="B442" i="1"/>
  <c r="I442" i="1" s="1"/>
  <c r="B488" i="1"/>
  <c r="I488" i="1" s="1"/>
  <c r="B280" i="1"/>
  <c r="B486" i="1"/>
  <c r="N486" i="1" s="1"/>
  <c r="B490" i="1" s="1"/>
  <c r="I490" i="1" s="1"/>
  <c r="B440" i="1"/>
  <c r="I440" i="1" s="1"/>
  <c r="B395" i="1"/>
  <c r="I395" i="1" s="1"/>
  <c r="B393" i="1"/>
  <c r="I393" i="1" s="1"/>
  <c r="I629" i="1"/>
  <c r="T627" i="1" s="1"/>
  <c r="T201" i="1" l="1"/>
  <c r="G24" i="12" s="1"/>
  <c r="I24" i="12" s="1"/>
  <c r="I51" i="12"/>
  <c r="I50" i="12"/>
  <c r="I486" i="1"/>
  <c r="N440" i="1"/>
  <c r="B444" i="1" s="1"/>
  <c r="I444" i="1" s="1"/>
  <c r="B282" i="1"/>
  <c r="N393" i="1"/>
  <c r="B397" i="1" s="1"/>
  <c r="I397" i="1" s="1"/>
  <c r="H48" i="12" l="1"/>
  <c r="T747" i="1"/>
  <c r="G745" i="1"/>
  <c r="G747" i="1" s="1"/>
  <c r="T745" i="1" s="1"/>
  <c r="G63" i="12" l="1"/>
  <c r="I63" i="12" s="1"/>
  <c r="H62" i="12" s="1"/>
  <c r="C21" i="17" s="1"/>
  <c r="B203" i="1"/>
  <c r="T705" i="1"/>
  <c r="T702" i="1"/>
  <c r="I666" i="1"/>
  <c r="B657" i="1"/>
  <c r="I657" i="1" s="1"/>
  <c r="T656" i="1" s="1"/>
  <c r="L264" i="1"/>
  <c r="T203" i="1" s="1"/>
  <c r="B99" i="1"/>
  <c r="I99" i="1" s="1"/>
  <c r="T133" i="1" s="1"/>
  <c r="G19" i="12" s="1"/>
  <c r="B97" i="1"/>
  <c r="I97" i="1" s="1"/>
  <c r="T132" i="1" s="1"/>
  <c r="G22" i="12" s="1"/>
  <c r="E25" i="10" s="1"/>
  <c r="B95" i="1"/>
  <c r="I95" i="1" s="1"/>
  <c r="T131" i="1" s="1"/>
  <c r="E154" i="1" s="1"/>
  <c r="M60" i="2"/>
  <c r="N60" i="2" s="1"/>
  <c r="M59" i="2"/>
  <c r="N59" i="2" s="1"/>
  <c r="M58" i="2"/>
  <c r="N58" i="2" s="1"/>
  <c r="M57" i="2"/>
  <c r="N57" i="2" s="1"/>
  <c r="M43" i="2"/>
  <c r="N43" i="2" s="1"/>
  <c r="M42" i="2"/>
  <c r="N42" i="2" s="1"/>
  <c r="M183" i="2"/>
  <c r="N183" i="2" s="1"/>
  <c r="M184" i="2"/>
  <c r="N184" i="2" s="1"/>
  <c r="M185" i="2"/>
  <c r="N185" i="2" s="1"/>
  <c r="M186" i="2"/>
  <c r="N186" i="2" s="1"/>
  <c r="M187" i="2"/>
  <c r="N187" i="2" s="1"/>
  <c r="M188" i="2"/>
  <c r="N188" i="2" s="1"/>
  <c r="M189" i="2"/>
  <c r="N189" i="2" s="1"/>
  <c r="M190" i="2"/>
  <c r="N190" i="2" s="1"/>
  <c r="M191" i="2"/>
  <c r="N191" i="2" s="1"/>
  <c r="M192" i="2"/>
  <c r="N192" i="2" s="1"/>
  <c r="M193" i="2"/>
  <c r="N193" i="2" s="1"/>
  <c r="M120" i="2"/>
  <c r="N120" i="2" s="1"/>
  <c r="M121" i="2"/>
  <c r="N121" i="2" s="1"/>
  <c r="M129" i="2"/>
  <c r="N129" i="2" s="1"/>
  <c r="M130" i="2"/>
  <c r="N130" i="2" s="1"/>
  <c r="M27" i="2"/>
  <c r="M28" i="2"/>
  <c r="M30" i="2"/>
  <c r="M29" i="2"/>
  <c r="M8" i="2"/>
  <c r="N8" i="2" s="1"/>
  <c r="M7" i="2"/>
  <c r="N7" i="2" s="1"/>
  <c r="M15" i="2"/>
  <c r="N15" i="2" s="1"/>
  <c r="M16" i="2"/>
  <c r="N16" i="2" s="1"/>
  <c r="M17" i="2"/>
  <c r="N17" i="2" s="1"/>
  <c r="M23" i="2"/>
  <c r="N23" i="2" s="1"/>
  <c r="M24" i="2"/>
  <c r="N24" i="2" s="1"/>
  <c r="M25" i="2"/>
  <c r="M26" i="2"/>
  <c r="M31" i="2"/>
  <c r="N31" i="2" s="1"/>
  <c r="M32" i="2"/>
  <c r="N32" i="2" s="1"/>
  <c r="M33" i="2"/>
  <c r="N33" i="2" s="1"/>
  <c r="M39" i="2"/>
  <c r="N39" i="2" s="1"/>
  <c r="M40" i="2"/>
  <c r="N40" i="2" s="1"/>
  <c r="M41" i="2"/>
  <c r="N41" i="2" s="1"/>
  <c r="M44" i="2"/>
  <c r="N44" i="2" s="1"/>
  <c r="M45" i="2"/>
  <c r="N45" i="2" s="1"/>
  <c r="M46" i="2"/>
  <c r="N46" i="2" s="1"/>
  <c r="M47" i="2"/>
  <c r="N47" i="2" s="1"/>
  <c r="M48" i="2"/>
  <c r="N48" i="2" s="1"/>
  <c r="M49" i="2"/>
  <c r="N49" i="2" s="1"/>
  <c r="M71" i="2"/>
  <c r="N71" i="2" s="1"/>
  <c r="M72" i="2"/>
  <c r="N72" i="2" s="1"/>
  <c r="M73" i="2"/>
  <c r="N73" i="2" s="1"/>
  <c r="M74" i="2"/>
  <c r="N74" i="2" s="1"/>
  <c r="M75" i="2"/>
  <c r="N75" i="2" s="1"/>
  <c r="M76" i="2"/>
  <c r="N76" i="2" s="1"/>
  <c r="M77" i="2"/>
  <c r="N77" i="2" s="1"/>
  <c r="M78" i="2"/>
  <c r="N78" i="2" s="1"/>
  <c r="M79" i="2"/>
  <c r="N79" i="2" s="1"/>
  <c r="M80" i="2"/>
  <c r="N80" i="2" s="1"/>
  <c r="M81" i="2"/>
  <c r="N81" i="2" s="1"/>
  <c r="M87" i="2"/>
  <c r="N87" i="2" s="1"/>
  <c r="M88" i="2"/>
  <c r="N88" i="2" s="1"/>
  <c r="M89" i="2"/>
  <c r="M90" i="2"/>
  <c r="M91" i="2"/>
  <c r="M92" i="2"/>
  <c r="N92" i="2" s="1"/>
  <c r="M93" i="2"/>
  <c r="N93" i="2" s="1"/>
  <c r="M94" i="2"/>
  <c r="N94" i="2" s="1"/>
  <c r="M95" i="2"/>
  <c r="N95" i="2" s="1"/>
  <c r="M96" i="2"/>
  <c r="N96" i="2" s="1"/>
  <c r="M97" i="2"/>
  <c r="N97" i="2" s="1"/>
  <c r="M103" i="2"/>
  <c r="N103" i="2" s="1"/>
  <c r="M104" i="2"/>
  <c r="N104" i="2" s="1"/>
  <c r="M136" i="2"/>
  <c r="N136" i="2" s="1"/>
  <c r="M137" i="2"/>
  <c r="N137" i="2" s="1"/>
  <c r="M55" i="2"/>
  <c r="N55" i="2" s="1"/>
  <c r="M56" i="2"/>
  <c r="N56" i="2" s="1"/>
  <c r="M112" i="2"/>
  <c r="N112" i="2" s="1"/>
  <c r="M113" i="2"/>
  <c r="N113" i="2" s="1"/>
  <c r="M145" i="2"/>
  <c r="N145" i="2" s="1"/>
  <c r="M146" i="2"/>
  <c r="N146" i="2" s="1"/>
  <c r="M61" i="2"/>
  <c r="N61" i="2" s="1"/>
  <c r="M62" i="2"/>
  <c r="N62" i="2" s="1"/>
  <c r="M63" i="2"/>
  <c r="N63" i="2" s="1"/>
  <c r="M64" i="2"/>
  <c r="N64" i="2" s="1"/>
  <c r="M65" i="2"/>
  <c r="N65" i="2" s="1"/>
  <c r="M167" i="2"/>
  <c r="N167" i="2" s="1"/>
  <c r="M168" i="2"/>
  <c r="N168" i="2" s="1"/>
  <c r="M169" i="2"/>
  <c r="N169" i="2" s="1"/>
  <c r="M170" i="2"/>
  <c r="N170" i="2" s="1"/>
  <c r="M171" i="2"/>
  <c r="N171" i="2" s="1"/>
  <c r="M172" i="2"/>
  <c r="N172" i="2" s="1"/>
  <c r="M173" i="2"/>
  <c r="N173" i="2" s="1"/>
  <c r="M174" i="2"/>
  <c r="N174" i="2" s="1"/>
  <c r="M175" i="2"/>
  <c r="N175" i="2" s="1"/>
  <c r="M176" i="2"/>
  <c r="N176" i="2" s="1"/>
  <c r="M177" i="2"/>
  <c r="N177" i="2" s="1"/>
  <c r="I659" i="1"/>
  <c r="K21" i="17" l="1"/>
  <c r="L21" i="17"/>
  <c r="L37" i="17" s="1"/>
  <c r="T200" i="1"/>
  <c r="E263" i="1" s="1"/>
  <c r="H25" i="10"/>
  <c r="J25" i="10" s="1"/>
  <c r="E40" i="10"/>
  <c r="I19" i="12"/>
  <c r="I22" i="12"/>
  <c r="N90" i="2"/>
  <c r="N89" i="2"/>
  <c r="N91" i="2"/>
  <c r="M124" i="2"/>
  <c r="N124" i="2" s="1"/>
  <c r="T202" i="1"/>
  <c r="G25" i="12"/>
  <c r="T19" i="1"/>
  <c r="G12" i="12" s="1"/>
  <c r="I12" i="12" s="1"/>
  <c r="H6" i="12" s="1"/>
  <c r="C9" i="17" s="1"/>
  <c r="T134" i="1"/>
  <c r="G21" i="12" s="1"/>
  <c r="G20" i="12"/>
  <c r="I20" i="12" s="1"/>
  <c r="G42" i="12"/>
  <c r="I42" i="12" s="1"/>
  <c r="G46" i="12"/>
  <c r="O685" i="1"/>
  <c r="T659" i="1" s="1"/>
  <c r="O684" i="1"/>
  <c r="T658" i="1" s="1"/>
  <c r="N29" i="2"/>
  <c r="M13" i="2"/>
  <c r="N13" i="2" s="1"/>
  <c r="N26" i="2"/>
  <c r="M10" i="2"/>
  <c r="N10" i="2" s="1"/>
  <c r="N30" i="2"/>
  <c r="M14" i="2"/>
  <c r="N14" i="2" s="1"/>
  <c r="N25" i="2"/>
  <c r="M9" i="2"/>
  <c r="N9" i="2" s="1"/>
  <c r="N28" i="2"/>
  <c r="M12" i="2"/>
  <c r="N12" i="2" s="1"/>
  <c r="N27" i="2"/>
  <c r="M11" i="2"/>
  <c r="N11" i="2" s="1"/>
  <c r="T657" i="1"/>
  <c r="M106" i="2"/>
  <c r="N106" i="2" s="1"/>
  <c r="M110" i="2"/>
  <c r="N83" i="2"/>
  <c r="M105" i="2"/>
  <c r="N105" i="2" s="1"/>
  <c r="M111" i="2"/>
  <c r="M108" i="2"/>
  <c r="M107" i="2"/>
  <c r="N107" i="2" s="1"/>
  <c r="M109" i="2"/>
  <c r="N179" i="2"/>
  <c r="N99" i="2"/>
  <c r="N195" i="2"/>
  <c r="N115" i="2"/>
  <c r="B661" i="1"/>
  <c r="G50" i="1"/>
  <c r="G797" i="1"/>
  <c r="T793" i="1" s="1"/>
  <c r="N51" i="2"/>
  <c r="N35" i="2"/>
  <c r="L155" i="1" s="1"/>
  <c r="T135" i="1" s="1"/>
  <c r="N194" i="2"/>
  <c r="N178" i="2"/>
  <c r="N82" i="2"/>
  <c r="N132" i="2"/>
  <c r="N148" i="2"/>
  <c r="N19" i="2"/>
  <c r="T660" i="1"/>
  <c r="N67" i="2"/>
  <c r="N66" i="2"/>
  <c r="N50" i="2"/>
  <c r="K50" i="1"/>
  <c r="E9" i="17" l="1"/>
  <c r="L25" i="10"/>
  <c r="N98" i="2"/>
  <c r="I25" i="12"/>
  <c r="E28" i="10"/>
  <c r="E44" i="10" s="1"/>
  <c r="H44" i="10" s="1"/>
  <c r="I21" i="12"/>
  <c r="H18" i="12" s="1"/>
  <c r="C12" i="17" s="1"/>
  <c r="I46" i="12"/>
  <c r="E11" i="10"/>
  <c r="H11" i="10" s="1"/>
  <c r="E10" i="10"/>
  <c r="E31" i="10" s="1"/>
  <c r="H31" i="10" s="1"/>
  <c r="N110" i="2"/>
  <c r="M127" i="2"/>
  <c r="N127" i="2" s="1"/>
  <c r="N109" i="2"/>
  <c r="M126" i="2"/>
  <c r="N126" i="2" s="1"/>
  <c r="N108" i="2"/>
  <c r="M125" i="2"/>
  <c r="N125" i="2" s="1"/>
  <c r="M122" i="2"/>
  <c r="N122" i="2" s="1"/>
  <c r="M123" i="2"/>
  <c r="N123" i="2" s="1"/>
  <c r="N111" i="2"/>
  <c r="E128" i="2"/>
  <c r="M128" i="2" s="1"/>
  <c r="T57" i="1"/>
  <c r="T604" i="1"/>
  <c r="T515" i="1"/>
  <c r="T719" i="1"/>
  <c r="G55" i="12" s="1"/>
  <c r="I55" i="12" s="1"/>
  <c r="I661" i="1"/>
  <c r="T662" i="1" s="1"/>
  <c r="T661" i="1"/>
  <c r="N34" i="2"/>
  <c r="N18" i="2"/>
  <c r="T56" i="1" s="1"/>
  <c r="M138" i="2"/>
  <c r="N138" i="2" s="1"/>
  <c r="M140" i="2"/>
  <c r="N140" i="2" s="1"/>
  <c r="O52" i="2"/>
  <c r="K51" i="1"/>
  <c r="G51" i="1"/>
  <c r="G802" i="1"/>
  <c r="G799" i="1"/>
  <c r="T794" i="1" s="1"/>
  <c r="G801" i="1"/>
  <c r="T792" i="1"/>
  <c r="G698" i="1"/>
  <c r="B702" i="1" s="1"/>
  <c r="T701" i="1" s="1"/>
  <c r="E708" i="1" s="1"/>
  <c r="B668" i="1"/>
  <c r="I668" i="1" s="1"/>
  <c r="F12" i="17" l="1"/>
  <c r="E12" i="17"/>
  <c r="G12" i="17"/>
  <c r="E37" i="17"/>
  <c r="N114" i="2"/>
  <c r="J44" i="10"/>
  <c r="L44" i="10"/>
  <c r="J31" i="10"/>
  <c r="L31" i="10"/>
  <c r="E32" i="10"/>
  <c r="H32" i="10" s="1"/>
  <c r="H40" i="10"/>
  <c r="E53" i="10"/>
  <c r="H10" i="10"/>
  <c r="L10" i="10" s="1"/>
  <c r="M142" i="2"/>
  <c r="N142" i="2" s="1"/>
  <c r="M141" i="2"/>
  <c r="N141" i="2" s="1"/>
  <c r="M139" i="2"/>
  <c r="N139" i="2" s="1"/>
  <c r="N128" i="2"/>
  <c r="N131" i="2" s="1"/>
  <c r="M144" i="2"/>
  <c r="N144" i="2" s="1"/>
  <c r="M143" i="2"/>
  <c r="N143" i="2" s="1"/>
  <c r="T67" i="1"/>
  <c r="I54" i="12"/>
  <c r="H52" i="12" s="1"/>
  <c r="L11" i="10"/>
  <c r="J11" i="10"/>
  <c r="T795" i="1"/>
  <c r="T796" i="1"/>
  <c r="G803" i="1"/>
  <c r="T797" i="1" s="1"/>
  <c r="E39" i="17" l="1"/>
  <c r="L32" i="10"/>
  <c r="J32" i="10"/>
  <c r="J10" i="10"/>
  <c r="E54" i="10"/>
  <c r="H54" i="10" s="1"/>
  <c r="H53" i="10"/>
  <c r="L40" i="10"/>
  <c r="J40" i="10"/>
  <c r="N147" i="2"/>
  <c r="Q98" i="2" s="1"/>
  <c r="G44" i="12"/>
  <c r="O709" i="1"/>
  <c r="T704" i="1" s="1"/>
  <c r="T703" i="1"/>
  <c r="E29" i="10" l="1"/>
  <c r="N28" i="10"/>
  <c r="I44" i="12"/>
  <c r="J53" i="10"/>
  <c r="L53" i="10"/>
  <c r="J54" i="10"/>
  <c r="L54" i="10"/>
  <c r="G45" i="12"/>
  <c r="H29" i="10" l="1"/>
  <c r="L29" i="10" s="1"/>
  <c r="E45" i="10"/>
  <c r="H45" i="10" s="1"/>
  <c r="E61" i="10"/>
  <c r="E62" i="10" s="1"/>
  <c r="H62" i="10" s="1"/>
  <c r="H46" i="10"/>
  <c r="I45" i="12"/>
  <c r="H41" i="12" s="1"/>
  <c r="H61" i="10" l="1"/>
  <c r="J61" i="10" s="1"/>
  <c r="J29" i="10"/>
  <c r="L45" i="10"/>
  <c r="J45" i="10"/>
  <c r="L46" i="10"/>
  <c r="J46" i="10"/>
  <c r="H47" i="10"/>
  <c r="J62" i="10"/>
  <c r="L62" i="10"/>
  <c r="L61" i="10" l="1"/>
  <c r="L47" i="10"/>
  <c r="J47" i="10"/>
  <c r="G61" i="12" l="1"/>
  <c r="I61" i="12" s="1"/>
  <c r="T185" i="1"/>
  <c r="G27" i="12" s="1"/>
  <c r="E13" i="10" l="1"/>
  <c r="I27" i="12"/>
  <c r="H23" i="12" s="1"/>
  <c r="C15" i="17" s="1"/>
  <c r="G15" i="17" l="1"/>
  <c r="G37" i="17" s="1"/>
  <c r="F15" i="17"/>
  <c r="F37" i="17" s="1"/>
  <c r="H15" i="17"/>
  <c r="H13" i="10"/>
  <c r="E35" i="10"/>
  <c r="H35" i="10" s="1"/>
  <c r="F39" i="17" l="1"/>
  <c r="G39" i="17"/>
  <c r="J35" i="10"/>
  <c r="L35" i="10"/>
  <c r="J13" i="10"/>
  <c r="J17" i="10" s="1"/>
  <c r="L13" i="10"/>
  <c r="L17" i="10" s="1"/>
  <c r="H17" i="10"/>
  <c r="G57" i="12" l="1"/>
  <c r="I57" i="12" s="1"/>
  <c r="H28" i="10"/>
  <c r="H36" i="10" s="1"/>
  <c r="E59" i="10"/>
  <c r="H59" i="10" s="1"/>
  <c r="L28" i="10" l="1"/>
  <c r="L36" i="10" s="1"/>
  <c r="L59" i="10"/>
  <c r="J59" i="10"/>
  <c r="E60" i="10"/>
  <c r="H60" i="10" s="1"/>
  <c r="J28" i="10"/>
  <c r="J36" i="10" s="1"/>
  <c r="G58" i="12" l="1"/>
  <c r="I58" i="12" s="1"/>
  <c r="L60" i="10"/>
  <c r="L65" i="10" s="1"/>
  <c r="J60" i="10"/>
  <c r="J65" i="10" s="1"/>
  <c r="H65" i="10"/>
  <c r="G59" i="12" l="1"/>
  <c r="I59" i="12" s="1"/>
  <c r="H56" i="12" s="1"/>
  <c r="C18" i="17" s="1"/>
  <c r="K18" i="17" l="1"/>
  <c r="K37" i="17" s="1"/>
  <c r="J18" i="17"/>
  <c r="J37" i="17" s="1"/>
  <c r="I18" i="17"/>
  <c r="I37" i="17" s="1"/>
  <c r="H18" i="17"/>
  <c r="H37" i="17" s="1"/>
  <c r="C36" i="17"/>
  <c r="H4" i="12"/>
  <c r="J56" i="12" s="1"/>
  <c r="P38" i="17" l="1"/>
  <c r="M38" i="17"/>
  <c r="O38" i="17"/>
  <c r="M40" i="17"/>
  <c r="N38" i="17"/>
  <c r="R39" i="17"/>
  <c r="R40" i="17"/>
  <c r="N40" i="17"/>
  <c r="O40" i="17"/>
  <c r="P40" i="17"/>
  <c r="L38" i="17"/>
  <c r="E38" i="17"/>
  <c r="E40" i="17"/>
  <c r="F38" i="17"/>
  <c r="G38" i="17"/>
  <c r="G40" i="17"/>
  <c r="F40" i="17"/>
  <c r="I38" i="17"/>
  <c r="J38" i="17"/>
  <c r="H38" i="17"/>
  <c r="H39" i="17"/>
  <c r="H40" i="17" s="1"/>
  <c r="K38" i="17"/>
  <c r="J23" i="12"/>
  <c r="J6" i="12"/>
  <c r="J41" i="12"/>
  <c r="K2" i="12"/>
  <c r="J68" i="12"/>
  <c r="J18" i="12"/>
  <c r="J62" i="12"/>
  <c r="J52" i="12"/>
  <c r="J48" i="12"/>
  <c r="J30" i="12"/>
  <c r="I39" i="17" l="1"/>
  <c r="I40" i="17" l="1"/>
  <c r="J39" i="17"/>
  <c r="J40" i="17" l="1"/>
  <c r="K39" i="17"/>
  <c r="K40" i="17" l="1"/>
  <c r="L39" i="17"/>
  <c r="L40" i="1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BRENO BARRETO</author>
  </authors>
  <commentList>
    <comment ref="F6" authorId="0" shapeId="0" xr:uid="{D7478DD8-52E2-40E5-9339-517B7FD76E20}">
      <text>
        <r>
          <rPr>
            <sz val="9"/>
            <color indexed="81"/>
            <rFont val="Segoe UI"/>
            <family val="2"/>
          </rPr>
          <t>Viaduto em Hélice contínua</t>
        </r>
      </text>
    </comment>
    <comment ref="H6" authorId="0" shapeId="0" xr:uid="{D9FE85B9-C81F-4816-9EF3-7C64F3C1AFE1}">
      <text>
        <r>
          <rPr>
            <sz val="9"/>
            <color indexed="81"/>
            <rFont val="Segoe UI"/>
            <family val="2"/>
          </rPr>
          <t>Viaduto em Hélice contínua</t>
        </r>
      </text>
    </comment>
    <comment ref="I27" authorId="0" shapeId="0" xr:uid="{2C961D10-48EF-4337-AAE6-936ECD382678}">
      <text>
        <r>
          <rPr>
            <sz val="9"/>
            <color indexed="81"/>
            <rFont val="Segoe UI"/>
            <family val="2"/>
          </rPr>
          <t xml:space="preserve">Fundação em tubulão
</t>
        </r>
      </text>
    </comment>
    <comment ref="J27" authorId="0" shapeId="0" xr:uid="{6EDE22A8-E342-4ABF-98C3-E9F4FDA544CA}">
      <text>
        <r>
          <rPr>
            <sz val="9"/>
            <color indexed="81"/>
            <rFont val="Segoe UI"/>
            <family val="2"/>
          </rPr>
          <t xml:space="preserve">Fundação em tubulão
</t>
        </r>
      </text>
    </comment>
  </commentList>
</comments>
</file>

<file path=xl/sharedStrings.xml><?xml version="1.0" encoding="utf-8"?>
<sst xmlns="http://schemas.openxmlformats.org/spreadsheetml/2006/main" count="4463" uniqueCount="1461">
  <si>
    <t>ESCAVAÇÃO E REATERRO</t>
  </si>
  <si>
    <t>O volume de escavação é estimado a partir da dimensão do bloco, assim como a profundidade da escavação</t>
  </si>
  <si>
    <t>Escavação:</t>
  </si>
  <si>
    <t>A*B*H*n</t>
  </si>
  <si>
    <t>A=</t>
  </si>
  <si>
    <t>metros</t>
  </si>
  <si>
    <t>B=</t>
  </si>
  <si>
    <t>Hm=</t>
  </si>
  <si>
    <t>Hb=</t>
  </si>
  <si>
    <t>n=</t>
  </si>
  <si>
    <t>unid.</t>
  </si>
  <si>
    <t>O volume de escavação é dado por:</t>
  </si>
  <si>
    <t>Vesc=</t>
  </si>
  <si>
    <t>m³</t>
  </si>
  <si>
    <t>O volume de reaterro é dado por:</t>
  </si>
  <si>
    <t>Vrea=</t>
  </si>
  <si>
    <t>**Vrea=Vesc-A*B*Hb*n*k</t>
  </si>
  <si>
    <t>Quadro final de valores</t>
  </si>
  <si>
    <t>Comprimento total das estacas:</t>
  </si>
  <si>
    <t>L=</t>
  </si>
  <si>
    <t>Vc=</t>
  </si>
  <si>
    <t>Armadura CA50</t>
  </si>
  <si>
    <t>Comprimento da dimensão A</t>
  </si>
  <si>
    <t>Comprimento da dimensão B</t>
  </si>
  <si>
    <t>Comprimento da altura H</t>
  </si>
  <si>
    <t>H=</t>
  </si>
  <si>
    <t>Quantidade de blocos centrais</t>
  </si>
  <si>
    <t>blocos</t>
  </si>
  <si>
    <t>O volume de concreto dos blocos é expresso por: Vc=A*B*H</t>
  </si>
  <si>
    <t>m³/bloco</t>
  </si>
  <si>
    <t>Como há n blocos:</t>
  </si>
  <si>
    <t>Vc,f=</t>
  </si>
  <si>
    <t>O volume do concreto p/ regularização (lastro) é expresso por: Vc,r= 0,10*A*B</t>
  </si>
  <si>
    <t>Vc,r=</t>
  </si>
  <si>
    <t>A área de formas dos blocos é expressa por: Af= 2*(A+B)*H</t>
  </si>
  <si>
    <t>Af=</t>
  </si>
  <si>
    <t>m²/bloco</t>
  </si>
  <si>
    <t>Af,f=</t>
  </si>
  <si>
    <t>m²</t>
  </si>
  <si>
    <t>e=</t>
  </si>
  <si>
    <t>Volume de lastro</t>
  </si>
  <si>
    <t>Área de formas</t>
  </si>
  <si>
    <t>h=</t>
  </si>
  <si>
    <t>Comprimento da dimensão L</t>
  </si>
  <si>
    <t>C=</t>
  </si>
  <si>
    <t>Comprimento da dimensão D</t>
  </si>
  <si>
    <t>D=</t>
  </si>
  <si>
    <t>Comprimento da espessura e</t>
  </si>
  <si>
    <t>Comprimento da dimensão C</t>
  </si>
  <si>
    <t>Comprimento da dimensão E</t>
  </si>
  <si>
    <t>E=</t>
  </si>
  <si>
    <t>Comprimento da dimensão H</t>
  </si>
  <si>
    <t>Comprimento da espessura e1</t>
  </si>
  <si>
    <t>e1=</t>
  </si>
  <si>
    <t>Comprimento da espessura e2</t>
  </si>
  <si>
    <t>e2=</t>
  </si>
  <si>
    <t>Comprimento da dimensão Lc</t>
  </si>
  <si>
    <t>Lc=</t>
  </si>
  <si>
    <t>Comprimento da dimensão F</t>
  </si>
  <si>
    <t>F=</t>
  </si>
  <si>
    <t>m³/aba</t>
  </si>
  <si>
    <t>m²/aba</t>
  </si>
  <si>
    <t>Comprimento da placa de aprox.</t>
  </si>
  <si>
    <t>Largura da placa de aprox.</t>
  </si>
  <si>
    <t>Espessura da placa de aprox.</t>
  </si>
  <si>
    <t>Quantidade de placa de aprox.</t>
  </si>
  <si>
    <t>O volume de concreto das placas é expresso por: Vc= A*B*C</t>
  </si>
  <si>
    <t>m³/placa</t>
  </si>
  <si>
    <t>Como há n placas:</t>
  </si>
  <si>
    <t>m²/placa</t>
  </si>
  <si>
    <t>Quantidade de pilares</t>
  </si>
  <si>
    <t>b=</t>
  </si>
  <si>
    <t>Quantidade de vigas travessas</t>
  </si>
  <si>
    <t>V.T.</t>
  </si>
  <si>
    <t>Vc1=</t>
  </si>
  <si>
    <t>Como há n V.T.:</t>
  </si>
  <si>
    <t>Vc1,f=</t>
  </si>
  <si>
    <t>Af1=</t>
  </si>
  <si>
    <t>Af1,f=</t>
  </si>
  <si>
    <t>m</t>
  </si>
  <si>
    <t>APARELHO DE APOIO EM NEOPRENE FRETADO</t>
  </si>
  <si>
    <t>Comprimento</t>
  </si>
  <si>
    <t>l=</t>
  </si>
  <si>
    <t>dm</t>
  </si>
  <si>
    <t>Largura</t>
  </si>
  <si>
    <t>Altura</t>
  </si>
  <si>
    <t>Quantidade</t>
  </si>
  <si>
    <t>Volume de neoprene:</t>
  </si>
  <si>
    <t>JUNTAS DE DILATAÇÃO</t>
  </si>
  <si>
    <t>As juntas de dilatação tem comprimento igual a largura da ponte, postas uma em cada extremidade da obra.</t>
  </si>
  <si>
    <t>Largura da ponte</t>
  </si>
  <si>
    <t>Juntas de dilatação</t>
  </si>
  <si>
    <t>Comprimento da dimensão h1</t>
  </si>
  <si>
    <t>h1=</t>
  </si>
  <si>
    <t>Comprimento da dimensão bw</t>
  </si>
  <si>
    <t>Comprimento da dimensão h2</t>
  </si>
  <si>
    <t>h2=</t>
  </si>
  <si>
    <t>Comprimento da dimensão h3</t>
  </si>
  <si>
    <t>h3=</t>
  </si>
  <si>
    <t>Comprimento da dimensão h4</t>
  </si>
  <si>
    <t>h4=</t>
  </si>
  <si>
    <t>bw=</t>
  </si>
  <si>
    <t>Comprimento da dimensão h5</t>
  </si>
  <si>
    <t>h5=</t>
  </si>
  <si>
    <t>Comprimento da dimensão bf</t>
  </si>
  <si>
    <t>bf=</t>
  </si>
  <si>
    <t>Comprimento da dimensão d</t>
  </si>
  <si>
    <t>d=</t>
  </si>
  <si>
    <t>Comprimento da dimensão tw</t>
  </si>
  <si>
    <t>tw=</t>
  </si>
  <si>
    <t>Comprimento da dimensão c</t>
  </si>
  <si>
    <t>c=</t>
  </si>
  <si>
    <t>Perímetro útil:</t>
  </si>
  <si>
    <t>P1=</t>
  </si>
  <si>
    <t>P2=</t>
  </si>
  <si>
    <t>Área da S.T.</t>
  </si>
  <si>
    <t>A1=</t>
  </si>
  <si>
    <t>A2=</t>
  </si>
  <si>
    <t>Comprimento da dist. L1</t>
  </si>
  <si>
    <t>L1=</t>
  </si>
  <si>
    <t>L2=</t>
  </si>
  <si>
    <t>Número de longarinas por vão</t>
  </si>
  <si>
    <t>Número de vãos</t>
  </si>
  <si>
    <t>v=</t>
  </si>
  <si>
    <t>vãos</t>
  </si>
  <si>
    <t>Número total de longarinas</t>
  </si>
  <si>
    <t>N=</t>
  </si>
  <si>
    <t>m³/long</t>
  </si>
  <si>
    <t>m²/long</t>
  </si>
  <si>
    <t>TRANSVERSINAS</t>
  </si>
  <si>
    <t>Altura da transversina</t>
  </si>
  <si>
    <t>Espessura da transversina</t>
  </si>
  <si>
    <t>Altura da laje</t>
  </si>
  <si>
    <t>el=</t>
  </si>
  <si>
    <t>Largura bw</t>
  </si>
  <si>
    <t>Quantidade de longarinas</t>
  </si>
  <si>
    <t>q=</t>
  </si>
  <si>
    <t>und</t>
  </si>
  <si>
    <t>P=</t>
  </si>
  <si>
    <t>Quantidade de transversinas</t>
  </si>
  <si>
    <t>Como há n transv.:</t>
  </si>
  <si>
    <t>PRÉ-LAJES</t>
  </si>
  <si>
    <t>Quantidade total de pré lajes</t>
  </si>
  <si>
    <t>Σn=</t>
  </si>
  <si>
    <t>O volume de concreto da p.l. do tipo 1 é Vc= B*L*e</t>
  </si>
  <si>
    <t>m³/p.l</t>
  </si>
  <si>
    <t>Como há n p.l..:</t>
  </si>
  <si>
    <t>A área de forma da p.l. do tipo 1 é dada por: Af= L*B + 2*(l+b)*e</t>
  </si>
  <si>
    <t>m²/p.l.</t>
  </si>
  <si>
    <t>Como há n p.l.:</t>
  </si>
  <si>
    <t>O volume de concreto da p.l. do tipo 2 é Vc= [L*e + (A+C)*e + k*(f-e) + A*p/2]*B</t>
  </si>
  <si>
    <t>m³/p.l.</t>
  </si>
  <si>
    <t>A área de forma da p.l. do tipo 2 é dada por: Af=2*[L*e + (A+C)*e + k*(f-e) + A*p/2]*B + 3*B*e + (p+k)*B + (L+A+C)*B</t>
  </si>
  <si>
    <t>LAJES</t>
  </si>
  <si>
    <t>Comprimento da superestrutura</t>
  </si>
  <si>
    <t>largura da superestrutura</t>
  </si>
  <si>
    <t>Vol. de concreto das pré-laje</t>
  </si>
  <si>
    <t>Vc,pl=</t>
  </si>
  <si>
    <t>Quantidade de barreiras</t>
  </si>
  <si>
    <t>DRENOS</t>
  </si>
  <si>
    <t>Espaçamento entre drenos</t>
  </si>
  <si>
    <t>esp=</t>
  </si>
  <si>
    <t>ud/m</t>
  </si>
  <si>
    <t>Q=</t>
  </si>
  <si>
    <t>ud</t>
  </si>
  <si>
    <t>Drenos</t>
  </si>
  <si>
    <t>PROTEÇÃO DE TALUDE</t>
  </si>
  <si>
    <t>Largura da superestrutura</t>
  </si>
  <si>
    <t>Comprimento do talude</t>
  </si>
  <si>
    <r>
      <t>A área de proteção de talude é descrita por At=B*L+ L²*</t>
    </r>
    <r>
      <rPr>
        <sz val="11"/>
        <color theme="1"/>
        <rFont val="Calibri"/>
        <family val="2"/>
      </rPr>
      <t>π/2</t>
    </r>
  </si>
  <si>
    <t>Quantidade de taludes:</t>
  </si>
  <si>
    <t>Área de proteção de talude</t>
  </si>
  <si>
    <t>At=</t>
  </si>
  <si>
    <t>Armadura CA60</t>
  </si>
  <si>
    <r>
      <t>O volume de concreto total das estacas é expresso por: Vc= (L*(Ø)²*</t>
    </r>
    <r>
      <rPr>
        <sz val="11"/>
        <color theme="1"/>
        <rFont val="Calibri"/>
        <family val="2"/>
      </rPr>
      <t>π/4)*(1+20%)</t>
    </r>
  </si>
  <si>
    <t>k = 1,47</t>
  </si>
  <si>
    <t>Total  CA 60 (kg):</t>
  </si>
  <si>
    <t>Total  CA 50 (kg):</t>
  </si>
  <si>
    <t>40.0</t>
  </si>
  <si>
    <t>32.0</t>
  </si>
  <si>
    <t>25.0</t>
  </si>
  <si>
    <t>20.0</t>
  </si>
  <si>
    <t>16.0</t>
  </si>
  <si>
    <t>12.5</t>
  </si>
  <si>
    <t>10.0</t>
  </si>
  <si>
    <t>8.0</t>
  </si>
  <si>
    <t>6.3</t>
  </si>
  <si>
    <t>5.0</t>
  </si>
  <si>
    <t>4.2</t>
  </si>
  <si>
    <t>Massa Total (kg)</t>
  </si>
  <si>
    <t>Total (m)</t>
  </si>
  <si>
    <t>Comp. (m)</t>
  </si>
  <si>
    <t>Massa (kg/m)</t>
  </si>
  <si>
    <t>Ø mm</t>
  </si>
  <si>
    <t>Laje de Transição</t>
  </si>
  <si>
    <t>Elemento:</t>
  </si>
  <si>
    <t>laje</t>
  </si>
  <si>
    <t>Ala</t>
  </si>
  <si>
    <t>Bloco</t>
  </si>
  <si>
    <t>Estaca</t>
  </si>
  <si>
    <t>Ø do Pilar</t>
  </si>
  <si>
    <t>Somatório das alturas do pilar*:</t>
  </si>
  <si>
    <t>*Altura total - altura da travessa</t>
  </si>
  <si>
    <t>A área de forma total do pilar é expresso por: Af= L*(Ø)*π)</t>
  </si>
  <si>
    <t>Comprimento da dimensão Altura</t>
  </si>
  <si>
    <t>Comprimento da dimensão Largura</t>
  </si>
  <si>
    <t>Comprimento da dimensão Transversal</t>
  </si>
  <si>
    <t>TRAVESSAS</t>
  </si>
  <si>
    <t>Comprimento da altura total H</t>
  </si>
  <si>
    <t>O volume de concreto da longarina é dado por: Vc= A1*L1 +A2*L2</t>
  </si>
  <si>
    <t>A área de forma da longarina é dada por: Af= P1*L1 + P2*L2</t>
  </si>
  <si>
    <t>Transversinas Externas</t>
  </si>
  <si>
    <t>O volume de concreto da cortina é expresso por: Vc= (e2*H + E1*b + C*E1/2)*Lc*n</t>
  </si>
  <si>
    <t>A área de formas da travessa é expressa por: Af= (H+A+B+E+D+e2)*Lc*n</t>
  </si>
  <si>
    <t>ALAS LATERAIS</t>
  </si>
  <si>
    <t>LAJE DE APROXIMAÇÃO</t>
  </si>
  <si>
    <t>O volume de lastro para os blocos é expresso por: Vc=D*E*F</t>
  </si>
  <si>
    <t>Volume de Concreto Ciclópico</t>
  </si>
  <si>
    <t>Quantidade de p.l. do tipo LL1</t>
  </si>
  <si>
    <t>Altura da Longarina</t>
  </si>
  <si>
    <t>Escoramento OAE</t>
  </si>
  <si>
    <t>Peso da Long=</t>
  </si>
  <si>
    <t>ton</t>
  </si>
  <si>
    <t>Seção 2: Meio do Vão</t>
  </si>
  <si>
    <t>Seção 1: Cabeças</t>
  </si>
  <si>
    <r>
      <t xml:space="preserve">Volume de concreto </t>
    </r>
    <r>
      <rPr>
        <sz val="6"/>
        <color theme="1"/>
        <rFont val="Calibri"/>
        <family val="2"/>
        <scheme val="minor"/>
      </rPr>
      <t>(30MPa)</t>
    </r>
    <r>
      <rPr>
        <sz val="11"/>
        <color theme="1"/>
        <rFont val="Calibri"/>
        <family val="2"/>
        <scheme val="minor"/>
      </rPr>
      <t>:</t>
    </r>
  </si>
  <si>
    <t>Mob. Equip. de Estaca</t>
  </si>
  <si>
    <t>kg</t>
  </si>
  <si>
    <r>
      <t>Volume de Grout</t>
    </r>
    <r>
      <rPr>
        <sz val="11"/>
        <color theme="1"/>
        <rFont val="Calibri"/>
        <family val="2"/>
        <scheme val="minor"/>
      </rPr>
      <t>:</t>
    </r>
  </si>
  <si>
    <t>Transporte de Peça pré moldada</t>
  </si>
  <si>
    <t>Peso=</t>
  </si>
  <si>
    <t>ton/long</t>
  </si>
  <si>
    <t>DMT =</t>
  </si>
  <si>
    <t>km</t>
  </si>
  <si>
    <t>DMT</t>
  </si>
  <si>
    <t>tonxkm</t>
  </si>
  <si>
    <t>ton/peça</t>
  </si>
  <si>
    <t>Transporte de Pré moldados</t>
  </si>
  <si>
    <t>O volume de concreto total da Travessa é expresso por: Vc= A*B*C*n</t>
  </si>
  <si>
    <t>Como há n abas:</t>
  </si>
  <si>
    <t>Quadro final de valores para os encontros</t>
  </si>
  <si>
    <t>Ancoragens</t>
  </si>
  <si>
    <t>Vol Neoprene=</t>
  </si>
  <si>
    <t>dm³</t>
  </si>
  <si>
    <t>Unid.</t>
  </si>
  <si>
    <t>Quant.</t>
  </si>
  <si>
    <t>Diversos</t>
  </si>
  <si>
    <t>Imprimação</t>
  </si>
  <si>
    <t>Arrasamento de Estacas</t>
  </si>
  <si>
    <t>Escoramento de OAE</t>
  </si>
  <si>
    <t>Limpeza de ponte</t>
  </si>
  <si>
    <t>CAPA ASFÁLTICA</t>
  </si>
  <si>
    <t>Comprimento Da Superestrutura</t>
  </si>
  <si>
    <t>Largura da faixa de rolamento</t>
  </si>
  <si>
    <t>Espessura do revestimento</t>
  </si>
  <si>
    <t>Taxa de CM-30 (kg/m²)</t>
  </si>
  <si>
    <t>CM-30</t>
  </si>
  <si>
    <t>RR-1C</t>
  </si>
  <si>
    <t>CAP</t>
  </si>
  <si>
    <t>Taxa de RR-1C (kg/m²)</t>
  </si>
  <si>
    <t>Taxa de CAP (%/ton)</t>
  </si>
  <si>
    <t>kg/m²</t>
  </si>
  <si>
    <t>%/ton</t>
  </si>
  <si>
    <t>Área de Capa asfaltica</t>
  </si>
  <si>
    <t>Pintura de Ligação</t>
  </si>
  <si>
    <t>CBUQ</t>
  </si>
  <si>
    <t>Forn. CM-30</t>
  </si>
  <si>
    <t>Forn. RR-1C</t>
  </si>
  <si>
    <t>Forn. CAP</t>
  </si>
  <si>
    <t>Peso de CM-30 (At x CM-30)</t>
  </si>
  <si>
    <t>Peso de RR-1C (At x RR-1C)</t>
  </si>
  <si>
    <t>Peso de CAP (PESO cbuq x CAP)</t>
  </si>
  <si>
    <t>Peso de CBUQ (At x e x Dens. 2,4)</t>
  </si>
  <si>
    <t>Vol. Conc. =</t>
  </si>
  <si>
    <t>MEMORIAL DE CÁLCULO - OBRA DE ARTE ESPECIAL</t>
  </si>
  <si>
    <t>Material</t>
  </si>
  <si>
    <t>Consumo</t>
  </si>
  <si>
    <t>Referência</t>
  </si>
  <si>
    <t>Serviço</t>
  </si>
  <si>
    <t>Quant. (ton)</t>
  </si>
  <si>
    <t>Quant. (t x km)</t>
  </si>
  <si>
    <t>Areia</t>
  </si>
  <si>
    <t>Madeira</t>
  </si>
  <si>
    <t>ton / m²</t>
  </si>
  <si>
    <t>Brita</t>
  </si>
  <si>
    <t>Escoramento para ponte</t>
  </si>
  <si>
    <t>Cimento</t>
  </si>
  <si>
    <t>Aço CA-50 / 60</t>
  </si>
  <si>
    <t>Aço</t>
  </si>
  <si>
    <t>kg / ton</t>
  </si>
  <si>
    <t>Cordoalha</t>
  </si>
  <si>
    <t>Quantidade Total de Material Básico (ton):</t>
  </si>
  <si>
    <t>ton / m³</t>
  </si>
  <si>
    <t>Concreto</t>
  </si>
  <si>
    <t>Concreto Magro</t>
  </si>
  <si>
    <t>Concreto Ciclopico</t>
  </si>
  <si>
    <t>Forma Comum de Madeira</t>
  </si>
  <si>
    <t>Cordoalha Aço CP-190</t>
  </si>
  <si>
    <t>Ancoragem</t>
  </si>
  <si>
    <t>Canteiro</t>
  </si>
  <si>
    <t>Origem</t>
  </si>
  <si>
    <t>Destino</t>
  </si>
  <si>
    <t>Obra</t>
  </si>
  <si>
    <t>Goiania</t>
  </si>
  <si>
    <t>Pedreira</t>
  </si>
  <si>
    <t>Areal</t>
  </si>
  <si>
    <t>Cimenteira</t>
  </si>
  <si>
    <t>Observação</t>
  </si>
  <si>
    <t>Pedra Argamassada</t>
  </si>
  <si>
    <t>Vol. De Pedra Argamassada ( At x 0,30m)</t>
  </si>
  <si>
    <t>Espessura de Pedra Argamassada</t>
  </si>
  <si>
    <t>Quantidade Total de (ton):</t>
  </si>
  <si>
    <t>Comprimento do guarda corpo</t>
  </si>
  <si>
    <t>TRANSPORTES</t>
  </si>
  <si>
    <t xml:space="preserve">Altura dos pilares + travessa </t>
  </si>
  <si>
    <t>O volume de Escoramento total da Travessa é expresso por: Vesc= (B+2)*C*H*n</t>
  </si>
  <si>
    <t>DMT Terra</t>
  </si>
  <si>
    <t>DMT Asf.</t>
  </si>
  <si>
    <t xml:space="preserve">DMT </t>
  </si>
  <si>
    <t>Terra</t>
  </si>
  <si>
    <t>Asfalto</t>
  </si>
  <si>
    <t>DMT Asfalto</t>
  </si>
  <si>
    <t>TRAVESSAS DOS APOIOS CENTRAIS (3)</t>
  </si>
  <si>
    <t>O volume de concreto total da Travessa é expresso por:</t>
  </si>
  <si>
    <t>O volume de concreto total dos consoles é expresso por:</t>
  </si>
  <si>
    <t>A área de forma total da Travessa é expresso por:</t>
  </si>
  <si>
    <t>A área de forma total dos consoles é expresso por:</t>
  </si>
  <si>
    <t>Comprimento da dimensão Largura 1</t>
  </si>
  <si>
    <t>Comprimento da dimensão Largura 2</t>
  </si>
  <si>
    <t>B 1=</t>
  </si>
  <si>
    <t>B 2=</t>
  </si>
  <si>
    <t>TRAVESSAS DOS APOIOS CENTRAIS (2 / 4)</t>
  </si>
  <si>
    <t>O volume de concreto total da Travessa é expresso por: Vc= A*((B1+B2)/2)*C*n</t>
  </si>
  <si>
    <t>A área de forma total da Travessa é expresso por: Af= (2xA+((B1+B2)/2))*C*n</t>
  </si>
  <si>
    <t>O volume de Escoramento total da Travessa é expresso por: Vesc= (B2+2)*C*H*n</t>
  </si>
  <si>
    <t>LONGARINAS - VÃO DE 19,79m</t>
  </si>
  <si>
    <t>*Os valores de aço CP190RB foram retirados do desenho 31-VIG-617-R00, que detalha a estrutura de concreto protendido e apresenta as quantidades de materiais necessários</t>
  </si>
  <si>
    <t>*Os valores de aço CA50 foram retirados do desenho 31-VIG-EX-616-R00 / 31-VIG-617-R00, que detalha a estrutura de concreto armado e apresenta a tabela-resumo de quantidade de aço</t>
  </si>
  <si>
    <t>Vf=</t>
  </si>
  <si>
    <t>*Os valores de aço CA50 foram retirados do desenho 32-VIG-EX-612-R00 / 32-VIG-613-R00, que detalha a estrutura de concreto armado e apresenta a tabela-resumo de quantidade de aço</t>
  </si>
  <si>
    <t>*Os valores de aço CP190RB foram retirados do desenho 32-VIG-613-R00, que detalha a estrutura de concreto protendido e apresenta as quantidades de materiais necessários</t>
  </si>
  <si>
    <t>LONGARINAS - VÃO DE 26,49m</t>
  </si>
  <si>
    <t>Estaca metálica</t>
  </si>
  <si>
    <t>ton / m</t>
  </si>
  <si>
    <t>Diâmetro da estaca:</t>
  </si>
  <si>
    <t>Ø=</t>
  </si>
  <si>
    <t>Consideramos um aumento de 20% no volume total de concreto devido às características construtivas</t>
  </si>
  <si>
    <r>
      <t xml:space="preserve">Volume de concreto </t>
    </r>
    <r>
      <rPr>
        <sz val="6"/>
        <color theme="1"/>
        <rFont val="Calibri"/>
        <family val="2"/>
        <scheme val="minor"/>
      </rPr>
      <t>(25MPa)</t>
    </r>
    <r>
      <rPr>
        <sz val="11"/>
        <color theme="1"/>
        <rFont val="Calibri"/>
        <family val="2"/>
        <scheme val="minor"/>
      </rPr>
      <t>:</t>
    </r>
  </si>
  <si>
    <t>Seção 1: Meio do Vão</t>
  </si>
  <si>
    <t>Seção 2: Cabeças</t>
  </si>
  <si>
    <t>Pre-laje do tipo LP4</t>
  </si>
  <si>
    <t>O volume de concreto da p.l. do tipo 4 é Vc= [L*e + (A+C)*e + k*(f-e) + A*p/2]*B</t>
  </si>
  <si>
    <t>Quant. Peças (P&gt;1ton)</t>
  </si>
  <si>
    <t>Concreto Fck 25MPa</t>
  </si>
  <si>
    <t>Pre-laje do tipo LP1</t>
  </si>
  <si>
    <t>Pre-laje do tipo LP2</t>
  </si>
  <si>
    <t>Pre-laje do tipo LP3</t>
  </si>
  <si>
    <t>O volume de concreto da p.l. do tipo 3 é Vc= [L*e + (A+C)*e + k*(f-e) + A*p/2]*B</t>
  </si>
  <si>
    <t>Estaca Hélice contínua Ø 40cm</t>
  </si>
  <si>
    <t>CONSOLES CMAA</t>
  </si>
  <si>
    <t>Área total de Forma do Console</t>
  </si>
  <si>
    <t xml:space="preserve">un </t>
  </si>
  <si>
    <t>Peso do neoprene*</t>
  </si>
  <si>
    <t>* Densidade 2,56kg/dm³</t>
  </si>
  <si>
    <t>LONGARINAS 2 - VÃO DE 27,74m</t>
  </si>
  <si>
    <t>*Os valores de aço CA50 foram retirados do desenho 1121-VIG-EX-603-R00, que detalha a estrutura de concreto armado e apresenta a tabela-resumo de quantidade de aço</t>
  </si>
  <si>
    <t>Quant. Alas:</t>
  </si>
  <si>
    <t>Área de concreto da Pingadeira</t>
  </si>
  <si>
    <t>m²/m</t>
  </si>
  <si>
    <t>Quantidade de drenos em cada lado</t>
  </si>
  <si>
    <t>Quantidade de Linhas</t>
  </si>
  <si>
    <t>Comprimento total de Drenos</t>
  </si>
  <si>
    <t>Total=</t>
  </si>
  <si>
    <t>Largura da laje</t>
  </si>
  <si>
    <t>PAVIMENTO RÍGIDO</t>
  </si>
  <si>
    <t>Volume de Pavimento Rígido</t>
  </si>
  <si>
    <t>Vol.</t>
  </si>
  <si>
    <t>Tranporte Local de Material Básico ( 47050)</t>
  </si>
  <si>
    <t>Tranporte Comercial de Material Básico (40451)</t>
  </si>
  <si>
    <t>tkm</t>
  </si>
  <si>
    <t>SICRO - 4507958</t>
  </si>
  <si>
    <t>SICRO - 4507783</t>
  </si>
  <si>
    <t>Concreto Fck 20MPa</t>
  </si>
  <si>
    <t>Forma</t>
  </si>
  <si>
    <t>m³ / m³</t>
  </si>
  <si>
    <t>Vol. =</t>
  </si>
  <si>
    <t>ESTACAS ESCAVADAS TIPO HÉLICE CONTÍNUA DE 50cm</t>
  </si>
  <si>
    <t>*Os valores de aço CA50 / 60 foram retirados do desenho 1137-FUN-EX-052-R00, que detalha a estrutura de concreto armado e apresenta a tabela-resumo de quantidade de aço</t>
  </si>
  <si>
    <t>LONGARINAS</t>
  </si>
  <si>
    <t>O volume de concreto da laje é: Vc=L*B*e  + 2*A*L</t>
  </si>
  <si>
    <t>Concreto Fck 35MPa</t>
  </si>
  <si>
    <t>1ª Cat</t>
  </si>
  <si>
    <t>3ª Cat</t>
  </si>
  <si>
    <t>Volume de escavação 3ª Cat</t>
  </si>
  <si>
    <t>Volume de escavação 1ª Cat</t>
  </si>
  <si>
    <t>O volume de Escoramento total da Travessa é expresso por: Vesc= (B+2)*(C+2)*H*n</t>
  </si>
  <si>
    <t>Vol. de Concreto</t>
  </si>
  <si>
    <t>Armadura CP190 RB EP</t>
  </si>
  <si>
    <t xml:space="preserve">Ancoragens Ativa </t>
  </si>
  <si>
    <t>Concreto Fck = 25Mpa</t>
  </si>
  <si>
    <t>Altura do escoramento**</t>
  </si>
  <si>
    <t>Volume de escoramento é: Vesc=(L+2)*(B+2)*H - Vol esc meso</t>
  </si>
  <si>
    <t>Comprimento C:</t>
  </si>
  <si>
    <t>Largura L:</t>
  </si>
  <si>
    <t>Altura do Bloco/sapata H:</t>
  </si>
  <si>
    <t>Altura de Escavação A:</t>
  </si>
  <si>
    <t>Vol. Material 1ª Cat.:*</t>
  </si>
  <si>
    <t>Vol. Material 3ª Cat.:**</t>
  </si>
  <si>
    <t>Quant. Blocos/sapatas Q:</t>
  </si>
  <si>
    <t>Folga Mat. 1ª F1:</t>
  </si>
  <si>
    <t>Folga Mat. 3ª F2:</t>
  </si>
  <si>
    <t>Inclinação Mat. 1ª I1:</t>
  </si>
  <si>
    <t>Inclinação Mat. 3ª I2:</t>
  </si>
  <si>
    <t>Escoramento (sim/não)</t>
  </si>
  <si>
    <t>Área de Escoramento ***</t>
  </si>
  <si>
    <t>Escoramento Contínuo</t>
  </si>
  <si>
    <t>Volume de reaterro****</t>
  </si>
  <si>
    <t>**** Vol reat = Vol escav - Vol Conc. Sapata</t>
  </si>
  <si>
    <t>Altura Esecadeira H:</t>
  </si>
  <si>
    <t>Ensecadeira</t>
  </si>
  <si>
    <t>Enchimento em Argila</t>
  </si>
  <si>
    <t>*Área de Ensecadeira A: =</t>
  </si>
  <si>
    <t>**Volume de enchimento:</t>
  </si>
  <si>
    <t>Alt. Med. =</t>
  </si>
  <si>
    <t>vol. Esc.</t>
  </si>
  <si>
    <t>Volume escoramento</t>
  </si>
  <si>
    <t>Altura dos pilares</t>
  </si>
  <si>
    <t>Transversina Internas (2/3/4)</t>
  </si>
  <si>
    <t>NÃO</t>
  </si>
  <si>
    <t>Escoramento contínuo</t>
  </si>
  <si>
    <t>SICRO - 2106292</t>
  </si>
  <si>
    <t>Concreto Fck 30MPa</t>
  </si>
  <si>
    <t>Item</t>
  </si>
  <si>
    <t>MAPA DT´S ORIGEM DOS MATERIAIS</t>
  </si>
  <si>
    <t>Brita / Pedra</t>
  </si>
  <si>
    <t>Transporte Comercial de Agregados (45205)</t>
  </si>
  <si>
    <t>Comp. Ext. Ensecadeira C:</t>
  </si>
  <si>
    <t>Comp. Int. Ensecadeira L:</t>
  </si>
  <si>
    <t>*** Escor = (2*(C+2*F1)+2*(L+2*F1))*A*Q</t>
  </si>
  <si>
    <r>
      <t>** Vol 3ª = (C+2*F2)*((L+2*F2)*</t>
    </r>
    <r>
      <rPr>
        <sz val="11"/>
        <color theme="1"/>
        <rFont val="Calibri"/>
        <family val="2"/>
        <scheme val="minor"/>
      </rPr>
      <t>H</t>
    </r>
  </si>
  <si>
    <t>*  Vol 1ª = (((C+2*F1)*(L+2*F1)+((C+2*F1)*(L+2*F1)*((A-H)*I1*2))/2)*(A-H)*Q</t>
  </si>
  <si>
    <t>Largura de enchimento L1:</t>
  </si>
  <si>
    <t>Altura de enchimento H1:</t>
  </si>
  <si>
    <t>** Vol. De enchimento = 2*C*L1*H1+2*(L-L1)*L1*H1</t>
  </si>
  <si>
    <t>* Área da ensecadeira = (C+L)*2*H+((C-2*L1)+(L-2*L1))*2*H</t>
  </si>
  <si>
    <t>A área de forma da transversina é dada por: Af= P*l</t>
  </si>
  <si>
    <t>Distância entre longarinas (face a face)</t>
  </si>
  <si>
    <t>O volume de escoamento das alas é: Vesc=A*2*(Alt. Méd.)*n</t>
  </si>
  <si>
    <t>Espessura média da laje</t>
  </si>
  <si>
    <t>A área de forma da laje é considerada todo o tabuleiro + as extremidades, sendo: Af=L*(2*e+B)</t>
  </si>
  <si>
    <t>A área de formas da travessa é expressa por: Af= (H+A+B+E+D+e2-esp.laje)*Lc*n + (e2*H + e1*B + C*e1/2)*2*n</t>
  </si>
  <si>
    <t>O volume de concreto da cortina é expresso por: Vc= (e2*H + e1*B + C*e1/2)*Lc*n</t>
  </si>
  <si>
    <t>Área de formas das placas é expressa por: Af=2*C*(A+B)</t>
  </si>
  <si>
    <t>B1</t>
  </si>
  <si>
    <t>B2</t>
  </si>
  <si>
    <t>B3</t>
  </si>
  <si>
    <t>B4</t>
  </si>
  <si>
    <t>Total</t>
  </si>
  <si>
    <t>Comp. Solo</t>
  </si>
  <si>
    <t>Estaca Raiz Solo</t>
  </si>
  <si>
    <t>Total Solo</t>
  </si>
  <si>
    <t>Estaca Raiz Rocha</t>
  </si>
  <si>
    <t>Comp. Rocha</t>
  </si>
  <si>
    <t>Total Rocha</t>
  </si>
  <si>
    <t>Quant. Estacas:</t>
  </si>
  <si>
    <t>Ø =</t>
  </si>
  <si>
    <t>Comp. Arrasamento:</t>
  </si>
  <si>
    <t>Vol. De Arasamento:</t>
  </si>
  <si>
    <t>ESTACAS RAIZ DIÂMETRO 40cm</t>
  </si>
  <si>
    <t>O volume do concreto p/ regularização (lastro) é expresso por: Vc,r= 0,05*A*B</t>
  </si>
  <si>
    <t>Seção transversal Circular Ø = 1,00m</t>
  </si>
  <si>
    <t>Transporte de Longarinas</t>
  </si>
  <si>
    <t>Carga / Descarga Vigas (ton)</t>
  </si>
  <si>
    <t>Ancoragens Passiva</t>
  </si>
  <si>
    <t>Quant. Peças (75 &lt;P&lt;100ton)</t>
  </si>
  <si>
    <t>Transversina Extremas e Internas ( 1 a 8)</t>
  </si>
  <si>
    <t>DEFENSAS / GUARDA CORPO</t>
  </si>
  <si>
    <t>* Defensa</t>
  </si>
  <si>
    <t>* Guarda Corpo</t>
  </si>
  <si>
    <t>* Guarda Corpo Duplo</t>
  </si>
  <si>
    <t>Comprimento da superestrutura + Trincheira</t>
  </si>
  <si>
    <t>Guarda corpo (m)</t>
  </si>
  <si>
    <t>* Quantitativos somente do guarda corpo</t>
  </si>
  <si>
    <t>Barreira Rígida New Jersey</t>
  </si>
  <si>
    <t>O volume de concreto das defensas é: Vc=2*A*L</t>
  </si>
  <si>
    <t>A área de formas das defensas é: Af=2*P*L</t>
  </si>
  <si>
    <t>Tubo condutor Ø 7,5cm</t>
  </si>
  <si>
    <t>SICRO - 2306066</t>
  </si>
  <si>
    <t>Argamassa Estaca Raiz Ø 40</t>
  </si>
  <si>
    <t>Argamassa</t>
  </si>
  <si>
    <t>m³ / m</t>
  </si>
  <si>
    <t>A área de forma total da Travessa é expresso por: Af= (2xA+B)*C*(2xAxB)</t>
  </si>
  <si>
    <t>O volume de concreto total dos Consoles é expresso por: Vc= B*n</t>
  </si>
  <si>
    <t>A área de forma total dos Consoles é expresso por: Af= A*n</t>
  </si>
  <si>
    <t>* Previsão do volume de grout é apenas em caso de necessidade, não sendo obrigatório sua utilização</t>
  </si>
  <si>
    <t>Comprimento da Transfersina:</t>
  </si>
  <si>
    <t>O volume de concreto da transversina é Vc= A*C-bw*q</t>
  </si>
  <si>
    <t>Consumo de Aço CA-50</t>
  </si>
  <si>
    <t>Consumo de Aço CA-60</t>
  </si>
  <si>
    <t>kgxm132</t>
  </si>
  <si>
    <t>Total de Aço CA-50</t>
  </si>
  <si>
    <t>Total de Aço CA-60</t>
  </si>
  <si>
    <t>TRAVESSAS INICIAIS ( 1 / 6 )</t>
  </si>
  <si>
    <t>kgxm131</t>
  </si>
  <si>
    <t>Consumo de Cordoalha Protensão</t>
  </si>
  <si>
    <t>Total de cordoalha</t>
  </si>
  <si>
    <t>Total de Ancoragens por vigas</t>
  </si>
  <si>
    <t>Total de Ancoragens Ativa</t>
  </si>
  <si>
    <r>
      <t xml:space="preserve">Volume de concreto </t>
    </r>
    <r>
      <rPr>
        <sz val="6"/>
        <color theme="1"/>
        <rFont val="Calibri"/>
        <family val="2"/>
        <scheme val="minor"/>
      </rPr>
      <t>(40MPa)</t>
    </r>
    <r>
      <rPr>
        <sz val="11"/>
        <color theme="1"/>
        <rFont val="Calibri"/>
        <family val="2"/>
        <scheme val="minor"/>
      </rPr>
      <t>:</t>
    </r>
  </si>
  <si>
    <t>Carga / Manobra das peças</t>
  </si>
  <si>
    <t>O volume de concreto da transversina é Vc= A*l</t>
  </si>
  <si>
    <t>Data Base:</t>
  </si>
  <si>
    <t>R$ / m²</t>
  </si>
  <si>
    <r>
      <t>m</t>
    </r>
    <r>
      <rPr>
        <b/>
        <sz val="11"/>
        <rFont val="Calibri"/>
        <family val="2"/>
      </rPr>
      <t>² obra:</t>
    </r>
  </si>
  <si>
    <t>Código</t>
  </si>
  <si>
    <t>Descrição</t>
  </si>
  <si>
    <t>Pç. Unit.</t>
  </si>
  <si>
    <t>Pç. Total</t>
  </si>
  <si>
    <t>OBRAS DE ARTE ESPECIAIS</t>
  </si>
  <si>
    <t>Serviços Preliminares</t>
  </si>
  <si>
    <t>Escavação</t>
  </si>
  <si>
    <t>Infra-Estrutura Estacas Raiz</t>
  </si>
  <si>
    <t>und.</t>
  </si>
  <si>
    <t>Infra-Estrutura Blocos</t>
  </si>
  <si>
    <t>Meso-Estrutura</t>
  </si>
  <si>
    <t>SICRO - 1109680</t>
  </si>
  <si>
    <t>Argamassa para reparos e graouteamento</t>
  </si>
  <si>
    <t>Super-Estrutura (Longarina)</t>
  </si>
  <si>
    <t>Cordoalha engraxada CP 190 RB D = 12,7 mm - fornecimento, preparo e colocação</t>
  </si>
  <si>
    <t>Ancoragem ativa para lajes para cordoalhas engraxadas D = 12,7 mm com placa de ancoragem, cunha tripartida e protensão</t>
  </si>
  <si>
    <t>SICRO - 4507866</t>
  </si>
  <si>
    <t>Ancoragem passiva para lajes para cordoalhas engraxadas D = 12,7 mm com placa de ancoragem e cunha tripartida - fornecimento e instalação</t>
  </si>
  <si>
    <t>SICRO - 3806420</t>
  </si>
  <si>
    <t>Lançamento de viga pré-moldada de até 500kN com utilização de guindaste</t>
  </si>
  <si>
    <t>Lançamento de viga pré-moldada de 500 a 750 kN com utilização de guindaste</t>
  </si>
  <si>
    <t>SICRO - 3806422</t>
  </si>
  <si>
    <t>Lançamento de viga pré-moldada de 750 a 1000 kN com utilização de guindaste</t>
  </si>
  <si>
    <t>SICRO - 5915333</t>
  </si>
  <si>
    <t>Transporte em cavalo mecânico com dollys de 5 e 4 eixos com capacidade de 111 t - rodovia pavimentada</t>
  </si>
  <si>
    <t>T.km</t>
  </si>
  <si>
    <t>Super-Estrutura (Laje + Transversina + Alas)</t>
  </si>
  <si>
    <t xml:space="preserve">Laje de Transição </t>
  </si>
  <si>
    <t>Barreira Rigida (New Jersy)</t>
  </si>
  <si>
    <t>Transportes</t>
  </si>
  <si>
    <t>Mobilização / Canteiro / Administração Local</t>
  </si>
  <si>
    <t>Mobilização / Desmobilização</t>
  </si>
  <si>
    <t>Argamassa Pedra Argamassada</t>
  </si>
  <si>
    <t>Pedra</t>
  </si>
  <si>
    <t>Transversinas Externas (1 / 5)</t>
  </si>
  <si>
    <t>kgxm³</t>
  </si>
  <si>
    <t>Seção transversal circular</t>
  </si>
  <si>
    <t>Comprimento da dimensão G</t>
  </si>
  <si>
    <t>G=</t>
  </si>
  <si>
    <t>Espessura da Ala</t>
  </si>
  <si>
    <t>e =</t>
  </si>
  <si>
    <t>Quantidade:</t>
  </si>
  <si>
    <t>Transversinas</t>
  </si>
  <si>
    <t>longarina</t>
  </si>
  <si>
    <t>guarda roda</t>
  </si>
  <si>
    <t>laje de aproximação</t>
  </si>
  <si>
    <t>B1 a B4</t>
  </si>
  <si>
    <t>Aço / Madeira / Cordoalha</t>
  </si>
  <si>
    <t>CGCIT</t>
  </si>
  <si>
    <t>DNIT</t>
  </si>
  <si>
    <t>SISTEMA DE CUSTOS REFERENCIAIS DE OBRAS - SICRO</t>
  </si>
  <si>
    <t>Goiás</t>
  </si>
  <si>
    <t>Custo Unitário de Referência</t>
  </si>
  <si>
    <t xml:space="preserve">Produção da equipe </t>
  </si>
  <si>
    <t>Valores em reais (R$)</t>
  </si>
  <si>
    <t>A - EQUIPAMENTOS</t>
  </si>
  <si>
    <t>Utilização</t>
  </si>
  <si>
    <t>Custo Horário</t>
  </si>
  <si>
    <t>Custo</t>
  </si>
  <si>
    <t>Operativa</t>
  </si>
  <si>
    <t>Improdutiva</t>
  </si>
  <si>
    <t>Produtivo</t>
  </si>
  <si>
    <t>Improdutivo</t>
  </si>
  <si>
    <t>Horário Total</t>
  </si>
  <si>
    <t>Custo horário total de equipamentos</t>
  </si>
  <si>
    <t>B - MÃO DE OBRA</t>
  </si>
  <si>
    <t>Unidade</t>
  </si>
  <si>
    <t>Custo Horário Total</t>
  </si>
  <si>
    <t>P9824</t>
  </si>
  <si>
    <t>Servente</t>
  </si>
  <si>
    <t>h</t>
  </si>
  <si>
    <t>Custo horário total de mão de obra</t>
  </si>
  <si>
    <t>Custo horário total de execução</t>
  </si>
  <si>
    <t>Custo unitário de execução</t>
  </si>
  <si>
    <t>Custo do FIC</t>
  </si>
  <si>
    <t>-</t>
  </si>
  <si>
    <t>Custo do FIT</t>
  </si>
  <si>
    <t>C - MATERIAL</t>
  </si>
  <si>
    <t>Preço Unitário</t>
  </si>
  <si>
    <t>Custo Unitário</t>
  </si>
  <si>
    <t>Custo unitário total de material</t>
  </si>
  <si>
    <t>D - ATIVIDADES AUXILIARES</t>
  </si>
  <si>
    <t>Custo total de atividades auxiliares</t>
  </si>
  <si>
    <t>Subtotal</t>
  </si>
  <si>
    <t>E - TEMPO FIXO</t>
  </si>
  <si>
    <t>t</t>
  </si>
  <si>
    <t>5914655</t>
  </si>
  <si>
    <t>Custo unitário total de tempo fixo</t>
  </si>
  <si>
    <t>F - MOMENTO DE TRANSPORTE</t>
  </si>
  <si>
    <t>LN</t>
  </si>
  <si>
    <t>RP</t>
  </si>
  <si>
    <t>P</t>
  </si>
  <si>
    <t>5914449</t>
  </si>
  <si>
    <t>5914464</t>
  </si>
  <si>
    <t>5914479</t>
  </si>
  <si>
    <t>Custo unitário total de transporte</t>
  </si>
  <si>
    <t>Custo unitário direto total</t>
  </si>
  <si>
    <t>Obs.</t>
  </si>
  <si>
    <t>BDI:</t>
  </si>
  <si>
    <t>Valor Unitário:</t>
  </si>
  <si>
    <t>un</t>
  </si>
  <si>
    <t>1109680</t>
  </si>
  <si>
    <t>Argamassa para reparos e grauteamento - confecção em misturador e lançamento manual</t>
  </si>
  <si>
    <t>E9788</t>
  </si>
  <si>
    <t>Misturador de argamassa com capacidade de 0,250 m³ - 3,70 kW</t>
  </si>
  <si>
    <t>E9064</t>
  </si>
  <si>
    <t>Transportador manual gerica com capacidade de 180 l</t>
  </si>
  <si>
    <t>P9821</t>
  </si>
  <si>
    <t>Pedreiro</t>
  </si>
  <si>
    <t>M0083</t>
  </si>
  <si>
    <t>Argamassa pré-dosada para grauteamento</t>
  </si>
  <si>
    <t>Argamassa pré-dosada para grauteamento - Caminhão carroceria 15 t</t>
  </si>
  <si>
    <t>P9801</t>
  </si>
  <si>
    <t>Ajudante</t>
  </si>
  <si>
    <t>CRONOGRAMA FÍSICO-FINANCEIRO</t>
  </si>
  <si>
    <r>
      <rPr>
        <b/>
        <sz val="10"/>
        <rFont val="Calibri"/>
        <family val="1"/>
      </rPr>
      <t>1º MÊS</t>
    </r>
  </si>
  <si>
    <r>
      <rPr>
        <b/>
        <sz val="10"/>
        <rFont val="Calibri"/>
        <family val="1"/>
      </rPr>
      <t>2º MÊS</t>
    </r>
  </si>
  <si>
    <r>
      <rPr>
        <b/>
        <sz val="10"/>
        <rFont val="Calibri"/>
        <family val="1"/>
      </rPr>
      <t>3º MÊS</t>
    </r>
  </si>
  <si>
    <r>
      <rPr>
        <b/>
        <sz val="10"/>
        <rFont val="Calibri"/>
        <family val="1"/>
      </rPr>
      <t>4º MÊS</t>
    </r>
  </si>
  <si>
    <r>
      <rPr>
        <b/>
        <sz val="10"/>
        <rFont val="Calibri"/>
        <family val="1"/>
      </rPr>
      <t>5º MÊS</t>
    </r>
  </si>
  <si>
    <r>
      <rPr>
        <b/>
        <sz val="10"/>
        <rFont val="Calibri"/>
        <family val="1"/>
      </rPr>
      <t>6º MÊS</t>
    </r>
  </si>
  <si>
    <t>Infra-Estrutura</t>
  </si>
  <si>
    <t>Superestrutura</t>
  </si>
  <si>
    <t>Admistração / Canteiro / Mobilização</t>
  </si>
  <si>
    <t>GOINFRA - Agência Goiana de Infraestrutura e Transportes</t>
  </si>
  <si>
    <t>Custo Referencial de Serviços</t>
  </si>
  <si>
    <t>Tabela de Preços:</t>
  </si>
  <si>
    <t>Código Auxiliar</t>
  </si>
  <si>
    <t>TERRAPLENAGEM</t>
  </si>
  <si>
    <t xml:space="preserve">m2    </t>
  </si>
  <si>
    <t>CARGA DE ENTULHOS</t>
  </si>
  <si>
    <t xml:space="preserve">m3    </t>
  </si>
  <si>
    <t>TRANSPORTE DE ENTULHOS</t>
  </si>
  <si>
    <t xml:space="preserve">m3km  </t>
  </si>
  <si>
    <t>ESCAVAÇÃO, CARGA E TRANSPORTE DE MATERIAL DE 1ª CATEGORIA ATÉ 50M</t>
  </si>
  <si>
    <t>ESCAVAÇÃO, CARGA E TRANSPORTE DE MATERIAL DE 2ª CATEGORIA ATÉ 50M</t>
  </si>
  <si>
    <t>ESCAVAÇÃO, CARGA E TRANSPORTE DE MATERIAL DE 3ª CATEGORIA ATÉ 50M</t>
  </si>
  <si>
    <t>ESCAV., CARGA E TRANSPORTE DE MAT. 1ª CATEG. - C/ ESCAVADEIRA - (DT: 51 A 200M)</t>
  </si>
  <si>
    <t>ESCAV., CARGA E TRANSPORTE DE MAT. 1ª CATEG. - C/ ESCAVADEIRA - (DT: 201 A 400M)</t>
  </si>
  <si>
    <t>ESCAV., CARGA E TRANSPORTE DE MAT. 1ª CATEG. - C/ ESCAVADEIRA - (DT: 401 A 600M)</t>
  </si>
  <si>
    <t>ESCAV., CARGA E TRANSPORTE DE MAT. 1ª CATEG. - C/ ESCAVADEIRA - (DT: 601 A 800M)</t>
  </si>
  <si>
    <t>ESCAV., CARGA E TRANSPORTE DE MAT. 1ª CATEG. - C/ ESCAVADEIRA - (DT: 801 A 1.000M)</t>
  </si>
  <si>
    <t>ESCAV., CARGA E TRANSPORTE DE MAT. 1ª CATEG. - C/ ESCAVADEIRA - (DT: 1.001 A 1.200M)</t>
  </si>
  <si>
    <t>ESCAV., CARGA E TRANSPORTE DE MAT. 1ª CATEG. - C/ ESCAVADEIRA - (DT: 1.201 A 1.400M)</t>
  </si>
  <si>
    <t>ESCAV., CARGA E TRANSPORTE DE MAT. 1ª CATEG. - C/ ESCAVADEIRA - (DT: 1.401 A 1.600M)</t>
  </si>
  <si>
    <t>ESCAV., CARGA E TRANSPORTE DE MAT. 1ª CATEG. - C/ ESCAVADEIRA - (DT: 1.601 A 1.800M)</t>
  </si>
  <si>
    <t>ESCAV., CARGA E TRANSPORTE DE MAT. 1ª CATEG. - C/ ESCAVADEIRA - (DT: 1.801 A 2.000M)</t>
  </si>
  <si>
    <t>ESCAV., CARGA E TRANSPORTE DE MAT. 1ª CATEG. - C/ ESCAVADEIRA - (DT: 2.001 A 3.000M)</t>
  </si>
  <si>
    <t>ESCAV., CARGA E TRANSPORTE DE MAT. 1ª CATEG. - C/ ESCAVADEIRA - (DT: 3.001 A 5.000M)</t>
  </si>
  <si>
    <t>ESCAV., CARGA E TRANSPORTE DE MAT. 1ª CATEG. - C/ ESCAVADEIRA - (DT: 5.001 A 10.000M)</t>
  </si>
  <si>
    <t>ESCAV., CARGA E TRANSPORTE DE MAT. 2ª CATEG. - C/ ESCAVADEIRA - (DT: 51 A 200M)</t>
  </si>
  <si>
    <t>ESCAV., CARGA E TRANSPORTE DE MAT. 2ª CATEG. - C/ ESCAVADEIRA - (DT: 201 A 400M)</t>
  </si>
  <si>
    <t>ESCAV., CARGA E TRANSPORTE DE MAT. 2ª CATEG. - C/ ESCAVADEIRA - (DT: 401 A 600M)</t>
  </si>
  <si>
    <t>ESCAV., CARGA E TRANSPORTE DE MAT. 2ª CATEG. - C/ ESCAVADEIRA - (DT: 601 A 800M)</t>
  </si>
  <si>
    <t>ESCAV., CARGA E TRANSPORTE DE MAT. 2ª CATEG. - C/ ESCAVADEIRA - (DT: 801 A 1.000M)</t>
  </si>
  <si>
    <t>ESCAV., CARGA E TRANSPORTE DE MAT. 2ª CATEG. - C/ ESCAVADEIRA - (DT: 1.001 A 1.200M)</t>
  </si>
  <si>
    <t>ESCAV., CARGA E TRANSPORTE DE MAT. 2ª CATEG. - C/ ESCAVADEIRA - (DT: 1.201 A 1.400M)</t>
  </si>
  <si>
    <t>ESCAV., CARGA E TRANSPORTE DE MAT. 2ª CATEG. - C/ ESCAVADEIRA - (DT: 1.401 A 1.600M)</t>
  </si>
  <si>
    <t>ESCAV., CARGA E TRANSPORTE DE MAT. 2ª CATEG. - C/ ESCAVADEIRA - (DT: 1.601 A 1.800M)</t>
  </si>
  <si>
    <t>ESCAV., CARGA E TRANSPORTE DE MAT. 2ª CATEG. - C/ ESCAVADEIRA - (DT: 1.801 A 2.000M)</t>
  </si>
  <si>
    <t>ESCAV., CARGA E TRANSPORTE DE MAT. 2ª CATEG. - C/ ESCAVADEIRA - (DT: 2.001 A 3.000M)</t>
  </si>
  <si>
    <t>ESCAV., CARGA E TRANSPORTE DE MAT. 2ª CATEG. - C/ ESCAVADEIRA - (DT: 3.001 A 5.000M)</t>
  </si>
  <si>
    <t>ESCAV., CARGA E TRANSPORTE DE MAT. 2ª CATEG. - C/ ESCAVADEIRA - (DT: 5.001 A 10.000M)</t>
  </si>
  <si>
    <t>ESCAV., CARGA E TRANSP. 1ª CATEG. C/ CARREGADEIRA P/ PEQUENOS MOVIMENTOS DE TERRA - (DT: 51 A 200M)</t>
  </si>
  <si>
    <t>ESCAV., CARGA E TRANSP. 1ª CATEG. C/ CARREGADEIRA P/ PEQUENOS MOVIMENTOS DE TERRA - (DT: 201 A 400M)</t>
  </si>
  <si>
    <t>ESCAV., CARGA E TRANSP. 1ª CATEG. C/ CARREGADEIRA P/ PEQUENOS MOVIMENTOS DE TERRA - (DT: 401 A 600M)</t>
  </si>
  <si>
    <t>ESCAV., CARGA E TRANSP. 1ª CATEG. C/ CARREGADEIRA P/ PEQUENOS MOVIMENTOS DE TERRA - (DT: 601 A 800M)</t>
  </si>
  <si>
    <t>ESCAV., CARGA E TRANSP. 1ª CATEG. C/ CARREGADEIRA P/ PEQUENOS MOVIMENTOS DE TERRA - (DT: 801 A 1.000M)</t>
  </si>
  <si>
    <t>ESCAV., CARGA E TRANSP. 1ª CATEG. C/ CARREGADEIRA P/ PEQUENOS MOVIMENTOS DE TERRA - (DT: 1.001 A 1.200M)</t>
  </si>
  <si>
    <t>ESCAV., CARGA E TRANSP. 1ª CATEG. C/ CARREGADEIRA P/ PEQUENOS MOVIMENTOS DE TERRA - (DT: 1.201 A 1.400M)</t>
  </si>
  <si>
    <t>ESCAV., CARGA E TRANSP. 1ª CATEG. C/ CARREGADEIRA P/ PEQUENOS MOVIMENTOS DE TERRA - (DT: 1.401 A 1.600M)</t>
  </si>
  <si>
    <t>ESCAV., CARGA E TRANSP. 1ª CATEG. C/ CARREGADEIRA P/ PEQUENOS MOVIMENTOS DE TERRA - (DT: 1.601 A 1.800M)</t>
  </si>
  <si>
    <t>ESCAV., CARGA E TRANSP. 1ª CATEG. C/ CARREGADEIRA P/ PEQUENOS MOVIMENTOS DE TERRA - (DT: 1.801 A 2.000M)</t>
  </si>
  <si>
    <t>ESCAV., CARGA E TRANSP. 1ª CATEG. C/ CARREGADEIRA P/ PEQUENOS MOVIMENTOS DE TERRA - (DT: 2001 A 3000M)</t>
  </si>
  <si>
    <t>ESCAV., CARGA E TRANSP. 1ª CATEG. C/ CARREGADEIRA P/ PEQUENOS MOVIMENTOS DE TERRA - (DT: 3.001 A 5.000M)</t>
  </si>
  <si>
    <t>ESCAV., CARGA E TRANSP. 1ª CATEG. C/ CARREGADEIRA P/ PEQUENOS MOVIMENTOS DE TERRA - (DT: 5.001 A 10.000M)</t>
  </si>
  <si>
    <t>ESCAV., CARGA E TRANSP. 2ª CATEG. C/ CARREGADEIRA P/ PEQUENOS MOVIMENTOS DE TERRA - (DT: 51 A 200M)</t>
  </si>
  <si>
    <t>ESCAV., CARGA E TRANSP. 2ª CATEG. C/ CARREGADEIRA P/ PEQUENOS MOVIMENTOS DE TERRA - (DT: 201 A 400M)</t>
  </si>
  <si>
    <t>ESCAV., CARGA E TRANSP. 2ª CATEG. C/ CARREGADEIRA P/ PEQUENOS MOVIMENTOS DE TERRA - (DT: 401 A 600M)</t>
  </si>
  <si>
    <t>ESCAV., CARGA E TRANSP. 2ª CATEG. C/ CARREGADEIRA P/ PEQUENOS MOVIMENTOS DE TERRA - (DT: 601 A 800M)</t>
  </si>
  <si>
    <t>ESCAV., CARGA E TRANSP. 2ª CATEG. C/ CARREGADEIRA P/ PEQUENOS MOVIMENTOS DE TERRA - (DT: 801 A 1.000M)</t>
  </si>
  <si>
    <t>ESCAV., CARGA E TRANSP. 2ª CATEG. C/ CARREGADEIRA P/ PEQUENOS MOVIMENTOS DE TERRA - (DT: 1.001 A 1.200M)</t>
  </si>
  <si>
    <t>ESCAV., CARGA E TRANSP. 2ª CATEG. C/ CARREGADEIRA P/ PEQUENOS MOVIMENTOS DE TERRA - (DT: 1.201 A 1.400M)</t>
  </si>
  <si>
    <t>ESCAV., CARGA E TRANSP. 2ª CATEG. C/ CARREGADEIRA P/ PEQUENOS MOVIMENTOS DE TERRA - (DT: 1.401 A 1.600M)</t>
  </si>
  <si>
    <t>ESCAV., CARGA E TRANSP. 2ª CATEG. C/ CARREGADEIRA P/ PEQUENOS MOVIMENTOS DE TERRA - (DT: 1.601 A 1.800M)</t>
  </si>
  <si>
    <t>ESCAV., CARGA E TRANSP. 2ª CATEG. C/ CARREGADEIRA P/ PEQUENOS MOVIMENTOS DE TERRA - (DT: 1.801 A 2.000M)</t>
  </si>
  <si>
    <t>ESCAV., CARGA E TRANSP. 2ª CATEG. C/ CARREGADEIRA P/ PEQUENOS MOVIMENTOS DE TERRA - (DT: 2.001 A 3.000M)</t>
  </si>
  <si>
    <t>ESCAV., CARGA E TRANSP. 2ª CATEG. C/ CARREGADEIRA P/ PEQUENOS MOVIMENTOS DE TERRA - (DT: 3.001 A 5.000M)</t>
  </si>
  <si>
    <t>ESCAV., CARGA E TRANSP. 2ª CATEG. C/ CARREGADEIRA P/ PEQUENOS MOVIMENTOS DE TERRA - (DT: 5.001 A 10.000M)</t>
  </si>
  <si>
    <t>ESCAV., CARGA E TRANSP. 3ª CATEG. C/ CARREGADEIRA - (DT: 51 A 200M)</t>
  </si>
  <si>
    <t>ESCAV., CARGA E TRANSP. 3ª CATEG. C/ CARREGADEIRA - (DT: 201 A 400M)</t>
  </si>
  <si>
    <t>ESCAV., CARGA E TRANSP. 3ª CATEG. C/ CARREGADEIRA - (DT: 401 A 600M)</t>
  </si>
  <si>
    <t>ESCAV., CARGA E TRANSP. 3ª CATEG. C/ CARREGADEIRA - (DT: 601 A 800M)</t>
  </si>
  <si>
    <t>ESCAV., CARGA E TRANSP. 3ª CATEG. C/ CARREGADEIRA - (DT: 801 A 1.000M)</t>
  </si>
  <si>
    <t>ESCAV., CARGA E TRANSP. 3ª CATEG. C/ CARREGADEIRA - (DT: 1.001 A 1.200M)</t>
  </si>
  <si>
    <t>ESCAV., CARGA E TRANSP. 3ª CATEG. C/ CARREGADEIRA - (DT: 1.201 A 1.400M)</t>
  </si>
  <si>
    <t>ESCAV., CARGA E TRANSP. 3ª CATEG. C/ CARREGADEIRA - (DT: 1.401 A 1.600M)</t>
  </si>
  <si>
    <t>ESCAV., CARGA E TRANSP. 3ª CATEG. C/ CARREGADEIRA - (DT: 1.601 A 1.800M)</t>
  </si>
  <si>
    <t xml:space="preserve">ESCAV., CARGA E TRANSP. 3ª CATEG. C/ CARREGADEIRA - (DT: 1.801 A 2.000M) </t>
  </si>
  <si>
    <t>ESCAVAÇÃO, CARGA E TRANSPORTE DE SOLO MOLE - C/ ESCAVADEIRA - (DT: 000 A 200M)</t>
  </si>
  <si>
    <t>ESCAVAÇÃO, CARGA E TRANSPORTE DE SOLO MOLE - C/ ESCAVADEIRA - (DT: 201 A 400M)</t>
  </si>
  <si>
    <t>ESCAVAÇÃO, CARGA E TRANSPORTE DE SOLO MOLE - C/ ESCAVADEIRA - (DT: 401 A 600M)</t>
  </si>
  <si>
    <t>ESCAVAÇÃO, CARGA E TRANSPORTE DE SOLO MOLE - C/ ESCAVADEIRA - (DT: 601 A 800M)</t>
  </si>
  <si>
    <t>ESCAVAÇÃO, CARGA E TRANSPORTE DE SOLO MOLE - C/ ESCAVADEIRA - (DT: 801 A 1.000M)</t>
  </si>
  <si>
    <t>ESCAV. E CARGA 1ª CATEG. - SEM TRANSPORTE</t>
  </si>
  <si>
    <t>ESCAV. E CARGA 2ª CATEG. - SEM TRANSPORTE</t>
  </si>
  <si>
    <t>ESCAV. E CARGA 3ª CATEG. - SEM TRANSPORTE</t>
  </si>
  <si>
    <t>TRANSPORTE LOCAL SOLO MOLE C/ BASCULANTE 6M³ - DMT&gt;1,0KM</t>
  </si>
  <si>
    <t>TRANSPORTE LOCAL  MAT. 3ª CATEG. C/ BASCULANTE 10M³ - DMT&gt;2,0KM</t>
  </si>
  <si>
    <t>TRANSPORTE LOCAL MAT. 1ª CATEG. C/ BASCULANTE 10M³ - DMT&gt;10,0KM</t>
  </si>
  <si>
    <t>TRANSPORTE LOCAL MAT. 2ª CATEG. C/ BASCULANTE 10M³ - DMT&gt;10,0KM</t>
  </si>
  <si>
    <t>COMPACTAÇÃO A 95% DO PROCTOR NORMAL</t>
  </si>
  <si>
    <t>COMPACTAÇÃO A 100% DO PROCTOR NORMAL</t>
  </si>
  <si>
    <t>COMPACTAÇÃO MANUAL</t>
  </si>
  <si>
    <t>ACABAMENTO E RECOMPOSIÇÃO DE EMPRESTIMO</t>
  </si>
  <si>
    <t>REVESTIMENTO PRIMÁRIO - ESPALHAMENTO</t>
  </si>
  <si>
    <t>ESTABILIZAÇÃO DE SOLO COM BAIXA CAPACIDADE DE SUPORTE COM RACHÃO</t>
  </si>
  <si>
    <t>ESPALHAMENTO DE MATERIAL EM BOTA-FORA</t>
  </si>
  <si>
    <t>PAVIMENTAÇÃO</t>
  </si>
  <si>
    <t>REGULARIZAÇÃO E COMPACTAÇÃO DO SUB-LEITO</t>
  </si>
  <si>
    <t>TRANSPORTE DE MATERIAL DE JAZIDA (CASCALHO)</t>
  </si>
  <si>
    <t>ESTABILIZAÇÃO GRANULOMÉTRICA SEM MISTURA - REF.PROCTOR: 26 GOLPES (100% P.I.)</t>
  </si>
  <si>
    <t>ESTABILIZAÇÃO GRANULOMÉTRICA SEM MISTURA - REF.PROCTOR: 39 GOLPES (100% P.IM.)</t>
  </si>
  <si>
    <t>ESTABILIZAÇÃO GRANULOMÉTRICA SEM MISTURA - REF.PROCTOR: 55 GOLPES (100% P.M.)</t>
  </si>
  <si>
    <t>ESTABILIZAÇÃO SOLO-CIMENTO 2% PESO - PISTA</t>
  </si>
  <si>
    <t>ESTABILIZAÇÃO SOLO-CIMENTO 6% PESO - USINA</t>
  </si>
  <si>
    <t>ESTABILIZAÇÃO SOLO-CIMENTO 4% PESO - PISTA</t>
  </si>
  <si>
    <t>ESTABILIZAÇÃO SOLO-CIMENTO 3% PESO - PISTA</t>
  </si>
  <si>
    <t>IMPRIMAÇÃO</t>
  </si>
  <si>
    <t>PINTURA DE LIGAÇÃO</t>
  </si>
  <si>
    <t>ESCARIFICAÇÃO DE PAVIMENTO ASFÁLTICO</t>
  </si>
  <si>
    <t>REMOÇÃO E CARGA DE PAV. ASFÁLTICA ( EXCETO TRANSPORTE)</t>
  </si>
  <si>
    <t>TRANSPORTE DE PAVIMENTO REMOVIDO</t>
  </si>
  <si>
    <t>TRANSPORTE LOCAL DE MATERIAL BETUMINOSO</t>
  </si>
  <si>
    <t xml:space="preserve">TKM   </t>
  </si>
  <si>
    <t>TRANSPORTE LOCAL DE MASSA ASFÁLTICA</t>
  </si>
  <si>
    <t>TRANSPORTE LOCAL DE AGREGADOS</t>
  </si>
  <si>
    <t>TRANSPORTE LOCAL DE CIMENTO / CAL / FILLER</t>
  </si>
  <si>
    <t xml:space="preserve">tkm   </t>
  </si>
  <si>
    <t>TRANSPORTE COMERCIAL DE CIMENTO / CAL / FILLER</t>
  </si>
  <si>
    <t>TRANSPORTE COMERCIAL DE AGREGADOS</t>
  </si>
  <si>
    <t>TRANSPORTE COMERCIAL DE MASSA</t>
  </si>
  <si>
    <t>FRESAGEM DESCONTÍNUA À FRIO</t>
  </si>
  <si>
    <t>FRESAGEM CONTÍNUA Á FRIO</t>
  </si>
  <si>
    <t>FORNECIMENTO DE CM-30</t>
  </si>
  <si>
    <t xml:space="preserve">T     </t>
  </si>
  <si>
    <t>FORNECIMENTO DE EMULSÃO ASFÁLTICA PARA IMPRIMAÇÃO - EAI</t>
  </si>
  <si>
    <t xml:space="preserve">t     </t>
  </si>
  <si>
    <t>FORNECIMENTO DE EMULSÃO RR-2C</t>
  </si>
  <si>
    <t>FORNECIMENTO DE EMULSÃO RR-2C COM POLÍMERO</t>
  </si>
  <si>
    <t>FORNECIMENTO DE EMULSÃO RL-1C</t>
  </si>
  <si>
    <t>FORNECIMENTO DE EMULSÃO RL-1C COM POLÍMERO</t>
  </si>
  <si>
    <t>FORNECIMENTO DE EMULSÃO RM-1C</t>
  </si>
  <si>
    <t>FORNECIMENTO DE EMULSÃO RR-1C</t>
  </si>
  <si>
    <t>FORNECIMENTO DE EMULSÃO RC-1C COM POLÍMERO</t>
  </si>
  <si>
    <t>FORNECIMENTO DE CAP-60/85 COM POLÍMERO</t>
  </si>
  <si>
    <t>FORNECIMENTO DE CAP-30/45</t>
  </si>
  <si>
    <t>FORNECIMENTO DE CAP-50/70</t>
  </si>
  <si>
    <t>FORNECIMENTO DE CAP-BORRACHA - AB8</t>
  </si>
  <si>
    <t>TRANSPORTE COMERCIAL DE MATERIAL BETUMINOSO</t>
  </si>
  <si>
    <t>ESTABILIZAÇÃO SOLO AREIA 20% PESO - USINA (AC)</t>
  </si>
  <si>
    <t>LAMA ASFÁLTICA FINA</t>
  </si>
  <si>
    <t>LAMA ASFÁLTICA GROSSA</t>
  </si>
  <si>
    <t>LAMA ASFÁLTICA FINA COM POLIMERO (AC/BC)</t>
  </si>
  <si>
    <t>ESTABILIZAÇÃO SOLO BRITA 50% PESO - USINA (BC)</t>
  </si>
  <si>
    <t>ESTABILIZAÇÃO BRITA GRADUADA - USINA</t>
  </si>
  <si>
    <t>TRATAMENTO SUPERFICIAL SIMPLES - TSS (BC)</t>
  </si>
  <si>
    <t>TRATAMENTO SUPERFICIAL DUPLO - TSD (BC)</t>
  </si>
  <si>
    <t>MICRORREVESTIMENTO À FRIO - 0,8cm C/ COMPACTAÇÃO (BC)</t>
  </si>
  <si>
    <t>MICRORREVESTIMENTO À FRIO - 0,8cm S/ COMPACTAÇÃO (BC)</t>
  </si>
  <si>
    <t>MICRORREVESTIMENTO À FRIO - 1,0cm C/ COMPACTAÇÃO (BC)</t>
  </si>
  <si>
    <t>MICRORREVESTIMENTO À FRIO - 1,0cm S/ COMPACTAÇÃO (BC)</t>
  </si>
  <si>
    <t>ESTABILIZAÇÃO BRITA GRADUADA TRATADA COM CIMENTO (BGTC) - USINA</t>
  </si>
  <si>
    <t>PENEIRAMENTO</t>
  </si>
  <si>
    <t>RECICLAGEM DE BASE SEM MISTURA C/ INCORPORAÇÃO DO PAVIMENTO</t>
  </si>
  <si>
    <t>RECICLAGEM DE BASE COM 3% DE CIMENTO EM PESO</t>
  </si>
  <si>
    <t>RECICLAGEM DE BASE COM 25% DE BRITA EM PESO (BC)</t>
  </si>
  <si>
    <t>RECICLAGEM DE BASE COM 20% DE BRITA E 2% DE CIMENTO EM PESO (BC)</t>
  </si>
  <si>
    <t>DRENAGEM</t>
  </si>
  <si>
    <t xml:space="preserve">m     </t>
  </si>
  <si>
    <t>VALETA MEC. DE PROTEÇÃO P/ CORTE E ATERRO (LEIRAMENTO POR MOTONIVELADORA)</t>
  </si>
  <si>
    <t>VALETA DE PROTEÇÃO DE CORTE - VPCG 160-30</t>
  </si>
  <si>
    <t>VALETA DE PROTEÇÃO DE CORTE - VPCG 120-30</t>
  </si>
  <si>
    <t>SOLO LOCAL / SELO DE ARGILA APILOADO</t>
  </si>
  <si>
    <t>APILOAMENTO MANUAL</t>
  </si>
  <si>
    <t>CORTA-RIO</t>
  </si>
  <si>
    <t>VALETA DE PROTEÇÃO DE ATERRO - VPAG 160-30</t>
  </si>
  <si>
    <t>VALETA DE PROTEÇÃO DE ATERRO - VPAG 120-30</t>
  </si>
  <si>
    <t>DRENO PROFUNDO, CORTE EM SOLO PVC - DPS01  (EXCETO ESCAVAÇÃO) (AC)</t>
  </si>
  <si>
    <t>DRENO PROFUNDO, CORTE EM SOLO PVC - DPS02 (EXCETO ESCAVAÇÃO) (AC)</t>
  </si>
  <si>
    <t>DRENO PROFUNDO, CORTE EM SOLO PEAD - DPS11 (ANTIGO DPS03) (EXCETO ESCAVAÇÃO) (AC/BC)</t>
  </si>
  <si>
    <t>DRENO PROFUNDO, CORTE EM SOLO PEAD - DPS12 (ANTIGO DPS04) (EXCETO ESCAVAÇÃO) (AC/BC)</t>
  </si>
  <si>
    <t>DRENO CEGO, CORTE EM SOLO - DPS05 (EXCETO ESCAVAÇÃO) (BC)</t>
  </si>
  <si>
    <t>DRENO CEGO, CORTE EM SOLO - DPS06 (EXCETO ESCAVAÇÃO) (BC)</t>
  </si>
  <si>
    <t>DRENO PROFUNDO, CORTE EM SOLO PEAD - DPS13 (ANTIGO DPS07) (EXCETO ESCAVAÇÃO) (BC)</t>
  </si>
  <si>
    <t>DRENO PROFUNDO, CORTE EM SOLO PEAD - DPS14 (ANTIGO DPS08) (EXCETO ESCAVAÇÃO) (BC)</t>
  </si>
  <si>
    <t>DRENO PROFUNDO, CORTE EM ROCHA PEAD - DPR01 (EXCETO ESCAVAÇÃO) (BC)</t>
  </si>
  <si>
    <t>DRENO PROFUNDO, CORTE EM ROCHA PEAD - DPR02 (EXCETO ESCAVAÇÃO) (BC)</t>
  </si>
  <si>
    <t>DRENO CEGO, CORTE EM ROCHA - DPR03 (EXCETO ESCAVAÇÃO) (BC)</t>
  </si>
  <si>
    <t>DRENO CEGO, CORTE EM ROCHA - DPR04 (EXCETO ESCAVAÇÃO) (BC)</t>
  </si>
  <si>
    <t>DRENO PROFUNDO, CORTE EM ROCHA PEAD - DPR05 (EXCETO ESCAVAÇÃO) (AC)</t>
  </si>
  <si>
    <t>MEIO FIO COM SARJETA - MFC01</t>
  </si>
  <si>
    <t>MEIO FIO COM SARJETA - MFC02</t>
  </si>
  <si>
    <t>MEIO FIO COM SARJETA - MFC03</t>
  </si>
  <si>
    <t>MEIO FIO COM SARJETA - MFC04</t>
  </si>
  <si>
    <t>MEIO FIO SEM SARJETA - MFC05</t>
  </si>
  <si>
    <t>MEIO FIO SEM SARJETA - MFC06</t>
  </si>
  <si>
    <t>MEIO FIO SEM SARJETA - MFC07</t>
  </si>
  <si>
    <t>MEIO FIO SEM SARJETA - MFC08</t>
  </si>
  <si>
    <t>VALETA DE PROTEÇÃO DE CORTE - VPCC 160-30</t>
  </si>
  <si>
    <t>VALETA DE PROTEÇÃO DE CORTE - VPCC 120-30</t>
  </si>
  <si>
    <t>VALETA DE PROTEÇÃO DE ATERRO - VPAC 160-30</t>
  </si>
  <si>
    <t>VALETA DE PROTEÇÃO DE ATERRO - VPAC 120-30</t>
  </si>
  <si>
    <t>CAIXA COLETORA EM CONCRETO TUBO D=0,60M EXCETO ESCAVAÇÃO (AC/BC)</t>
  </si>
  <si>
    <t xml:space="preserve">un    </t>
  </si>
  <si>
    <t>CAIXA COLETORA EM CONCRETO TUBO D=0,80M EXCETO ESCAVAÇÃO (AC/BC)</t>
  </si>
  <si>
    <t>CAIXA COLETORA EM CONCRETO TUBO D=1,00M EXCETO ESCAVAÇÃO (AC/BC)</t>
  </si>
  <si>
    <t>DISSIPADOR DE ENERGIA - DED 01 (AC/BC)</t>
  </si>
  <si>
    <t>DISSIPADOR DE ENERGIA - DES 01 (AC/BC)</t>
  </si>
  <si>
    <t>DISSIPADOR DE ENERGIA - DES 02 (AC/BC)</t>
  </si>
  <si>
    <t>DISSIPADOR DE ENERGIA - DES 03 (AC/BC)</t>
  </si>
  <si>
    <t>DISSIPADOR DE ENERGIA - DES 04 (AC/BC)</t>
  </si>
  <si>
    <t>DISSIPADOR DE ENERGIA - DEB 01 (AC/BC)</t>
  </si>
  <si>
    <t>DISSIPADOR DE ENERGIA - DEB 02 (AC/BC)</t>
  </si>
  <si>
    <t>DISSIPADOR DE ENERGIA - DEB 03 (AC/BC)</t>
  </si>
  <si>
    <t>DISSIPADOR DE ENERGIA - DEB 04 (AC/BC)</t>
  </si>
  <si>
    <t>DISSIPADOR DE ENERGIA - DEB 05 (AC/BC)</t>
  </si>
  <si>
    <t>DISSIPADOR DE ENERGIA - DEB 06 (AC/BC)</t>
  </si>
  <si>
    <t>DISSIPADOR DE ENERGIA - DEB 07 (AC/BC)</t>
  </si>
  <si>
    <t>DISSIPADOR DE ENERGIA - DEB 08 (AC/BC)</t>
  </si>
  <si>
    <t>DISSIPADOR DE ENERGIA - DEB 11 (AC/BC)</t>
  </si>
  <si>
    <t>ENTRADA D'ÁGUA - EDA 01 (AC/BC)</t>
  </si>
  <si>
    <t>ENTRADA D'ÁGUA - EDA 02 (AC/BC)</t>
  </si>
  <si>
    <t>DESCIDA D'ÁGUA DE ATERROS TIPO RÁPIDO - DAR 02 (AC/BC)</t>
  </si>
  <si>
    <t>DESCIDA D'ÁGUA DE ATERROS TIPO RÁPIDO - DAR 03 (AC/BC)</t>
  </si>
  <si>
    <t>DESCIDA D'ÁGUA DE CORTES EM DEGRAUS - DCD 01 (AC/BC)</t>
  </si>
  <si>
    <t>DESCIDA D'ÁGUA DE CORTES EM DEGRAUS - DCD 02 (AC/BC)</t>
  </si>
  <si>
    <t>DESCIDA D'ÁGUA DE CORTES EM DEGRAUS - DCD 03 (AC/BC)</t>
  </si>
  <si>
    <t>DESCIDA D'ÁGUA DE CORTES EM DEGRAUS - DCD 04 (AC/BC)</t>
  </si>
  <si>
    <t>DESCIDA D'ÁGUA DE ATERROS EM DEGRAUS - DAD 01 (AC/BC)</t>
  </si>
  <si>
    <t>DESCIDA D'ÁGUA DE ATERROS EM DEGRAUS - DAD 02 (AC/BC)</t>
  </si>
  <si>
    <t>DESCIDA D'ÁGUA DE ATERROS EM DEGRAUS - DAD 03 (AC/BC)</t>
  </si>
  <si>
    <t>DESCIDA D'ÁGUA DE ATERROS EM DEGRAUS - DAD 04 (AC/BC)</t>
  </si>
  <si>
    <t>DESCIDA D'ÁGUA DE ATERROS EM DEGRAUS - DAD 05 (AC/BC)</t>
  </si>
  <si>
    <t>DESCIDA D'ÁGUA DE ATERROS EM DEGRAUS - DAD 06 (AC/BC)</t>
  </si>
  <si>
    <t>DESCIDA D'ÁGUA DE ATERROS EM DEGRAUS - DAD 07 (AC/BC)</t>
  </si>
  <si>
    <t>DESCIDA D'ÁGUA DE ATERROS EM DEGRAUS - DAD 08 (AC/BC)</t>
  </si>
  <si>
    <t>DESCIDA D'ÁGUA DE ATERROS EM DEGRAUS - DAD 09 (AC/BC)</t>
  </si>
  <si>
    <t>DESCIDA D'ÁGUA DE ATERROS EM DEGRAUS - DAD 10 (AC/BC)</t>
  </si>
  <si>
    <t>DESCIDA D'ÁGUA DE ATERROS EM DEGRAUS - DAD 11 (AC/BC)</t>
  </si>
  <si>
    <t>DESCIDA D'ÁGUA DE ATERROS EM DEGRAUS - DAD 12 (AC/BC)</t>
  </si>
  <si>
    <t>DESCIDA D'ÁGUA DE ATERROS EM DEGRAUS - DAD 13 (AC/BC)</t>
  </si>
  <si>
    <t>DESCIDA D'ÁGUA DE ATERROS EM DEGRAUS - DAD 14 (AC/BC)</t>
  </si>
  <si>
    <t>DESCIDA D'ÁGUA DE ATERROS EM DEGRAUS - DAD 15 (AC/BC)</t>
  </si>
  <si>
    <t>DESCIDA D'ÁGUA DE ATERROS EM DEGRAUS - DAD 16 (AC/BC)</t>
  </si>
  <si>
    <t>DESCIDA D'ÁGUA DE ATERROS EM DEGRAUS - DAD 17 (AC/BC)</t>
  </si>
  <si>
    <t>DESCIDA D'ÁGUA DE ATERROS EM DEGRAUS - DAD 18 (AC/BC)</t>
  </si>
  <si>
    <t>DRENO SUB-SUPERFICIAL - DSS 01 (EXCETO ESCAVAÇÃO) (AC)</t>
  </si>
  <si>
    <t>DRENO SUB-SUPERFICIAL - DSS 02 (EXCETO ESCAVAÇÃO) (BC)</t>
  </si>
  <si>
    <t>DRENO SUB-SUPERFICIAL - DSS 03 (EXCETO ESCAVAÇÃO) (BC)</t>
  </si>
  <si>
    <t>DRENO SUB-SUPERFICIAL - DSS 04 (EXCETO ESCAVAÇÃO) (BC)</t>
  </si>
  <si>
    <t>DRENO PEAD SUB-SUPERFICIAL - DSS 01 (EXCETO ESCAVAÇÃO) (AC)</t>
  </si>
  <si>
    <t>DRENO PEAD SUB-SUPERFICIAL - DSS 04 (EXCETO ESCAVAÇÃO) (BC)</t>
  </si>
  <si>
    <t>BOCA P/ DRENO PROFUNDO - BSD 01 (AC/BC)</t>
  </si>
  <si>
    <t>BOCA P/ DRENO PROFUNDO - BSD 02 (AC/BC)</t>
  </si>
  <si>
    <t>BOCA P/ DRENO SUB-SUPERFICIAL - BSD 03 (AC/BC)</t>
  </si>
  <si>
    <t>ESCAVAÇÃO MEC. DE VALAS DE MAT. 3ª CAT. (INCL. TRANSPORTE)</t>
  </si>
  <si>
    <t>ESCAVAÇÃO MEC. DE VALAS DE MAT. 1ª CAT. (INCL. TRANSPORTE)</t>
  </si>
  <si>
    <t>ESCAVAÇÃO MECÂNICA DE VALA PARA DRENAGEM</t>
  </si>
  <si>
    <t>OBRAS COMPLEMENTARES</t>
  </si>
  <si>
    <t>CERCA DE VEDAÇÃO DE FAIXA DE DOMÍNIO EM MADEIRA</t>
  </si>
  <si>
    <t xml:space="preserve">M     </t>
  </si>
  <si>
    <t>REMOÇÃO DE CERCA</t>
  </si>
  <si>
    <t>REMOÇÃO E RECOLOCAÇÃO DE CERCA</t>
  </si>
  <si>
    <t>DEFENSA METÁLICA SEMI-MALEÁVEL SIMPLES</t>
  </si>
  <si>
    <t>ANCORAGEM DE DEFENSA METÁLICA SEMI-MALEÁVEL SIMPLES</t>
  </si>
  <si>
    <t>REVESTIMENTO VEGETAL EM PLACAS (GRAMA)</t>
  </si>
  <si>
    <t>REVESTIMENTO VEGETAL EM MUDAS</t>
  </si>
  <si>
    <t>CONFORMAÇÃO DE TALUDE</t>
  </si>
  <si>
    <t>FLORESTAMENTO</t>
  </si>
  <si>
    <t>REVESTIMENTO VEGETAL POR HIDROSSEMEADURA</t>
  </si>
  <si>
    <t>SEMEADURA MANUAL</t>
  </si>
  <si>
    <t>SINALIZAÇÃO HORIZONTAL</t>
  </si>
  <si>
    <t>SINALIZAÇÃO HORIZONTAL COM RESINA ACRÍLICA (0,4 mm)</t>
  </si>
  <si>
    <t>SINALIZAÇÃO HORIZONTAL COM RESINA ACRÍLICA (0,6 mm)</t>
  </si>
  <si>
    <t>SINALIZAÇÃO HORIZONTAL COM RESINA ACRÍLICA EMULSIONADA EM ÁGUA (0,3 mm)</t>
  </si>
  <si>
    <t>SINALIZAÇÃO HORIZONTAL COM RESINA ACRÍLICA EMULSIONADA EM ÁGUA (0,4 mm)</t>
  </si>
  <si>
    <t>SINALIZAÇÃO HORIZONTAL COM RESINA ACRÍLICA EMULSIONADA EM ÁGUA (0,5 mm)</t>
  </si>
  <si>
    <t>SINALIZAÇÃO HORIZONTAL COM TERMOPLÁSTICO POR ASPERSÃO - HOT SPRAY (1,5 mm)</t>
  </si>
  <si>
    <t>SINALIZAÇÃO HORIZONTAL COM TERMOPLÁSTICO EXTRUDADO (3 mm)</t>
  </si>
  <si>
    <t>TACHA REFLETIVA MONODIRECIONAL</t>
  </si>
  <si>
    <t xml:space="preserve">Un    </t>
  </si>
  <si>
    <t>TACHA REFLETIVA BIDIRECIONAL</t>
  </si>
  <si>
    <t>TACHÃO REFLETIVO MONODIRECIONAL</t>
  </si>
  <si>
    <t>TACHÃO REFLETIVO BIDIRECIONAL</t>
  </si>
  <si>
    <t>SINALIZAÇÃO VERTICAL</t>
  </si>
  <si>
    <t>SINALIZAÇÃO VERTICAL SEMI-REFLETIVA</t>
  </si>
  <si>
    <t>SINALIZAÇÃO VERTICAL TOTALMENTE REFLETIVA (TIPO I)</t>
  </si>
  <si>
    <t>SINALIZAÇÃO VERTICAL TOTALMENTE REFLETIVA (TIPO III)</t>
  </si>
  <si>
    <t>SINALIZAÇÃO VERTICAL TOTALMENTE REFLETIVA</t>
  </si>
  <si>
    <t>SINALIZAÇÃO VERTICAL TOTALMENTE REFLETIVA - CHAPA DE ALUMÍNIO</t>
  </si>
  <si>
    <t>OBRAS DE ARTE CORRENTES</t>
  </si>
  <si>
    <t>REMOÇÃO DE BUEIROS TUBULARES</t>
  </si>
  <si>
    <t>CORPO DE BSTC D=0,60M (EXCETO ESCAVAÇÃO)</t>
  </si>
  <si>
    <t>CORPO DE BSTC D=0,80M (EXCETO ESCAVAÇÃO)</t>
  </si>
  <si>
    <t>CORPO DE BSTC D=1,00M (EXCETO ESCAVAÇÃO)</t>
  </si>
  <si>
    <t>CORPO DE BSTC D=1,20M (EXCETO ESCAVAÇÃO)</t>
  </si>
  <si>
    <t>CORPO DE BSTC D=1,50M (EXCETO ESCAVAÇÃO)</t>
  </si>
  <si>
    <t>CORPO DE BDTC D=1,00M (EXCETO ESCAVAÇÃO)</t>
  </si>
  <si>
    <t>CORPO DE BDTC D=0,80M (EXCETO ESCAVAÇÃO)</t>
  </si>
  <si>
    <t>CORPO DE BTTC D=1,00M (EXCETO ESCAVAÇÃO)</t>
  </si>
  <si>
    <t>BOCA DE BSTC D=0,60M (AC/BC)</t>
  </si>
  <si>
    <t>BOCA DE BSTC D=0,80M (AC/BC)</t>
  </si>
  <si>
    <t>BOCA DE BSTC D=1,00M (AC/BC)</t>
  </si>
  <si>
    <t>BOCA DE BSTC D=1,20M (AC/BC)</t>
  </si>
  <si>
    <t>BOCA DE BSTC D=1,50M (AC/BC)</t>
  </si>
  <si>
    <t>BOCA DE BDTC D=0,80M (AC/BC)</t>
  </si>
  <si>
    <t>BOCA DE BDTC D=1,00M (AC/BC)</t>
  </si>
  <si>
    <t>BOCA DE BTTC D=1,00M (AC/BC)</t>
  </si>
  <si>
    <t>ARGAMASSA DE CIMENTO E AREIA 1:4 (AC)</t>
  </si>
  <si>
    <t>FORMA DE PLACA COMPENSADA</t>
  </si>
  <si>
    <t>CONFECÇÃO E INSTALAÇÃO DE GUIAS</t>
  </si>
  <si>
    <t>SERVIÇOS DIVERSOS</t>
  </si>
  <si>
    <t>GABIÕES (1,00 M)</t>
  </si>
  <si>
    <t>GABIÕES (0,5 M)</t>
  </si>
  <si>
    <t>COLCHÕES RENO (0,3 M)</t>
  </si>
  <si>
    <t>RIP-RAP</t>
  </si>
  <si>
    <t>DEMOLIÇÃO DE CONCRETO SIMPLES</t>
  </si>
  <si>
    <t>DEMOLIÇÃO DE CONCRETO ARMADO</t>
  </si>
  <si>
    <t>CONCRETO FCK=11 MPA P/ DRENAGEM</t>
  </si>
  <si>
    <t>CONCRETO FCK=15 MPA P/ DRENAGEM</t>
  </si>
  <si>
    <t xml:space="preserve">CONCRETO FCK=20 MPA P/ DRENAGEM </t>
  </si>
  <si>
    <t>CONCRETO CICLÓPICO FCK=11 MPA P/ DRENAGEM</t>
  </si>
  <si>
    <t>ENROCAMENTO DE PEDRA ARRUMADA</t>
  </si>
  <si>
    <t>ENROCAMENTO DE PEDRA JOGADA</t>
  </si>
  <si>
    <t>PATROLAMENTO</t>
  </si>
  <si>
    <t xml:space="preserve">ARE   </t>
  </si>
  <si>
    <t>ESCAVAÇÃO MANUAL</t>
  </si>
  <si>
    <t>CONSERVAÇÃO ROTINEIRA</t>
  </si>
  <si>
    <t>FRESAGEM DESCONTÍNUA PARA REPARO LOCALIZADO</t>
  </si>
  <si>
    <t>TAPA BURACO (EXCETO FORN. E TRANSP. MAT.)</t>
  </si>
  <si>
    <t>REMENDO PROFUNDO (EXCETO FORN. E TRANSP. MAT.)</t>
  </si>
  <si>
    <t>ROÇADA MANUAL</t>
  </si>
  <si>
    <t xml:space="preserve">Ha    </t>
  </si>
  <si>
    <t>ROÇADA COM ROÇADEIRA COSTAL</t>
  </si>
  <si>
    <t>ROÇADA MECÂNIZADA</t>
  </si>
  <si>
    <t>CAPINA MANUAL</t>
  </si>
  <si>
    <t>LIMPEZA DE MEIO-FIO E DESCIDA D´AGUA</t>
  </si>
  <si>
    <t>LIMPEZA DE SARJETA</t>
  </si>
  <si>
    <t>LIMPEZA DE VALETAS  DE CORTE</t>
  </si>
  <si>
    <t>LIMPEZA DE PONTE</t>
  </si>
  <si>
    <t>DESOBSTRUÇÃO DE BUEIROS</t>
  </si>
  <si>
    <t>REMOÇÃO DE BARREIRA (MANUAL)</t>
  </si>
  <si>
    <t>REMOÇÃO DE BARREIRA</t>
  </si>
  <si>
    <t>RECOMPOSIÇÃO MANUAL DE ATERRO</t>
  </si>
  <si>
    <t>RECOMPOSIÇÃO MECÂNIZADA DE ATERRO</t>
  </si>
  <si>
    <t>RECOMPOSIÇÃO DE GUARDA-CORPO (EXCETO TRANSPORTE)</t>
  </si>
  <si>
    <t>CAIAÇÃO (3 DEMÃOS)</t>
  </si>
  <si>
    <t>SELAGEM DE TRINCA(EXC. MAT. BET. E TRANSP. MAT.) (AC)</t>
  </si>
  <si>
    <t xml:space="preserve">l     </t>
  </si>
  <si>
    <t>PAVIMENTAÇÃO URBANA</t>
  </si>
  <si>
    <t>LIMPEZA (PAV.URB.)</t>
  </si>
  <si>
    <t>CARGA DE ENTULHOS (PAV.URB.)</t>
  </si>
  <si>
    <t>TRANSPORTE DE ENTULHOS (PAV.URB.)</t>
  </si>
  <si>
    <t>ESCAVAÇÃO E CARGA DE MAT. DE 1ºCAT (PAV.URB.)</t>
  </si>
  <si>
    <t>TRANSPORTE DE MAT. DE 1º CAT.-À CAMINHÃO (PAV.URB.)</t>
  </si>
  <si>
    <t>REGULARIZAÇÃO E COMPACTAÇÃO DO SUB-LEITO (PAV.URB.)</t>
  </si>
  <si>
    <t>ESTABILIZAÇÃO GRANULOMÉTRICA SEM MISTURA (PAV.URB.)</t>
  </si>
  <si>
    <t>ESTABILIZAÇÃO SOLO-CIMENTO 2% PESO-PISTA (PAV.URB.) S/ TRANS. LOCAL DE CIMENTO</t>
  </si>
  <si>
    <t>IMPRIMAÇÃO (PAV.URB.)</t>
  </si>
  <si>
    <t>PINTURA DE LIGAÇÃO (PAV.URB.)</t>
  </si>
  <si>
    <t>TRATAMENTO SUPERFICIAL DUPLO - TSD (BC) (PAV.URB.)</t>
  </si>
  <si>
    <t>CONCRETO BETUMINOSO USINADO À QUENTE - CBUQ (PAV. URB.)</t>
  </si>
  <si>
    <t>BLOKRET  8 CM - CONCRETO  FCK=25 MPA (PAV.URB.)</t>
  </si>
  <si>
    <t>PARALELEPÍPEDO (PAV.URB.)</t>
  </si>
  <si>
    <t>LAMA ASFÁLTICA FINA (PAV.URB.)</t>
  </si>
  <si>
    <t>TRATAMENTO SUPERFICIAL SIMPLES - TSS (BC) (PAV.URB.)</t>
  </si>
  <si>
    <t>MICRORREVESTIMENTO À FRIO - 0,8cm S/COMP. (BC) (PAV.URB.)</t>
  </si>
  <si>
    <t>MICRORREVESTIMENTO À FRIO - 1,0cm S/COMP. (BC) (PAV.URB.)</t>
  </si>
  <si>
    <t>TRANSPORTE LOCAL DE MATERIAL BETUMINOSO (PAV.URB.)</t>
  </si>
  <si>
    <t>TRANSPORTE LOCAL DE MASSA ASFÁLTICA (PAV.URB.)</t>
  </si>
  <si>
    <t>TRANSPORTE LOCAL DE AGREGADO (PAV.URB.)</t>
  </si>
  <si>
    <t>TRANSPORTE LOCAL DE CIMENTO / CAL / FILLER (PAV.URB.)</t>
  </si>
  <si>
    <t>CALÇADA EM CONCRETO DESEMPENADO 15MPa - ESPESSURA = 5cm (AC/BC)</t>
  </si>
  <si>
    <t>MEIO FIO SEM SARJETA - MFU01</t>
  </si>
  <si>
    <t>MEIO FIO COM SARJETA - MFU02</t>
  </si>
  <si>
    <t>HORAS  DE  EQUIPAMENTO - OAE</t>
  </si>
  <si>
    <t>GUINDASTE 30 T - MÍNIMO 10H/DIA</t>
  </si>
  <si>
    <t xml:space="preserve">h     </t>
  </si>
  <si>
    <t>GUINDASTE 60 T - MÍNIMO 10H/DIA</t>
  </si>
  <si>
    <t>GUINDASTE 90 T - MÍNIMO 10H/DIA</t>
  </si>
  <si>
    <t>GUINDASTE 120 T - MÍNIMO 10H/DIA</t>
  </si>
  <si>
    <t>ESCAVAÇÃO MECÂNICA EM TERRA</t>
  </si>
  <si>
    <t>ESCAVAÇÃO MECÂNICA EM CASCALHO</t>
  </si>
  <si>
    <t>ESCAVAÇÃO MECÂNICA EM ROCHA DECOMP. OU MATACÃO</t>
  </si>
  <si>
    <t>ESCAVAÇÃO MECÂNICA EM SOLO MOLE</t>
  </si>
  <si>
    <t>REATERRO APILOADO DE VALAS</t>
  </si>
  <si>
    <t>REATERRO DE VALAS C/ COMPACTAÇÃO VIBRATÓRIA</t>
  </si>
  <si>
    <t>FORNECIMENTO E ASSENTAMENTO DE TUBO D=0,40 M</t>
  </si>
  <si>
    <t>FORNECIMENTO E ASSENTAMENTO DE TUBO D=0,60 M</t>
  </si>
  <si>
    <t>FORNECIMENTO E ASSENTAMENTO DE TUBO D=0,80 M</t>
  </si>
  <si>
    <t>FORNECIMENTO E ASSENTAMENTO DE TUBO D=1,00 M</t>
  </si>
  <si>
    <t>FORNECIMENTO E ASSENTAMENTO DE TUBO D=1,20 M</t>
  </si>
  <si>
    <t>FORNECIMENTO E ASSENTAMENTO DE TUBO D=1,50 M</t>
  </si>
  <si>
    <t>POÇO DE VISITA PARA REDE D=0,40 M (AC/BC)</t>
  </si>
  <si>
    <t>ACRÉSCIMO NA ALTURA DO P.V. PARA REDE D= 0,40 M (AC)</t>
  </si>
  <si>
    <t>POÇO DE VISITA PARA REDE D=0,60 M, PARTE FIXA C/1,00M DE ALTURA (AC/BC)</t>
  </si>
  <si>
    <t>ACRÉSCIMO NA ALTURA DO P.V. PARA REDE D= 0,60 M (AC)</t>
  </si>
  <si>
    <t>POÇO DE VISITA PARA REDE D=0,80 M, PARTE FIXA C/ 1,00M DE ALTURA (AC/BC)</t>
  </si>
  <si>
    <t>ACRÉSCIMO NA ALTURA DO P.V. PARA REDE D= 0,80 M (AC)</t>
  </si>
  <si>
    <t>POÇO DE VISITA PARA REDE D=1,00 M, PARTE FIXA C/ 1,00 M DE ALTURA (AC/BC)</t>
  </si>
  <si>
    <t>ACRÉSCIMO NA ALTURA DO POÇO DE VISITA PARA REDE D=1,00 M (AC)</t>
  </si>
  <si>
    <t>POÇO DE VISITA PARA REDE D=1,20 M, PARTE FIXA C/ 1,00 M DE ALTURA (AC/BC)</t>
  </si>
  <si>
    <t>ACRÉSCIMO NA ALTURA DO P.V. PARA REDE D= 1,20 M (AC)</t>
  </si>
  <si>
    <t>POÇO DE VISITA PARA REDE D=1,50 M, PARTE FIXA C/ 1,00 M DE ALTURA (AC/BC)</t>
  </si>
  <si>
    <t>ACRÉSCIMO NA ALTURA DO POÇO DE VISITA PARA REDE D=1,50 M (AC)</t>
  </si>
  <si>
    <t>CHAMINÉ PARA POÇO DE VISITA,INCLUSIVE TAMPÃO E ANEL (AC/BC)</t>
  </si>
  <si>
    <t>BOCA-DE-LOBO, ALTURA MÉDIA DE 1,30 M (AC/BC)</t>
  </si>
  <si>
    <t>DRENO DE TUBO PEAD 100MM (0,5MX0,4M) (GAP) (AC/BC)</t>
  </si>
  <si>
    <t>GEOTEXTIL - BIDIM RT-16 OU EQUIVALENTE</t>
  </si>
  <si>
    <t>ESCORAMENTO CONTÍNUO EM VALAS(ESP. 2,00M)</t>
  </si>
  <si>
    <t>ESCORAMENTO DESCONTÍNUO EM VALAS(ESPAÇ.1,80 M)</t>
  </si>
  <si>
    <t>ESCAVAÇÃO DE MATERIAL DE 3ª CATEGORIA EM VALAS (GAP)</t>
  </si>
  <si>
    <t>CARGA DE MATERIAL DE GALERIAS</t>
  </si>
  <si>
    <t>ESCAVAÇÃO - OAE</t>
  </si>
  <si>
    <t>ESCAVAÇÃO MANUAL MAT. 1ª CAT.</t>
  </si>
  <si>
    <t>ESCAVAÇÃO MANUAL MAT. 2ª CAT.</t>
  </si>
  <si>
    <t>ESCAVAÇÃO MANUAL MAT. 3ª CAT.</t>
  </si>
  <si>
    <t>ESCAVAÇÃO MECÂNIZADA</t>
  </si>
  <si>
    <t>LASTRO DE PEDRA</t>
  </si>
  <si>
    <t xml:space="preserve">Kg    </t>
  </si>
  <si>
    <t>CONCRETO FCK=15 MPA</t>
  </si>
  <si>
    <t>CONCRETO FCK=20 MPA</t>
  </si>
  <si>
    <t>ENSECADEIRA</t>
  </si>
  <si>
    <t>ENCHIMENTO COM ARGILA</t>
  </si>
  <si>
    <t>TUBULÃO CEU ABERTO (TCA)</t>
  </si>
  <si>
    <t>(TCA) EM SOLO MAT. 1ª CAT.</t>
  </si>
  <si>
    <t>(TCA) EM PEDRA MAT. 2ª CAT.</t>
  </si>
  <si>
    <t>(TCA) EM ROCHA MAT. 3ª CAT.</t>
  </si>
  <si>
    <t>(TCA) ALARG. BASE MAT. 1ª CAT.</t>
  </si>
  <si>
    <t>(TCA) ALARG. BASE MAT. 2ª CAT.</t>
  </si>
  <si>
    <t>(TCA) ALARG. BASE MAT. 3ª CAT.</t>
  </si>
  <si>
    <t>TUBULÃO AR COMPRIMIDO (TAC)</t>
  </si>
  <si>
    <t>(TAC) EM SOLO MAT. 1ª CAT.</t>
  </si>
  <si>
    <t>(TAC) ALARG. BASE  MAT. 1ª CAT.</t>
  </si>
  <si>
    <t>(TAC) EM PEDRA MAT. 2ª CAT.</t>
  </si>
  <si>
    <t>(TAC) ALARG. BASE  MAT. 2ª CAT.</t>
  </si>
  <si>
    <t>(TAC) EM ROCHA MAT. 3ª CAT.</t>
  </si>
  <si>
    <t>(TAC) ALARG. BASE MAT. 3ª CAT.</t>
  </si>
  <si>
    <t>CONCRETO FCK=25 MPA</t>
  </si>
  <si>
    <t>CONCRETO FCK=30 MPA</t>
  </si>
  <si>
    <t>CONCRETO FCK=35 MPA</t>
  </si>
  <si>
    <t>ESCORAMENTO</t>
  </si>
  <si>
    <t>ESCORAMENTO PARA PONTE</t>
  </si>
  <si>
    <t>ESCORAMENTO PARA BUEIRO</t>
  </si>
  <si>
    <t>TRANSLADO, LANÇAMENTO E POSICIONAMENTO DE PRÉ-LAJES</t>
  </si>
  <si>
    <t>PROTENSÃO</t>
  </si>
  <si>
    <t>FORNECIMENTO, CORTE E COLOCAÇÃO DE CABO CP-190 RB D=12,7mm C/ ADERÊNCIA</t>
  </si>
  <si>
    <t>FORNECIMENTO, CORTE E COLOCAÇÃO DE CABO CP-190 RB D=15,2mm C/ ADERÊNCIA</t>
  </si>
  <si>
    <t>FORNECIMENTO, CORTE E COLOCAÇÃO DE BAINHA METÁLICA D=55,0mm P/ 6 CORDOALHAS (D=12,7mm) - MAC</t>
  </si>
  <si>
    <t>FORNECIMENTO, CORTE E COLOCAÇÃO DE BAINHA METÁLICA D=70,0mm P/ 12 CORDOALHAS (D=12,7mm) - MAC</t>
  </si>
  <si>
    <t>FORNECIMENTO, CORTE E COLOCAÇÃO DE BAINHA METÁLICA D=60,0mm P/ 6 CORDOALHAS (D=15,2mm) - MAC</t>
  </si>
  <si>
    <t>FORNECIMENTO, CORTE E COLOCAÇÃO DE BAINHA METÁLICA D=80,0mm P/ 12 CORDOALHAS (D=15,2mm) - MAC</t>
  </si>
  <si>
    <t>FORNECIMENTO E COLOCAÇÃO DE ANCORAGENS ATIVAS, PROTENSÃO E INJEÇÃO DE NATA DE CIMENTO (6 CORDOALHAS D=12,7mm) - MAC</t>
  </si>
  <si>
    <t>FORNECIMENTO E COLOCAÇÃO DE ANCORAGENS ATIVAS, PROTENSÃO E INJEÇÃO DE NATA DE CIMENTO (12 CORDOALHAS D=12,7mm) - MAC</t>
  </si>
  <si>
    <t>FORNECIMENTO E COLOCAÇÃO DE ANCORAGENS ATIVAS, PROTENSÃO E INJEÇÃO DE NATA DE CIMENTO (6 CORDOALHAS D=15,2mm) - MAC</t>
  </si>
  <si>
    <t>FORNECIMENTO E COLOCAÇÃO DE ANCORAGENS ATIVAS, PROTENSÃO E INJEÇÃO DE NATA DE CIMENTO (12 CORDOALHAS D=15,2mm) - MAC</t>
  </si>
  <si>
    <t>SERVIÇOS COMPLEMENTARES</t>
  </si>
  <si>
    <t>PINTURA À CAL (3 DEMÃOS)</t>
  </si>
  <si>
    <t>PINTURA COM NATA DE CIMENTO</t>
  </si>
  <si>
    <t>SINALIZAÇÃO-PINTURA FLUORESCENTE</t>
  </si>
  <si>
    <t>DRENOS 100 MM</t>
  </si>
  <si>
    <t>NEOPRENE</t>
  </si>
  <si>
    <t>LIMPEZA GERAL</t>
  </si>
  <si>
    <t>CONCRETO CICLÓPICO FCK=15 MPA</t>
  </si>
  <si>
    <t>TRANSPORTE LOCAL DE CONCRETO</t>
  </si>
  <si>
    <t>TRANSPORTE LOCAL DE TUBOS</t>
  </si>
  <si>
    <t>TRANSPORTE COMERCIAL DE MATERIAL BÁSICO</t>
  </si>
  <si>
    <t>TRANSPORTE COMERCIAL DE GRAMA</t>
  </si>
  <si>
    <t>TRANSPORTE COMERCIAL DE MADEIRA</t>
  </si>
  <si>
    <t>TRANSPORTE COMERCIAL DE TUBOS</t>
  </si>
  <si>
    <t>TRANSPORTE COMERCIAL DE AGREGADOS - OAE</t>
  </si>
  <si>
    <t>TRANSPORTE DE PRÉ MOLDADOS EM CAMINHÃO PRANCHA 3 EIXOS - CAP. 30 T</t>
  </si>
  <si>
    <t>TRANSPORTE DE GUINDASTE 30 T - KM RODADO</t>
  </si>
  <si>
    <t xml:space="preserve">Km    </t>
  </si>
  <si>
    <t>TRANSPORTE DE GUINDASTE 60 T - KM RODADO</t>
  </si>
  <si>
    <t>TRANSPORTE DE GUINDASTE 90 T - KM RODADO</t>
  </si>
  <si>
    <t>TRANSPORTE DE GUINDASTE 120 T - KM RODADO</t>
  </si>
  <si>
    <t>TRANSPORTE LOCAL DE MADEIRA</t>
  </si>
  <si>
    <t>TRANSPORTE LOCAL DE MATERIAL BÁSICO</t>
  </si>
  <si>
    <t>ADMINISTRAÇÃO LOCAL</t>
  </si>
  <si>
    <t>ADMINISTRAÇÃO LOCAL - TIPO A1</t>
  </si>
  <si>
    <t>ADMINISTRAÇÃO LOCAL - TIPO A2</t>
  </si>
  <si>
    <t>ADMINISTRAÇÃO LOCAL - TIPO B1</t>
  </si>
  <si>
    <t>ADMINISTRAÇÃO LOCAL - TIPO B2</t>
  </si>
  <si>
    <t>ADMINISTRAÇÃO LOCAL - TIPO C1</t>
  </si>
  <si>
    <t>ADMINISTRAÇÃO LOCAL - TIPO C2</t>
  </si>
  <si>
    <t>ADMINISTRAÇÃO LOCAL - TIPO D1</t>
  </si>
  <si>
    <t>ADMINISTRAÇÃO LOCAL - TIPO D2</t>
  </si>
  <si>
    <t>ADMINISTRAÇÃO LOCAL - TIPO E1</t>
  </si>
  <si>
    <t>ADMINISTRAÇÃO LOCAL - TIPO F</t>
  </si>
  <si>
    <t>CANTEIRO DE OBRA</t>
  </si>
  <si>
    <t>CANTEIRO DE OBRA - TIPO A1</t>
  </si>
  <si>
    <t>CANTEIRO DE OBRA - TIPO A2</t>
  </si>
  <si>
    <t>CANTEIRO DE OBRA - TIPO B1</t>
  </si>
  <si>
    <t>CANTEIRO DE OBRA - TIPO B2</t>
  </si>
  <si>
    <t>CANTEIRO DE OBRA - TIPO C1</t>
  </si>
  <si>
    <t>CANTEIRO DE OBRA - TIPO C2</t>
  </si>
  <si>
    <t>CANTEIRO DE OBRA - TIPO D1</t>
  </si>
  <si>
    <t>CANTEIRO DE OBRA - TIPO D2</t>
  </si>
  <si>
    <t>CANTEIRO DE OBRA - TIPO E1</t>
  </si>
  <si>
    <t>CANTEIRO DE OBRA - TIPO F</t>
  </si>
  <si>
    <t>MOBILIZAÇÃO</t>
  </si>
  <si>
    <t>MOBILIZAÇÃO / DESMOBILIZAÇÃO - CONFORME DEMONSTRATIVO</t>
  </si>
  <si>
    <t>MOBILIZAÇÃO DE EQUIPAMENTO</t>
  </si>
  <si>
    <t>DESCRIÇÃO</t>
  </si>
  <si>
    <t>DT</t>
  </si>
  <si>
    <t>CONFORME PROJETO</t>
  </si>
  <si>
    <t>Cronograma de Utilização</t>
  </si>
  <si>
    <t>EQUIPAMENTO DE GRANDE PORTE – 40 KM/H</t>
  </si>
  <si>
    <t>QUANTIDADE</t>
  </si>
  <si>
    <t>CUSTO TOTAL</t>
  </si>
  <si>
    <r>
      <rPr>
        <sz val="10"/>
        <color rgb="FF010000"/>
        <rFont val="Arial"/>
        <family val="2"/>
      </rPr>
      <t>MINI-CARREGADEIRA DE PNEUS COM VASSOURA DE 1,8m</t>
    </r>
  </si>
  <si>
    <r>
      <rPr>
        <sz val="10"/>
        <color rgb="FF010000"/>
        <rFont val="Arial"/>
        <family val="2"/>
      </rPr>
      <t>CARREGADEIRA DE PNEUS CAT - 924 G OU EQUIVALENTE</t>
    </r>
  </si>
  <si>
    <r>
      <rPr>
        <sz val="10"/>
        <color rgb="FF010000"/>
        <rFont val="Arial"/>
        <family val="2"/>
      </rPr>
      <t>CARREGADEIRA DE PNEUS CAT - 950 H  OU EQUIVALENTE</t>
    </r>
  </si>
  <si>
    <r>
      <rPr>
        <sz val="10"/>
        <color rgb="FF010000"/>
        <rFont val="Arial"/>
        <family val="2"/>
      </rPr>
      <t>ESCAVADEIRA HIDRÁULICA - 320DL  OU EQUIVALENTE</t>
    </r>
  </si>
  <si>
    <r>
      <rPr>
        <sz val="10"/>
        <color rgb="FF010000"/>
        <rFont val="Arial"/>
        <family val="2"/>
      </rPr>
      <t>ESCAVADEIRA HIDRÁULICA - CAT 323DL OU EQUIVALENTE</t>
    </r>
  </si>
  <si>
    <r>
      <rPr>
        <sz val="10"/>
        <color rgb="FF010000"/>
        <rFont val="Arial"/>
        <family val="2"/>
      </rPr>
      <t>FRESADORA A FRIO W200 OU EQUIVALENTE</t>
    </r>
  </si>
  <si>
    <r>
      <rPr>
        <sz val="10"/>
        <color rgb="FF010000"/>
        <rFont val="Arial"/>
        <family val="2"/>
      </rPr>
      <t>MOTONIVELADORA - CAT 120K OU EQUIVALENTE</t>
    </r>
  </si>
  <si>
    <r>
      <rPr>
        <sz val="10"/>
        <color rgb="FF010000"/>
        <rFont val="Arial"/>
        <family val="2"/>
      </rPr>
      <t>PERFURATRIZ SOBRE ESTEIRAS - CRAWLER DRILL OU EQUIVALENTE</t>
    </r>
  </si>
  <si>
    <r>
      <rPr>
        <sz val="10"/>
        <color rgb="FF010000"/>
        <rFont val="Arial"/>
        <family val="2"/>
      </rPr>
      <t>RETRO ESCAVADEIRA DE PNEUS - MF 86HS  OU EQUIVALENTE</t>
    </r>
  </si>
  <si>
    <r>
      <rPr>
        <sz val="10"/>
        <color rgb="FF010000"/>
        <rFont val="Arial"/>
        <family val="2"/>
      </rPr>
      <t>RECICLADORA DE PAVIMENTO À FRIO</t>
    </r>
  </si>
  <si>
    <r>
      <rPr>
        <sz val="10"/>
        <color rgb="FF010000"/>
        <rFont val="Arial"/>
        <family val="2"/>
      </rPr>
      <t>ROLO COMPAC. PNEUS AUTOPROP. 27 T</t>
    </r>
  </si>
  <si>
    <r>
      <rPr>
        <sz val="10"/>
        <color rgb="FF010000"/>
        <rFont val="Arial"/>
        <family val="2"/>
      </rPr>
      <t>ROLO LISO TANDEN - 6/8 T - CA-150 OU EQUIVALENTE</t>
    </r>
  </si>
  <si>
    <r>
      <rPr>
        <sz val="10"/>
        <color rgb="FF010000"/>
        <rFont val="Arial"/>
        <family val="2"/>
      </rPr>
      <t>ROLO LISO VIBRAT. AUTOPROP. - CA 250  OU EQUIVALENTE</t>
    </r>
  </si>
  <si>
    <r>
      <rPr>
        <sz val="10"/>
        <color rgb="FF010000"/>
        <rFont val="Arial"/>
        <family val="2"/>
      </rPr>
      <t>ROLO PÉ DE CARNEIRO AUTOPROP. CA-25 OU EQUIVALENTE</t>
    </r>
  </si>
  <si>
    <r>
      <rPr>
        <sz val="10"/>
        <color rgb="FF010000"/>
        <rFont val="Arial"/>
        <family val="2"/>
      </rPr>
      <t>TRATOR DE PNEUS AGRÍCOLA – MF4292 OU EQUIVALENTE</t>
    </r>
  </si>
  <si>
    <r>
      <rPr>
        <sz val="10"/>
        <color rgb="FF010000"/>
        <rFont val="Arial"/>
        <family val="2"/>
      </rPr>
      <t>TRATOR EST. C/ ESCARIFICADOR - CAT D8 OU EQUIVALENTE</t>
    </r>
  </si>
  <si>
    <r>
      <rPr>
        <sz val="10"/>
        <color rgb="FF010000"/>
        <rFont val="Arial"/>
        <family val="2"/>
      </rPr>
      <t>TRATOR ESTEIRA C/ LÂMINA - CAT D8 OU EQUIVALENTE</t>
    </r>
  </si>
  <si>
    <r>
      <rPr>
        <sz val="10"/>
        <color rgb="FF010000"/>
        <rFont val="Arial"/>
        <family val="2"/>
      </rPr>
      <t>TRATOR ESTEIRAS COM LAMINA - CAT D-6 OU EQUIVALENTE</t>
    </r>
  </si>
  <si>
    <r>
      <rPr>
        <sz val="10"/>
        <color rgb="FF010000"/>
        <rFont val="Arial"/>
        <family val="2"/>
      </rPr>
      <t>TRATOR ESTEIRAS COM LAMINA - Komatsu: D41E-6 OU EQUIVALENTE</t>
    </r>
  </si>
  <si>
    <r>
      <rPr>
        <sz val="10"/>
        <color rgb="FF010000"/>
        <rFont val="Arial"/>
        <family val="2"/>
      </rPr>
      <t>TANQUE EST. ASFALTO (30.000L)</t>
    </r>
  </si>
  <si>
    <r>
      <rPr>
        <sz val="10"/>
        <color rgb="FF010000"/>
        <rFont val="Arial"/>
        <family val="2"/>
      </rPr>
      <t>USINA DE ASFALTO A QUENTE : DMC-2 - 40/60 T/H</t>
    </r>
  </si>
  <si>
    <r>
      <rPr>
        <sz val="10"/>
        <color rgb="FF010000"/>
        <rFont val="Arial"/>
        <family val="2"/>
      </rPr>
      <t>USINA MIST. SOLO 300T/H</t>
    </r>
  </si>
  <si>
    <r>
      <rPr>
        <sz val="10"/>
        <color rgb="FF010000"/>
        <rFont val="Arial"/>
        <family val="2"/>
      </rPr>
      <t>USINA PRÉ-MISTURADO A FRIO 60T/H</t>
    </r>
  </si>
  <si>
    <r>
      <rPr>
        <sz val="10"/>
        <color rgb="FF010000"/>
        <rFont val="Arial"/>
        <family val="2"/>
      </rPr>
      <t>VIBROACABADORA DE ASFALTO SOBRE ESTEIRAS</t>
    </r>
  </si>
  <si>
    <r>
      <rPr>
        <b/>
        <sz val="10"/>
        <color rgb="FF010000"/>
        <rFont val="Arial"/>
        <family val="2"/>
      </rPr>
      <t>TOTAL (A)</t>
    </r>
  </si>
  <si>
    <t>VEÍCULOS DE PRODUÇÃO (AUTOPROPELIDOS) – 50 KM/H</t>
  </si>
  <si>
    <r>
      <rPr>
        <sz val="10"/>
        <color rgb="FF010000"/>
        <rFont val="Arial"/>
        <family val="2"/>
      </rPr>
      <t>CAMINHÃO BASCULANTE 10 M3 - 15 T</t>
    </r>
  </si>
  <si>
    <r>
      <rPr>
        <sz val="10"/>
        <color rgb="FF010000"/>
        <rFont val="Arial"/>
        <family val="2"/>
      </rPr>
      <t>CAMINHÃO BASCULANTE 6 M3 - 10,5 T</t>
    </r>
  </si>
  <si>
    <r>
      <rPr>
        <sz val="10"/>
        <color rgb="FF010000"/>
        <rFont val="Arial"/>
        <family val="2"/>
      </rPr>
      <t>CAMINHÃO CARROCERIA MADEIRA - 15 T</t>
    </r>
  </si>
  <si>
    <r>
      <rPr>
        <sz val="10"/>
        <color rgb="FF010000"/>
        <rFont val="Arial"/>
        <family val="2"/>
      </rPr>
      <t>CAMINHÃO TANQUE 10.000L</t>
    </r>
  </si>
  <si>
    <r>
      <rPr>
        <sz val="10"/>
        <color rgb="FF010000"/>
        <rFont val="Arial"/>
        <family val="2"/>
      </rPr>
      <t>CAMINHÃO TANQUE 6.000L</t>
    </r>
  </si>
  <si>
    <r>
      <rPr>
        <sz val="10"/>
        <color rgb="FF010000"/>
        <rFont val="Arial"/>
        <family val="2"/>
      </rPr>
      <t>CAMINHÃO MUNCK</t>
    </r>
  </si>
  <si>
    <r>
      <rPr>
        <sz val="10"/>
        <color rgb="FF010000"/>
        <rFont val="Arial"/>
        <family val="2"/>
      </rPr>
      <t>USINA MOVEL DE LAMA ASFÁLTICA</t>
    </r>
  </si>
  <si>
    <t>USINA MÓVEL PARA MICRO REVESTIMENTO</t>
  </si>
  <si>
    <r>
      <rPr>
        <sz val="10"/>
        <color rgb="FF010000"/>
        <rFont val="Arial"/>
        <family val="2"/>
      </rPr>
      <t>CAMINHÃO DISTRIBUIDOR DE ASFALTO</t>
    </r>
  </si>
  <si>
    <t>CAMINHÃO PARA HIDROSEMEADURA – 7.000l</t>
  </si>
  <si>
    <r>
      <rPr>
        <sz val="10"/>
        <color rgb="FF010000"/>
        <rFont val="Arial"/>
        <family val="2"/>
      </rPr>
      <t>CAMINHÃO PARA PINTURA A FRIO COM DEMARCADOR DE FAIXAS</t>
    </r>
  </si>
  <si>
    <r>
      <rPr>
        <b/>
        <sz val="10"/>
        <color rgb="FF010000"/>
        <rFont val="Arial"/>
        <family val="2"/>
      </rPr>
      <t>TOTAL (B)</t>
    </r>
  </si>
  <si>
    <r>
      <rPr>
        <b/>
        <sz val="10"/>
        <color rgb="FF010000"/>
        <rFont val="Arial"/>
        <family val="2"/>
      </rPr>
      <t>CUSTO TOTAL ((A)+(B))*2</t>
    </r>
  </si>
  <si>
    <r>
      <rPr>
        <b/>
        <sz val="10"/>
        <color rgb="FF010000"/>
        <rFont val="Arial"/>
        <family val="2"/>
      </rPr>
      <t>PREÇO TOTAL</t>
    </r>
  </si>
  <si>
    <t>Valores com BDI - BDI: 27,21%</t>
  </si>
  <si>
    <t>DESMATAMENTO E LIMPEZA - INCLUSO DESTOCAMENTO DE ÁRVORES COM DIÂMETROS MENORES DE 15 cm</t>
  </si>
  <si>
    <t>DESTOCAMENTO DE ÁRVORES COM DIÂMETRO DE 15 A 30 cm</t>
  </si>
  <si>
    <t>DESTOCAMENTO DE ÁRVORES COM DIÂMETRO MAIOR QUE 30 cm</t>
  </si>
  <si>
    <t>COMPACTAÇÃO A 100% DO PROCTOR INTERMEDIÁRIO</t>
  </si>
  <si>
    <t>ACABAMENTO E RECOMPOSIÇÃO DE JAZIDA</t>
  </si>
  <si>
    <t>ESCAVAÇÃO E CARGA DE MATERIAL DE JAZIDA</t>
  </si>
  <si>
    <t>FORNECIMENTO DE MATERIAL DE JAZIDA (CASCALHO)</t>
  </si>
  <si>
    <t>CONCRETO BETUMINOSO USINADO À QUENTE - CBUQ - FAIXA C</t>
  </si>
  <si>
    <t>PRÉ-MISTURADO A FRIO - PMF</t>
  </si>
  <si>
    <t>CAPA SELANTE COM PÓ DE PEDRA</t>
  </si>
  <si>
    <t>CONCRETO BETUMINOSO USINADO À QUENTE - CBUQ - FAIXA B</t>
  </si>
  <si>
    <t>USINAGEM DE CONCRETO BETUMINOSO USINADO À QUENTE - CBUQ - FAIXA B</t>
  </si>
  <si>
    <t>SARJETA TRIANGULAR DE CONCRETO - STC 150-30</t>
  </si>
  <si>
    <t>SARJETA TRIANGULAR DE CONCRETO - STC 125-25</t>
  </si>
  <si>
    <t>SARJETA TRIANGULAR DE CONCRETO - STC 100-20</t>
  </si>
  <si>
    <t>SARJETA TRIANGULAR DE CONCRETO - STC 80-15</t>
  </si>
  <si>
    <t>SARJETA TRIANGULAR DE CONCRETO - STC 150-32</t>
  </si>
  <si>
    <t>SARJETA TRIANGULAR DE CONCRETO - STC 125-27</t>
  </si>
  <si>
    <t>SARJETA TRIANGULAR DE CONCRETO - STC 100-21</t>
  </si>
  <si>
    <t>SARJETA TRIANGULAR DE CONCRETO - STC 80-17</t>
  </si>
  <si>
    <t>SARJETA TRIANGULAR DE CONCRETO - STC 108-25</t>
  </si>
  <si>
    <t>SARJETA TRIANGULAR DE CONCRETO - STC 88-20</t>
  </si>
  <si>
    <t>SARJETA TRIANGULAR DE CONCRETO - STC 73-15</t>
  </si>
  <si>
    <t>SARJETA TRIANGULAR DE GRAMA - STG 125-25</t>
  </si>
  <si>
    <t>SARJETA TRIANGULAR DE GRAMA - STG 100-20</t>
  </si>
  <si>
    <t>SARJETA TRIANGULAR DE GRAMA - STG 80-15</t>
  </si>
  <si>
    <t>SARJETA TRAPEZOIDAL DE GRAMA - SZG 90-30</t>
  </si>
  <si>
    <t>SARJETA TRAPEZOIDAL DE GRAMA - SZG 60-20</t>
  </si>
  <si>
    <t>LASTRO DE BRITA</t>
  </si>
  <si>
    <t>COLCHÃO DRENANTE COM AREIA</t>
  </si>
  <si>
    <t>COLCHÃO DRENANTE COM BRITA</t>
  </si>
  <si>
    <t>SARJETA TRAPEZOIDAL DE CONCRETO - SZC 90-30</t>
  </si>
  <si>
    <t>SARJETA TRAPEZOIDAL DE CONCRETO - SZC 60-20</t>
  </si>
  <si>
    <t>SARJETA DE CANTEIRO CENTRAL DE CONCRETO - STCC 100-25</t>
  </si>
  <si>
    <t>SARJETA DE CANTEIRO CENTRAL DE CONCRETO - STCC 140-35</t>
  </si>
  <si>
    <t>SARJETA DE CANTEIRO CENTRAL DE CONCRETO - SZCC 100-25</t>
  </si>
  <si>
    <t>SARJETA DE CANTEIRO CENTRAL DE CONCRETO - SZCC 140-35</t>
  </si>
  <si>
    <t>RECUPERAÇÃO DE PONTES DE MADEIRA</t>
  </si>
  <si>
    <t>RECOMPOSIÇÃO DE DRENAGEM SUPERFICIAL</t>
  </si>
  <si>
    <t>USINAGEM DE PRÉ-MISTURADO A FRIO - PMF</t>
  </si>
  <si>
    <t>USINAGEM DE CONCRETO BETUMINOSO USINADO À QUENTE - CBUQ - FAIXA C</t>
  </si>
  <si>
    <t>COMPACTAÇÃO A 95% DO PROCTOR NORMAL (PAV.URB.)</t>
  </si>
  <si>
    <t>COMPACTAÇÃO A 100% DO PROCTOR NORMAL (PAV.URB.)</t>
  </si>
  <si>
    <t>ESCAVAÇÃO E CARGA DE MATERIAL DE JAZIDA (PAV.URB.)</t>
  </si>
  <si>
    <t>TRANSPORTE DE MATERIAL DE JAZIDA (CASCALHO) (PAV.URB.)</t>
  </si>
  <si>
    <t>CAPA SELANTE COM PÓ-DE-PEDRA (PAV.URB.)</t>
  </si>
  <si>
    <t>PRÉ-MISTURADO A FRIO - PMF (PAV.URB.)</t>
  </si>
  <si>
    <t>GALERIA DE ÁGUAS PLUVIAIS / DRENAGEM URBANA</t>
  </si>
  <si>
    <t>ESCAVAÇÃO MANUAL DE VALAS</t>
  </si>
  <si>
    <t>LASTRO DE BRITA (GAP)</t>
  </si>
  <si>
    <t>LASTRO DE PEDRA MARROADA (GAP)</t>
  </si>
  <si>
    <t>ESTACA RAIZ</t>
  </si>
  <si>
    <t>ESTACA RAIZ PERFURADA NO SOLO - D = 31 cm</t>
  </si>
  <si>
    <t>ESTACA RAIZ PERFURADA NO SOLO - D = 40 cm</t>
  </si>
  <si>
    <t>ESTACA RAIZ PERFURADA NA ROCHA - D = 31 cm</t>
  </si>
  <si>
    <t>ESTACA RAIZ PERFURADA NA ROCHA - D = 40 cm</t>
  </si>
  <si>
    <t>TUBO DE REVESTIMENTO PARA ESTACA RAIZ (CAMISA PERDIDA) - D = 273,0 mm</t>
  </si>
  <si>
    <t>TUBO DE REVESTIMENTO PARA ESTACA RAIZ (CAMISA PERDIDA) - D = 323,8 mm</t>
  </si>
  <si>
    <t>ARRASAMENTO DE ESTACAS DE CONCRETO</t>
  </si>
  <si>
    <t>AÇO E FORMAS</t>
  </si>
  <si>
    <t>FORMA CHAPA COMPENSADA RESINADA 12 mm - UTILIZAÇÃO 1X (CONFECÇÃO, INSTALAÇÃO E RETIRADA)</t>
  </si>
  <si>
    <t>FORMA CHAPA COMPENSADA PLASTIFICADA 17 mm - UTILIZAÇÃO 1X (CONFECÇÃO, INSTALAÇÃO E RETIRADA)</t>
  </si>
  <si>
    <t>FORMA CHAPA COMPENSADA RESINADA 12 mm - UTILIZAÇÃO 3X (CONFECÇÃO, INSTALAÇÃO E RETIRADA)</t>
  </si>
  <si>
    <t>FORMA CHAPA COMPENSADA PLASTIFICADA 17 mm - UTILIZAÇÃO 3X (CONFECÇÃO, INSTALAÇÃO E RETIRADA)</t>
  </si>
  <si>
    <t>AÇO CA50/60 AQUISIÇÃO, ARMAÇÃO E COLOCAÇÃO (INCLUSO PERDAS)</t>
  </si>
  <si>
    <t>CONCRETOS</t>
  </si>
  <si>
    <t>CONCRETO USINADO FCK=15 MPA</t>
  </si>
  <si>
    <t>CONCRETO USINADO BOMBEÁVEL FCK=15 MPA</t>
  </si>
  <si>
    <t>CONCRETO USINADO FCK=20 MPA</t>
  </si>
  <si>
    <t>CONCRETO USINADO FCK=25 MPA</t>
  </si>
  <si>
    <t>CONCRETO USINADO FCK=30 MPA</t>
  </si>
  <si>
    <t>CONCRETO USINADO FCK=35 MPA</t>
  </si>
  <si>
    <t>CONCRETO USINADO FCK=40 MPA</t>
  </si>
  <si>
    <t>CONCRETO USINADO BOMBEÁVEL FCK=20 MPA</t>
  </si>
  <si>
    <t>CONCRETO USINADO BOMBEÁVEL FCK=25 MPA</t>
  </si>
  <si>
    <t>CONCRETO USINADO BOMBEÁVEL FCK=30 MPA</t>
  </si>
  <si>
    <t>CONCRETO USINADO BOMBEÁVEL FCK=35 MPA</t>
  </si>
  <si>
    <t>CONCRETO USINADO BOMBEÁVEL FCK=40 MPA</t>
  </si>
  <si>
    <t>CONCRETO FCK=40 MPA</t>
  </si>
  <si>
    <t>PLATAFORMA DE TRABALHO EM MADEIRA</t>
  </si>
  <si>
    <t>TRANSPORTE LOCAL COM DOLLY</t>
  </si>
  <si>
    <t>TRANSPORTE COMERCIAL COM DOLLY</t>
  </si>
  <si>
    <t>PILARES</t>
  </si>
  <si>
    <t>TRAVESSAS CENTRAIS</t>
  </si>
  <si>
    <t>Seção transversal Retangular</t>
  </si>
  <si>
    <t>Largura 1:</t>
  </si>
  <si>
    <t>Largura 2:</t>
  </si>
  <si>
    <t>O volume de concreto total do pilar é expresso por: Vc= (L*(Ø)²*π/4)+(L1*L2*L)</t>
  </si>
  <si>
    <t>Total de Bainhas por vigas</t>
  </si>
  <si>
    <t>Total de Bainhas</t>
  </si>
  <si>
    <t>Transversinas sobre apoios</t>
  </si>
  <si>
    <t>Transversinas Internas</t>
  </si>
  <si>
    <t>Engrossamento New Jersey</t>
  </si>
  <si>
    <t>I =</t>
  </si>
  <si>
    <t>J =</t>
  </si>
  <si>
    <t>O volume de concreto das alas é expresso por: Vc= (A*D - ((C*E)/2)))*e+I*J*A</t>
  </si>
  <si>
    <t>Área de formas das alas é expressa por: Af=2*((A*D)-((C*E)/2))+(B+G+F)*e+A*(I+J)</t>
  </si>
  <si>
    <r>
      <t>Volume de concreto</t>
    </r>
    <r>
      <rPr>
        <sz val="11"/>
        <color theme="1"/>
        <rFont val="Calibri"/>
        <family val="2"/>
        <scheme val="minor"/>
      </rPr>
      <t>:</t>
    </r>
  </si>
  <si>
    <t>Concreto Fck 40MPa</t>
  </si>
  <si>
    <t>Concreto Fck 15 Mpa</t>
  </si>
  <si>
    <t>Quant. (m³)</t>
  </si>
  <si>
    <t>BDI (27,21%)</t>
  </si>
  <si>
    <t>ENROCAMENTO DE PEDRA ARGAMASSADA</t>
  </si>
  <si>
    <t>SCO - Sistema de Custos e Orçamentos</t>
  </si>
  <si>
    <t>Transporte Local de Concreto</t>
  </si>
  <si>
    <t>Quantidade Total de Concreto (m³):</t>
  </si>
  <si>
    <t>Quant. (m³ x km)</t>
  </si>
  <si>
    <t>CONSUMOS - OBRAS LONGARINAS PRÉ-MOLDADAS</t>
  </si>
  <si>
    <t>Elementos</t>
  </si>
  <si>
    <t>Obra 1</t>
  </si>
  <si>
    <t>Obra 2</t>
  </si>
  <si>
    <t>Obra 3</t>
  </si>
  <si>
    <t>Obra 4</t>
  </si>
  <si>
    <t>Obra 5</t>
  </si>
  <si>
    <t>Obra 6</t>
  </si>
  <si>
    <t>Obra 7</t>
  </si>
  <si>
    <t>Obra 8</t>
  </si>
  <si>
    <t>Obra 9</t>
  </si>
  <si>
    <t>Obra 10</t>
  </si>
  <si>
    <t>Média</t>
  </si>
  <si>
    <t>Estaca Raiz (kg/m)</t>
  </si>
  <si>
    <t>Blocos</t>
  </si>
  <si>
    <t>Pilares</t>
  </si>
  <si>
    <t>Travessas / alas / cortinas</t>
  </si>
  <si>
    <t>Longarinas (CA-50)</t>
  </si>
  <si>
    <t>Longarinas (CP)</t>
  </si>
  <si>
    <t>Pré lajes</t>
  </si>
  <si>
    <t>Lajes</t>
  </si>
  <si>
    <t>New Jerseys</t>
  </si>
  <si>
    <t>Obra 1:</t>
  </si>
  <si>
    <t>Ponte Rio Murere Vazante I - BR-158/MS - DNIT</t>
  </si>
  <si>
    <t>Obra 6:</t>
  </si>
  <si>
    <t>Viaduto GO-139 com GO-213 - GOINFRA</t>
  </si>
  <si>
    <t>Obra 2:</t>
  </si>
  <si>
    <t>Ponte Rio Pintado - GO-154 - GOINFRA</t>
  </si>
  <si>
    <t>Obra 7:</t>
  </si>
  <si>
    <t>Viaduto GO-020 com GO-536 - AGETOP</t>
  </si>
  <si>
    <t>Obra 3:</t>
  </si>
  <si>
    <t>Viaduto BR-324 (Feira de Santana) - DNIT</t>
  </si>
  <si>
    <t>Obra 8:</t>
  </si>
  <si>
    <t>Viaduto SINOP - P.M. Sinop</t>
  </si>
  <si>
    <t>Obra 4:</t>
  </si>
  <si>
    <t>Ponte Ribeirão Água Limpa - CODEVASF</t>
  </si>
  <si>
    <t>Obra 9:</t>
  </si>
  <si>
    <t>Ponte Av. Cidade Livre - P.M. Aparecida de Goiânia</t>
  </si>
  <si>
    <t>Obra 5:</t>
  </si>
  <si>
    <t>Viaduto acesso ARAUCO MS-377 - AGESUL</t>
  </si>
  <si>
    <t>Obra 10:</t>
  </si>
  <si>
    <t>Ponte Rio Aquidauana - BR-419/MS - DNIT</t>
  </si>
  <si>
    <t>CONSUMOS - OBRAS LONGARINAS MOLDADAS IN LOCO</t>
  </si>
  <si>
    <t>Travessas</t>
  </si>
  <si>
    <t>Transversinas / alas / cortinas</t>
  </si>
  <si>
    <t>Ponte Ribeirão Olhos d´água GO-460 - GOINFRA</t>
  </si>
  <si>
    <t>Ponte Córrego Palmeiras GO-108 - GOINFRA</t>
  </si>
  <si>
    <t>Ponte Córrego Bandeirantes GO-336 - GOINFRA</t>
  </si>
  <si>
    <t>Ponte Ribeirão Andorinhas GO-139 - GOINFRA</t>
  </si>
  <si>
    <t>Ponte Córrego Retiro GO-221 - GOINFRA</t>
  </si>
  <si>
    <t>Ponte Córrego Lajeado BR-419/MS - DNIT</t>
  </si>
  <si>
    <t>Ponte Córrego São Bernanrdo GO-108 - GOINFRA</t>
  </si>
  <si>
    <t>Ponte Córrego Mambuca BR-419/MS - DNIT</t>
  </si>
  <si>
    <t>Ponte Córrego dos Macacos GO-236 - GOINFRA</t>
  </si>
  <si>
    <t>Ponte GO-156 - GOINFRA</t>
  </si>
  <si>
    <t>B5</t>
  </si>
  <si>
    <t>B6</t>
  </si>
  <si>
    <t>B7</t>
  </si>
  <si>
    <t>B8</t>
  </si>
  <si>
    <t>Possui Camisa perdida?</t>
  </si>
  <si>
    <t>Comp. "aéreo"</t>
  </si>
  <si>
    <t>Total Camisa Perdida</t>
  </si>
  <si>
    <t>Plataforma</t>
  </si>
  <si>
    <t>VIGAS DE TRAVAMENTO</t>
  </si>
  <si>
    <t>Altura Leito Rio</t>
  </si>
  <si>
    <t>O volume de plataforma para execução das estacas nos pórticos é expresso por: Vesc= Comp x Larg x H x n</t>
  </si>
  <si>
    <t xml:space="preserve">Comp. = </t>
  </si>
  <si>
    <t>Larg. =</t>
  </si>
  <si>
    <t>Alt.</t>
  </si>
  <si>
    <t>Vol. Plat. =</t>
  </si>
  <si>
    <t>O volume de plataforma para execução da "ponte branca" é expresso por: Vesc= Comp x Larg x H</t>
  </si>
  <si>
    <t>PONTE CÓRREGO MATEIRO - GO-215</t>
  </si>
  <si>
    <t>06/05/2025 - 10:35</t>
  </si>
  <si>
    <t>TABELA DE TERRAPLENAGEM, PAVIMENTAÇÃO E OBRAS DE ARTE ESPECIAIS - FEV/25 - SEM DESONERAÇÃO - T289</t>
  </si>
  <si>
    <t>Data Base: 01/02/2025</t>
  </si>
  <si>
    <t>TRANSPORTE LOCAL DA MISTURA</t>
  </si>
  <si>
    <t>TRANSPORTE COMERCIAL DA MISTURA</t>
  </si>
  <si>
    <t>BDI GOINFRA</t>
  </si>
  <si>
    <t>Janeiro/2025</t>
  </si>
  <si>
    <t>3806420</t>
  </si>
  <si>
    <t>Lançamento de viga pré-moldada de até 500 kN com utilização de guindaste</t>
  </si>
  <si>
    <t>E9094</t>
  </si>
  <si>
    <t>Guindaste móvel sobre pneus com 6 eixos com capacidade máxima de 350 t - 450 kW</t>
  </si>
  <si>
    <t>5915400</t>
  </si>
  <si>
    <t>Carga, descarga e manobra de vigas pré-moldadas de até 500 kN em cavalo mecânico com dolly de 4 eixos com capacidade de 57 t</t>
  </si>
  <si>
    <t>E9169</t>
  </si>
  <si>
    <t>Cavalo mecânico com dolly pneumático de 4 eixos e mesas de giro com capacidade de 57 t - 323 kW</t>
  </si>
  <si>
    <t>FIC</t>
  </si>
  <si>
    <t>5915326</t>
  </si>
  <si>
    <t>Transporte em cavalo mecânico com dolly de 4 eixos com capacidade de 57 t - rodovia em revestimento primário</t>
  </si>
  <si>
    <t>3806421</t>
  </si>
  <si>
    <t>5915401</t>
  </si>
  <si>
    <t>Carga, descarga e manobra de vigas pré-moldadas de 500 a 750 kN em cavalo mecânico com dollys de 3 e 4 eixos com capacidade de 77 t</t>
  </si>
  <si>
    <t>E9170</t>
  </si>
  <si>
    <t>Cavalo mecânico com dois dollys pneumáticos de 3 e 4 eixos e mesas de giro com capacidade de 77 t - 323 kW</t>
  </si>
  <si>
    <t>E9095</t>
  </si>
  <si>
    <t>Guindaste móvel sobre pneus com 8 eixos com capacidade máxima de 500 t - 500 kW</t>
  </si>
  <si>
    <t>5915329</t>
  </si>
  <si>
    <t>Transporte em cavalo mecânico com dollys de 3 e 4 eixos com capacidade de 77 t - rodovia em revestimento primário</t>
  </si>
  <si>
    <t>2408149</t>
  </si>
  <si>
    <t>Estrutura em perfil de aço ASTM A36 corte, solda e montagem - fornecimento e instalação</t>
  </si>
  <si>
    <t>E9686</t>
  </si>
  <si>
    <t>Caminhão carroceria com guindauto com capacidade de 20 t.m - 136 kW</t>
  </si>
  <si>
    <t>P9830</t>
  </si>
  <si>
    <t>Montador</t>
  </si>
  <si>
    <t>M0682</t>
  </si>
  <si>
    <t>Aço em perfis ASTM A36</t>
  </si>
  <si>
    <t>1408173</t>
  </si>
  <si>
    <t>Corte de perfis metálicos com maçarico oxiacetileno</t>
  </si>
  <si>
    <t>cm²</t>
  </si>
  <si>
    <t>2408058</t>
  </si>
  <si>
    <t>Solda elétrica de perfis metálicos e chapas de aço com eletrodo E70XX</t>
  </si>
  <si>
    <t>Aço em perfis ASTM A36 - Caminhão carroceria 15 t</t>
  </si>
  <si>
    <t>3816197</t>
  </si>
  <si>
    <t>Plataforma de trabalho em madeira apoiada no solo - altura de até 6 m - utilização de 5 vezes - confecção, instalação e retirada</t>
  </si>
  <si>
    <t>P9808</t>
  </si>
  <si>
    <t>Carpinteiro</t>
  </si>
  <si>
    <t>M0284</t>
  </si>
  <si>
    <t>Caibro de pinho - L = 7,5 cm e E = 7,5 cm</t>
  </si>
  <si>
    <t>M0310</t>
  </si>
  <si>
    <t>Peça de madeira - L = 7,5 cm e E = 2,5 cm</t>
  </si>
  <si>
    <t>M1205</t>
  </si>
  <si>
    <t>Prego de ferro</t>
  </si>
  <si>
    <t>M0286</t>
  </si>
  <si>
    <t>Tábua - E = 2,5 cm e L = 30 cm</t>
  </si>
  <si>
    <t>Caibro de pinho - L = 7,5 cm e E = 7,5 cm - Caminhão carroceria 15 t</t>
  </si>
  <si>
    <t>Peça de madeira - L = 7,5 cm e E = 2,5 cm - Caminhão carroceria 15 t</t>
  </si>
  <si>
    <t>Prego de ferro - Caminhão carroceria 15 t</t>
  </si>
  <si>
    <t>Tábua - E = 2,5 cm e L = 30 cm - Caminhão carroceria 15 t</t>
  </si>
  <si>
    <t>Comprimento console inferior c1</t>
  </si>
  <si>
    <t>Comprimento console inferior c2</t>
  </si>
  <si>
    <t>c1=</t>
  </si>
  <si>
    <t>c2=</t>
  </si>
  <si>
    <t>O volume de concreto da cortina é expresso por: Vc= (e2*H + e1*B + C*e1/2+c1*c2)*Lc*n</t>
  </si>
  <si>
    <t>A área de formas da travessa é expressa por: Af= (H+A+B+E+D+e2-esp.laje)*Lc*n + (e2*H + e1*B + C*e1/2)*2*n+(c1+c2)*Lc*n</t>
  </si>
  <si>
    <r>
      <t xml:space="preserve">MEMORIA DE CÁLCULO DE QUANTIDADES - CÓRREGO MATEIRO - GO-215 - </t>
    </r>
    <r>
      <rPr>
        <b/>
        <sz val="16"/>
        <color rgb="FFFF0000"/>
        <rFont val="Calibri"/>
        <family val="2"/>
        <scheme val="minor"/>
      </rPr>
      <t>MOLDADO IN LOCO</t>
    </r>
  </si>
  <si>
    <t>Goyas Britas</t>
  </si>
  <si>
    <t>Votorantim (Edealina)</t>
  </si>
  <si>
    <t>Tabela GOINFRA T-289 (Fev/25)        Tabela SICRO GO (Jan/25)</t>
  </si>
  <si>
    <t>ORÇAMENTO - PROJETO EXECUTIVO</t>
  </si>
  <si>
    <r>
      <t xml:space="preserve">*Os valores de aço CA50 foram retirados do desenho </t>
    </r>
    <r>
      <rPr>
        <b/>
        <sz val="11"/>
        <color rgb="FFFF0000"/>
        <rFont val="Calibri"/>
        <family val="2"/>
        <scheme val="minor"/>
      </rPr>
      <t>25_017-007-FUN-EX-R00</t>
    </r>
    <r>
      <rPr>
        <sz val="11"/>
        <color theme="1"/>
        <rFont val="Calibri"/>
        <family val="2"/>
        <scheme val="minor"/>
      </rPr>
      <t xml:space="preserve">, que detalha a estrutura de concreto armado e apresenta a tabela-resumo de quantidade de aço. </t>
    </r>
  </si>
  <si>
    <r>
      <t xml:space="preserve">*Os valores de aço CA50 foram retirados do desenho </t>
    </r>
    <r>
      <rPr>
        <b/>
        <sz val="11"/>
        <color rgb="FFFF0000"/>
        <rFont val="Calibri"/>
        <family val="2"/>
        <scheme val="minor"/>
      </rPr>
      <t>25_017-008-PIL-EX-R00</t>
    </r>
    <r>
      <rPr>
        <sz val="11"/>
        <color theme="1"/>
        <rFont val="Calibri"/>
        <family val="2"/>
        <scheme val="minor"/>
      </rPr>
      <t>, que detalha a estrutura de concreto armado e apresenta a tabela-resumo de quantidade de aço</t>
    </r>
  </si>
  <si>
    <r>
      <t xml:space="preserve">*Os valores de aço CA50 foram retirados do desenho </t>
    </r>
    <r>
      <rPr>
        <b/>
        <sz val="11"/>
        <color rgb="FFFF0000"/>
        <rFont val="Calibri"/>
        <family val="2"/>
        <scheme val="minor"/>
      </rPr>
      <t>25_017-010-VIG-EX-R00</t>
    </r>
    <r>
      <rPr>
        <sz val="11"/>
        <color theme="1"/>
        <rFont val="Calibri"/>
        <family val="2"/>
        <scheme val="minor"/>
      </rPr>
      <t>, que detalha a estrutura de concreto armado e apresenta a tabela-resumo de quantidade de aço</t>
    </r>
  </si>
  <si>
    <r>
      <t xml:space="preserve">*Os valores de aço CA50 foram retirados do desenho </t>
    </r>
    <r>
      <rPr>
        <b/>
        <sz val="11"/>
        <color rgb="FFFF0000"/>
        <rFont val="Calibri"/>
        <family val="2"/>
        <scheme val="minor"/>
      </rPr>
      <t>25_017-011-VIG-EX-R00</t>
    </r>
    <r>
      <rPr>
        <sz val="11"/>
        <color theme="1"/>
        <rFont val="Calibri"/>
        <family val="2"/>
        <scheme val="minor"/>
      </rPr>
      <t>, que detalha a estrutura de concreto armado e apresenta a tabela-resumo de quantidade de aço</t>
    </r>
  </si>
  <si>
    <r>
      <t xml:space="preserve">*Os valores de aço CA50 foram retirados do desenho </t>
    </r>
    <r>
      <rPr>
        <b/>
        <sz val="11"/>
        <color rgb="FFFF0000"/>
        <rFont val="Calibri"/>
        <family val="2"/>
        <scheme val="minor"/>
      </rPr>
      <t>25_017-012-LAJ-EX-R00</t>
    </r>
    <r>
      <rPr>
        <sz val="11"/>
        <color theme="1"/>
        <rFont val="Calibri"/>
        <family val="2"/>
        <scheme val="minor"/>
      </rPr>
      <t>, que detalha a estrutura de concreto armado e apresenta a tabela-resumo de quantidade de aço</t>
    </r>
  </si>
  <si>
    <r>
      <t xml:space="preserve">*Os valores de aço CA50 foram retirados do desenho </t>
    </r>
    <r>
      <rPr>
        <b/>
        <sz val="11"/>
        <color rgb="FFFF0000"/>
        <rFont val="Calibri"/>
        <family val="2"/>
        <scheme val="minor"/>
      </rPr>
      <t>25_017-009-VIG-EX-R01</t>
    </r>
    <r>
      <rPr>
        <sz val="11"/>
        <color theme="1"/>
        <rFont val="Calibri"/>
        <family val="2"/>
        <scheme val="minor"/>
      </rPr>
      <t>, que detalha a estrutura de concreto armado e apresenta a tabela-resumo de quantidade de aço</t>
    </r>
  </si>
  <si>
    <t>Blocos de Marcação</t>
  </si>
  <si>
    <t>Quantidade de Blocos</t>
  </si>
  <si>
    <t>A área de forma total da Travessa é expresso por: Af= (2xA+2xB)*C*n</t>
  </si>
  <si>
    <t>Manta Geotéxtil</t>
  </si>
  <si>
    <t>Grama em placa</t>
  </si>
  <si>
    <t>m3</t>
  </si>
  <si>
    <t>Blocos (B1 a B4)</t>
  </si>
  <si>
    <t>8º MÊS</t>
  </si>
  <si>
    <r>
      <rPr>
        <b/>
        <sz val="10"/>
        <rFont val="Calibri"/>
        <family val="1"/>
      </rPr>
      <t>7º MÊS</t>
    </r>
  </si>
  <si>
    <r>
      <rPr>
        <b/>
        <sz val="10"/>
        <rFont val="Calibri"/>
        <family val="1"/>
      </rPr>
      <t>8º MÊS</t>
    </r>
  </si>
  <si>
    <t>FÍSICO</t>
  </si>
  <si>
    <t>ATIVIDADES</t>
  </si>
  <si>
    <t>VALOR ETAPA</t>
  </si>
  <si>
    <t>1º MÊS</t>
  </si>
  <si>
    <t>2º MÊS</t>
  </si>
  <si>
    <t>3º MÊS</t>
  </si>
  <si>
    <t>4º MÊS</t>
  </si>
  <si>
    <t>5º MÊS</t>
  </si>
  <si>
    <t>6º MÊS</t>
  </si>
  <si>
    <t>7º MÊS</t>
  </si>
  <si>
    <t>9º MÊS</t>
  </si>
  <si>
    <t>10º MÊS</t>
  </si>
  <si>
    <t>11º MÊS</t>
  </si>
  <si>
    <t>12º MÊS</t>
  </si>
  <si>
    <t>FINANCEIRO</t>
  </si>
  <si>
    <t>TOTAL</t>
  </si>
  <si>
    <t>Parcial (R$)</t>
  </si>
  <si>
    <t>Percentual Parcial %)</t>
  </si>
  <si>
    <t>Acumulado (R$)</t>
  </si>
  <si>
    <t>Percentual Acumulado (%)</t>
  </si>
  <si>
    <t>Areal 02 - Edealina - 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</si>
</sst>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8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,##0.00&quot; m²&quot;"/>
    <numFmt numFmtId="165" formatCode="#."/>
    <numFmt numFmtId="166" formatCode="_(&quot;R$ &quot;* #,##0.00_);_(&quot;R$ &quot;* \(#,##0.00\);_(&quot;R$ &quot;* &quot;-&quot;??_);_(@_)"/>
    <numFmt numFmtId="167" formatCode="\$#,##0\ ;\(\$#,##0\)"/>
    <numFmt numFmtId="168" formatCode="_(&quot;Cr$&quot;* #,##0.00_);_(&quot;Cr$&quot;* \(#,##0.00\);_(&quot;Cr$&quot;* &quot;-&quot;??_);_(@_)"/>
    <numFmt numFmtId="169" formatCode="General_)"/>
    <numFmt numFmtId="170" formatCode="_(* #,##0.00_);_(* \(#,##0.00\);_(* &quot;-&quot;??_);_(@_)"/>
    <numFmt numFmtId="171" formatCode="0.0"/>
    <numFmt numFmtId="172" formatCode="#,##0.0000"/>
    <numFmt numFmtId="173" formatCode="0.000"/>
    <numFmt numFmtId="174" formatCode="0.0%"/>
    <numFmt numFmtId="175" formatCode="#,##0.000"/>
    <numFmt numFmtId="176" formatCode="#,##0.0"/>
    <numFmt numFmtId="177" formatCode="_(&quot;Cr$&quot;* #,##0_);_(&quot;Cr$&quot;* \(#,##0\);_(&quot;Cr$&quot;* &quot;-&quot;_);_(@_)"/>
    <numFmt numFmtId="178" formatCode="m/d"/>
    <numFmt numFmtId="179" formatCode="_(* #,##0.00&quot; Km&quot;_);[Red]_(* \(#,##0.00&quot; Km&quot;\);_(* &quot;-&quot;??_);[Green]_(@_)"/>
    <numFmt numFmtId="180" formatCode="00"/>
    <numFmt numFmtId="181" formatCode="_([$€-2]* #,##0.00_);_([$€-2]* \(#,##0.00\);_([$€-2]* &quot;-&quot;??_)"/>
    <numFmt numFmtId="182" formatCode="_(* #,##0.00_);_(* \(#,##0.00\);_(* \-??_);_(@_)"/>
    <numFmt numFmtId="183" formatCode="#,##0.00\ ;&quot; (&quot;#,##0.00\);&quot; -&quot;#\ ;@\ "/>
    <numFmt numFmtId="184" formatCode="_(* #,##0.00&quot; h&quot;_);[Red]_(* \(#,##0.00&quot; h&quot;\);_(* &quot;-&quot;??_);[Green]_(@_)"/>
    <numFmt numFmtId="185" formatCode="_(* #,##0.00&quot; m³&quot;_);[Red]_(* \(#,##0.00&quot; m³&quot;\);_(* &quot;-&quot;??_);[Green]_(@_)"/>
    <numFmt numFmtId="186" formatCode="_(* #,#00&quot; mm&quot;_);[Red]_(* \(#,#00&quot; mm&quot;\);_(* &quot;-&quot;??_);[Green]_(@_)"/>
    <numFmt numFmtId="187" formatCode="_(&quot;R$ &quot;* #,##0.00_);_(&quot;R$ &quot;* \(#,##0.00\);_(&quot;R$ &quot;* \-??_);_(@_)"/>
    <numFmt numFmtId="188" formatCode="0.00_)"/>
    <numFmt numFmtId="189" formatCode="#,##0.00&quot; %  do CD&quot;"/>
    <numFmt numFmtId="190" formatCode="_(* #,##0.00_);[Red]_(* \(#,##0.00\);_(* &quot;-&quot;??_);[Blue]* _(@_)"/>
    <numFmt numFmtId="191" formatCode="_(* #,##0.00_);[Red]_(* \(#,##0.00\);_(* &quot;-&quot;??_);[Green]_(@_)"/>
    <numFmt numFmtId="192" formatCode="_(* #,#00&quot; Un&quot;_);[Red]_(* \(#,#00&quot; Un&quot;\);_(* &quot;-&quot;??_);[Green]_(@_)"/>
    <numFmt numFmtId="193" formatCode="_(* #,##0.00&quot; Km&quot;_);[Red]_(* \(#,##0.00&quot; Km&quot;\);_(* &quot;-&quot;?????_);[Blue]* _(@_)"/>
    <numFmt numFmtId="194" formatCode="_-* #,##0.000_-;\-* #,##0.000_-;_-* &quot;-&quot;??_-;_-@_-"/>
    <numFmt numFmtId="195" formatCode="_-* #,##0.0000_-;\-* #,##0.0000_-;_-* &quot;-&quot;??_-;_-@_-"/>
    <numFmt numFmtId="196" formatCode="0.0\ &quot;m³&quot;"/>
    <numFmt numFmtId="197" formatCode="0.00\ &quot;m&quot;"/>
    <numFmt numFmtId="198" formatCode="&quot;R$ &quot;#,##0_);\(&quot;R$ &quot;#,##0\)"/>
    <numFmt numFmtId="199" formatCode="###,###,##0.000"/>
    <numFmt numFmtId="200" formatCode="&quot;$&quot;#,##0_);[Red]\(&quot;$&quot;#,##0\)"/>
    <numFmt numFmtId="201" formatCode="_(* #,##0.00_);_(* \(#,##0.00\);_(* &quot;&quot;??_);_(@_)"/>
    <numFmt numFmtId="202" formatCode="&quot;EQ&quot;0#"/>
    <numFmt numFmtId="203" formatCode="_(&quot;R$ &quot;* #,##0.00_);[Red]_(&quot;R$ &quot;* \(#,##0.00\);_(&quot;R$ &quot;* &quot;-&quot;??_);[Green]_(@_)"/>
    <numFmt numFmtId="204" formatCode="_(* #,##0.00&quot; t&quot;_);[Red]_(* \(#,##0.00&quot; t&quot;\);_(* &quot;-&quot;??_);[Green]_(@_)"/>
    <numFmt numFmtId="205" formatCode="_(* #.##0.00_);_(* \(#.##0.00\);_(* &quot;-&quot;??_);_(@_)"/>
    <numFmt numFmtId="206" formatCode="_(&quot;$&quot;* #,##0.00_);_(&quot;$&quot;* \(#,##0.00\);_(&quot;$&quot;* &quot;-&quot;??_);_(@_)"/>
    <numFmt numFmtId="207" formatCode="_(00_);[Red]\(00\);_(00_);[Green]_(@_)"/>
    <numFmt numFmtId="208" formatCode="&quot;R$&quot;\ #,##0.00"/>
    <numFmt numFmtId="209" formatCode="###0;###0"/>
    <numFmt numFmtId="210" formatCode="#,##0.00000"/>
    <numFmt numFmtId="211" formatCode="#0.00"/>
    <numFmt numFmtId="212" formatCode="##0.00"/>
    <numFmt numFmtId="213" formatCode="###,##0.00"/>
    <numFmt numFmtId="214" formatCode="##,##0.00"/>
    <numFmt numFmtId="215" formatCode="#,###,##0.00"/>
    <numFmt numFmtId="216" formatCode="##,###,##0.00"/>
    <numFmt numFmtId="217" formatCode="#,##0.00;#,##0.00"/>
  </numFmts>
  <fonts count="19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i/>
      <sz val="9"/>
      <color theme="1"/>
      <name val="Calibri"/>
      <family val="2"/>
      <scheme val="minor"/>
    </font>
    <font>
      <sz val="10"/>
      <name val="Arial"/>
      <family val="2"/>
    </font>
    <font>
      <b/>
      <sz val="16"/>
      <color indexed="24"/>
      <name val="Arial"/>
      <family val="2"/>
    </font>
    <font>
      <b/>
      <sz val="12"/>
      <color indexed="24"/>
      <name val="Arial"/>
      <family val="2"/>
    </font>
    <font>
      <sz val="10"/>
      <color indexed="24"/>
      <name val="Arial"/>
      <family val="2"/>
    </font>
    <font>
      <sz val="1"/>
      <color indexed="16"/>
      <name val="Courier"/>
      <family val="3"/>
    </font>
    <font>
      <sz val="10"/>
      <name val="Courier"/>
      <family val="3"/>
    </font>
    <font>
      <sz val="10"/>
      <name val="Arial"/>
      <family val="2"/>
    </font>
    <font>
      <sz val="12"/>
      <color indexed="24"/>
      <name val="Arial"/>
      <family val="2"/>
    </font>
    <font>
      <sz val="10"/>
      <name val="MS Sans Serif"/>
      <family val="2"/>
    </font>
    <font>
      <sz val="1"/>
      <color indexed="18"/>
      <name val="Courier"/>
      <family val="3"/>
    </font>
    <font>
      <b/>
      <sz val="1"/>
      <color indexed="16"/>
      <name val="Courier"/>
      <family val="3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</font>
    <font>
      <b/>
      <sz val="15"/>
      <color indexed="56"/>
      <name val="Calibri"/>
      <family val="2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4"/>
      <name val="Arial"/>
      <family val="2"/>
    </font>
    <font>
      <sz val="11"/>
      <color indexed="8"/>
      <name val="Calibri"/>
      <family val="2"/>
    </font>
    <font>
      <b/>
      <u/>
      <sz val="18"/>
      <color indexed="8"/>
      <name val="Calibri"/>
      <family val="2"/>
    </font>
    <font>
      <u/>
      <sz val="14"/>
      <color indexed="8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sz val="7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9"/>
      <name val="Arial"/>
      <family val="2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0"/>
      <color indexed="8"/>
      <name val="Arial"/>
      <family val="2"/>
    </font>
    <font>
      <b/>
      <sz val="8"/>
      <color indexed="10"/>
      <name val="Arial"/>
      <family val="2"/>
    </font>
    <font>
      <sz val="11"/>
      <color indexed="54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i/>
      <sz val="11"/>
      <color indexed="23"/>
      <name val="Calibri"/>
      <family val="2"/>
    </font>
    <font>
      <sz val="18"/>
      <color indexed="24"/>
      <name val="Times New Roman"/>
      <family val="1"/>
    </font>
    <font>
      <b/>
      <sz val="18"/>
      <color indexed="24"/>
      <name val="Arial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b/>
      <i/>
      <sz val="16"/>
      <name val="Helv"/>
    </font>
    <font>
      <sz val="10"/>
      <color indexed="8"/>
      <name val="MS Sans Serif"/>
      <family val="2"/>
    </font>
    <font>
      <sz val="11"/>
      <color rgb="FF000000"/>
      <name val="Calibri"/>
      <family val="2"/>
    </font>
    <font>
      <sz val="9"/>
      <color theme="1"/>
      <name val="Arial"/>
      <family val="2"/>
    </font>
    <font>
      <sz val="11"/>
      <color rgb="FF000000"/>
      <name val="Calibri"/>
      <family val="2"/>
      <charset val="204"/>
    </font>
    <font>
      <sz val="10"/>
      <color indexed="8"/>
      <name val="Calibri"/>
      <family val="2"/>
    </font>
    <font>
      <sz val="11"/>
      <color theme="1"/>
      <name val="Calibri"/>
      <family val="2"/>
      <charset val="134"/>
      <scheme val="minor"/>
    </font>
    <font>
      <sz val="12"/>
      <name val="Times New Roman"/>
      <family val="1"/>
    </font>
    <font>
      <sz val="11"/>
      <color theme="1"/>
      <name val="Times New Roman"/>
      <family val="2"/>
    </font>
    <font>
      <sz val="10"/>
      <name val="Times New Roman"/>
      <family val="1"/>
    </font>
    <font>
      <b/>
      <sz val="11"/>
      <color indexed="63"/>
      <name val="Calibri"/>
      <family val="2"/>
    </font>
    <font>
      <b/>
      <sz val="9"/>
      <color indexed="8"/>
      <name val="Arial"/>
      <family val="2"/>
    </font>
    <font>
      <b/>
      <sz val="8"/>
      <color indexed="17"/>
      <name val="Arial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21"/>
      <name val="Calibri"/>
      <family val="2"/>
    </font>
    <font>
      <b/>
      <sz val="15"/>
      <color indexed="62"/>
      <name val="Calibri"/>
      <family val="2"/>
    </font>
    <font>
      <b/>
      <sz val="18"/>
      <color indexed="21"/>
      <name val="Cambria"/>
      <family val="2"/>
    </font>
    <font>
      <b/>
      <sz val="18"/>
      <color indexed="62"/>
      <name val="Cambria"/>
      <family val="2"/>
    </font>
    <font>
      <b/>
      <sz val="18"/>
      <color indexed="57"/>
      <name val="Cambria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color theme="1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8"/>
      <name val="Arial"/>
      <family val="2"/>
    </font>
    <font>
      <sz val="10"/>
      <name val="Arial"/>
      <family val="2"/>
      <charset val="1"/>
    </font>
    <font>
      <b/>
      <sz val="12"/>
      <color rgb="FFFF0000"/>
      <name val="Times New Roman"/>
      <family val="1"/>
    </font>
    <font>
      <b/>
      <sz val="11"/>
      <name val="Calibri"/>
      <family val="2"/>
    </font>
    <font>
      <b/>
      <sz val="10"/>
      <color rgb="FF000000"/>
      <name val="Times New Roman"/>
      <family val="1"/>
    </font>
    <font>
      <b/>
      <sz val="10"/>
      <color rgb="FF00000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color theme="1"/>
      <name val="Times New Roman"/>
      <family val="1"/>
    </font>
    <font>
      <sz val="10"/>
      <color rgb="FF000000"/>
      <name val="Arial"/>
      <family val="2"/>
    </font>
    <font>
      <u/>
      <sz val="10"/>
      <color rgb="FF000000"/>
      <name val="Times New Roman"/>
      <family val="1"/>
    </font>
    <font>
      <sz val="7"/>
      <name val="Arial"/>
      <family val="2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20"/>
      <color rgb="FFFF0000"/>
      <name val="Arial"/>
      <family val="2"/>
    </font>
    <font>
      <i/>
      <sz val="14"/>
      <color rgb="FF003770"/>
      <name val="Arial Black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b/>
      <i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FF0000"/>
      <name val="Arial"/>
      <family val="2"/>
    </font>
    <font>
      <b/>
      <sz val="14"/>
      <color rgb="FF000000"/>
      <name val="Times New Roman"/>
      <family val="1"/>
    </font>
    <font>
      <b/>
      <sz val="10"/>
      <name val="Calibri"/>
      <family val="2"/>
    </font>
    <font>
      <b/>
      <sz val="10"/>
      <name val="Calibri"/>
      <family val="1"/>
    </font>
    <font>
      <sz val="10"/>
      <name val="Calibri"/>
      <family val="1"/>
    </font>
    <font>
      <sz val="10"/>
      <name val="Calibri"/>
      <family val="2"/>
    </font>
    <font>
      <sz val="10"/>
      <color rgb="FF000000"/>
      <name val="Calibri"/>
      <family val="2"/>
    </font>
    <font>
      <b/>
      <sz val="10"/>
      <color rgb="FFFF0000"/>
      <name val="Times New Roman"/>
      <family val="1"/>
    </font>
    <font>
      <b/>
      <sz val="10"/>
      <color rgb="FFFF0000"/>
      <name val="Calibri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u/>
      <sz val="10"/>
      <name val="Arial"/>
      <family val="2"/>
    </font>
    <font>
      <sz val="10"/>
      <color rgb="FF010000"/>
      <name val="Arial"/>
      <family val="2"/>
    </font>
    <font>
      <b/>
      <sz val="10"/>
      <color rgb="FF010000"/>
      <name val="Arial"/>
      <family val="2"/>
    </font>
    <font>
      <sz val="8"/>
      <name val="Arial"/>
      <family val="2"/>
    </font>
    <font>
      <b/>
      <sz val="12"/>
      <color rgb="FFFF0000"/>
      <name val="Arial"/>
      <family val="2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Segoe UI"/>
      <family val="2"/>
    </font>
    <font>
      <b/>
      <sz val="8"/>
      <name val="Calibri"/>
      <family val="2"/>
      <scheme val="minor"/>
    </font>
    <font>
      <sz val="7"/>
      <color indexed="8"/>
      <name val="Arial"/>
      <family val="2"/>
    </font>
    <font>
      <b/>
      <sz val="7"/>
      <color indexed="8"/>
      <name val="Arial"/>
      <family val="2"/>
    </font>
    <font>
      <b/>
      <sz val="14"/>
      <color rgb="FFFF0000"/>
      <name val="Arial"/>
      <family val="2"/>
    </font>
    <font>
      <sz val="9"/>
      <name val="Calibri"/>
      <family val="2"/>
    </font>
  </fonts>
  <fills count="10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31"/>
      </patternFill>
    </fill>
    <fill>
      <patternFill patternType="solid">
        <fgColor indexed="45"/>
        <bgColor indexed="29"/>
      </patternFill>
    </fill>
    <fill>
      <patternFill patternType="solid">
        <fgColor indexed="45"/>
      </patternFill>
    </fill>
    <fill>
      <patternFill patternType="solid">
        <fgColor indexed="42"/>
        <bgColor indexed="27"/>
      </patternFill>
    </fill>
    <fill>
      <patternFill patternType="solid">
        <fgColor indexed="42"/>
      </patternFill>
    </fill>
    <fill>
      <patternFill patternType="solid">
        <fgColor indexed="46"/>
        <bgColor indexed="24"/>
      </patternFill>
    </fill>
    <fill>
      <patternFill patternType="solid">
        <fgColor indexed="46"/>
      </patternFill>
    </fill>
    <fill>
      <patternFill patternType="solid">
        <fgColor indexed="27"/>
        <bgColor indexed="41"/>
      </patternFill>
    </fill>
    <fill>
      <patternFill patternType="solid">
        <f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47"/>
      </patternFill>
    </fill>
    <fill>
      <patternFill patternType="solid">
        <fgColor indexed="31"/>
        <bgColor indexed="42"/>
      </patternFill>
    </fill>
    <fill>
      <patternFill patternType="solid">
        <fgColor indexed="26"/>
        <bgColor indexed="9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43"/>
        <bgColor indexed="42"/>
      </patternFill>
    </fill>
    <fill>
      <patternFill patternType="solid">
        <fgColor indexed="44"/>
        <bgColor indexed="31"/>
      </patternFill>
    </fill>
    <fill>
      <patternFill patternType="solid">
        <fgColor indexed="44"/>
      </patternFill>
    </fill>
    <fill>
      <patternFill patternType="solid">
        <fgColor indexed="29"/>
        <bgColor indexed="45"/>
      </patternFill>
    </fill>
    <fill>
      <patternFill patternType="solid">
        <fgColor indexed="29"/>
      </patternFill>
    </fill>
    <fill>
      <patternFill patternType="solid">
        <fgColor indexed="11"/>
        <bgColor indexed="49"/>
      </patternFill>
    </fill>
    <fill>
      <patternFill patternType="solid">
        <fgColor indexed="11"/>
      </patternFill>
    </fill>
    <fill>
      <patternFill patternType="solid">
        <fgColor indexed="51"/>
        <bgColor indexed="13"/>
      </patternFill>
    </fill>
    <fill>
      <patternFill patternType="solid">
        <fgColor indexed="51"/>
      </patternFill>
    </fill>
    <fill>
      <patternFill patternType="solid">
        <fgColor indexed="22"/>
        <bgColor indexed="44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30"/>
        <bgColor indexed="21"/>
      </patternFill>
    </fill>
    <fill>
      <patternFill patternType="solid">
        <fgColor indexed="30"/>
      </patternFill>
    </fill>
    <fill>
      <patternFill patternType="solid">
        <fgColor indexed="20"/>
        <bgColor indexed="36"/>
      </patternFill>
    </fill>
    <fill>
      <patternFill patternType="solid">
        <f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49"/>
      </patternFill>
    </fill>
    <fill>
      <patternFill patternType="solid">
        <fgColor indexed="52"/>
        <bgColor indexed="51"/>
      </patternFill>
    </fill>
    <fill>
      <patternFill patternType="solid">
        <fgColor indexed="52"/>
      </patternFill>
    </fill>
    <fill>
      <patternFill patternType="solid">
        <fgColor indexed="62"/>
        <bgColor indexed="48"/>
      </patternFill>
    </fill>
    <fill>
      <patternFill patternType="solid">
        <fgColor indexed="62"/>
        <bgColor indexed="56"/>
      </patternFill>
    </fill>
    <fill>
      <patternFill patternType="solid">
        <fgColor indexed="62"/>
      </patternFill>
    </fill>
    <fill>
      <patternFill patternType="solid">
        <fgColor indexed="10"/>
        <bgColor indexed="60"/>
      </patternFill>
    </fill>
    <fill>
      <patternFill patternType="solid">
        <fgColor indexed="10"/>
      </patternFill>
    </fill>
    <fill>
      <patternFill patternType="solid">
        <fgColor indexed="57"/>
        <bgColor indexed="21"/>
      </patternFill>
    </fill>
    <fill>
      <patternFill patternType="solid">
        <fgColor indexed="57"/>
      </patternFill>
    </fill>
    <fill>
      <patternFill patternType="solid">
        <fgColor indexed="53"/>
        <bgColor indexed="52"/>
      </patternFill>
    </fill>
    <fill>
      <patternFill patternType="solid">
        <fgColor indexed="53"/>
      </patternFill>
    </fill>
    <fill>
      <patternFill patternType="solid">
        <fgColor indexed="23"/>
        <bgColor indexed="64"/>
      </patternFill>
    </fill>
    <fill>
      <patternFill patternType="solid">
        <fgColor indexed="22"/>
      </patternFill>
    </fill>
    <fill>
      <patternFill patternType="solid">
        <fgColor indexed="9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57"/>
        <bgColor indexed="17"/>
      </patternFill>
    </fill>
    <fill>
      <patternFill patternType="solid">
        <fgColor indexed="54"/>
        <bgColor indexed="2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</patternFill>
    </fill>
    <fill>
      <patternFill patternType="solid">
        <fgColor rgb="FFD8D8D8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2F5495"/>
      </patternFill>
    </fill>
    <fill>
      <patternFill patternType="solid">
        <fgColor indexed="63"/>
        <bgColor indexed="64"/>
      </patternFill>
    </fill>
    <fill>
      <patternFill patternType="solid">
        <f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1B1B1"/>
      </patternFill>
    </fill>
    <fill>
      <patternFill patternType="solid">
        <fgColor rgb="FFEDEDED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6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0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8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824">
    <xf numFmtId="0" fontId="0" fillId="0" borderId="0"/>
    <xf numFmtId="0" fontId="44" fillId="0" borderId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3" fontId="52" fillId="0" borderId="0" applyFont="0" applyFill="0" applyBorder="0" applyAlignment="0" applyProtection="0"/>
    <xf numFmtId="165" fontId="53" fillId="0" borderId="0">
      <protection locked="0"/>
    </xf>
    <xf numFmtId="165" fontId="53" fillId="0" borderId="0">
      <protection locked="0"/>
    </xf>
    <xf numFmtId="0" fontId="54" fillId="0" borderId="0"/>
    <xf numFmtId="166" fontId="55" fillId="0" borderId="0" applyFont="0" applyFill="0" applyBorder="0" applyAlignment="0" applyProtection="0"/>
    <xf numFmtId="44" fontId="43" fillId="0" borderId="0" applyFont="0" applyFill="0" applyBorder="0" applyAlignment="0" applyProtection="0"/>
    <xf numFmtId="0" fontId="55" fillId="0" borderId="0" applyFont="0" applyFill="0" applyBorder="0" applyAlignment="0" applyProtection="0"/>
    <xf numFmtId="167" fontId="56" fillId="0" borderId="0" applyFont="0" applyFill="0" applyBorder="0" applyAlignment="0" applyProtection="0"/>
    <xf numFmtId="168" fontId="55" fillId="0" borderId="0" applyFont="0" applyFill="0" applyBorder="0" applyAlignment="0" applyProtection="0"/>
    <xf numFmtId="0" fontId="55" fillId="0" borderId="0"/>
    <xf numFmtId="0" fontId="43" fillId="0" borderId="0"/>
    <xf numFmtId="0" fontId="55" fillId="0" borderId="0"/>
    <xf numFmtId="169" fontId="57" fillId="0" borderId="0"/>
    <xf numFmtId="169" fontId="57" fillId="0" borderId="0"/>
    <xf numFmtId="0" fontId="43" fillId="0" borderId="0"/>
    <xf numFmtId="0" fontId="43" fillId="0" borderId="0"/>
    <xf numFmtId="0" fontId="43" fillId="0" borderId="0"/>
    <xf numFmtId="165" fontId="53" fillId="0" borderId="0">
      <protection locked="0"/>
    </xf>
    <xf numFmtId="165" fontId="53" fillId="0" borderId="0">
      <protection locked="0"/>
    </xf>
    <xf numFmtId="9" fontId="43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49" fillId="0" borderId="0" applyFont="0" applyFill="0" applyBorder="0" applyAlignment="0" applyProtection="0"/>
    <xf numFmtId="165" fontId="58" fillId="0" borderId="0">
      <protection locked="0"/>
    </xf>
    <xf numFmtId="165" fontId="59" fillId="0" borderId="0">
      <protection locked="0"/>
    </xf>
    <xf numFmtId="165" fontId="59" fillId="0" borderId="0">
      <protection locked="0"/>
    </xf>
    <xf numFmtId="43" fontId="43" fillId="0" borderId="0" applyFont="0" applyFill="0" applyBorder="0" applyAlignment="0" applyProtection="0"/>
    <xf numFmtId="40" fontId="5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70" fontId="55" fillId="0" borderId="0" applyFont="0" applyFill="0" applyBorder="0" applyAlignment="0" applyProtection="0"/>
    <xf numFmtId="3" fontId="56" fillId="0" borderId="0" applyFont="0" applyFill="0" applyBorder="0" applyAlignment="0" applyProtection="0"/>
    <xf numFmtId="170" fontId="55" fillId="0" borderId="0" applyFill="0" applyBorder="0" applyAlignment="0" applyProtection="0"/>
    <xf numFmtId="0" fontId="63" fillId="0" borderId="11" applyNumberFormat="0" applyFill="0" applyAlignment="0" applyProtection="0"/>
    <xf numFmtId="170" fontId="49" fillId="0" borderId="0" applyFont="0" applyFill="0" applyBorder="0" applyAlignment="0" applyProtection="0"/>
    <xf numFmtId="0" fontId="49" fillId="0" borderId="0"/>
    <xf numFmtId="9" fontId="71" fillId="0" borderId="0" applyFont="0" applyFill="0" applyBorder="0" applyAlignment="0" applyProtection="0"/>
    <xf numFmtId="0" fontId="72" fillId="0" borderId="0"/>
    <xf numFmtId="0" fontId="74" fillId="0" borderId="0"/>
    <xf numFmtId="170" fontId="49" fillId="0" borderId="0" applyFill="0" applyBorder="0" applyAlignment="0" applyProtection="0"/>
    <xf numFmtId="0" fontId="37" fillId="0" borderId="0"/>
    <xf numFmtId="0" fontId="36" fillId="0" borderId="0"/>
    <xf numFmtId="166" fontId="49" fillId="0" borderId="0" applyFont="0" applyFill="0" applyBorder="0" applyAlignment="0" applyProtection="0"/>
    <xf numFmtId="44" fontId="36" fillId="0" borderId="0" applyFont="0" applyFill="0" applyBorder="0" applyAlignment="0" applyProtection="0"/>
    <xf numFmtId="0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0" fontId="36" fillId="0" borderId="0"/>
    <xf numFmtId="0" fontId="49" fillId="0" borderId="0"/>
    <xf numFmtId="0" fontId="36" fillId="0" borderId="0"/>
    <xf numFmtId="0" fontId="36" fillId="0" borderId="0"/>
    <xf numFmtId="0" fontId="36" fillId="0" borderId="0"/>
    <xf numFmtId="9" fontId="36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70" fontId="49" fillId="0" borderId="0" applyFont="0" applyFill="0" applyBorder="0" applyAlignment="0" applyProtection="0"/>
    <xf numFmtId="0" fontId="30" fillId="0" borderId="0"/>
    <xf numFmtId="44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9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0" fillId="0" borderId="0"/>
    <xf numFmtId="0" fontId="30" fillId="0" borderId="0"/>
    <xf numFmtId="44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9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4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44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4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49" fillId="0" borderId="0"/>
    <xf numFmtId="43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ill="0" applyBorder="0" applyAlignment="0" applyProtection="0"/>
    <xf numFmtId="0" fontId="21" fillId="0" borderId="0"/>
    <xf numFmtId="0" fontId="21" fillId="0" borderId="0"/>
    <xf numFmtId="44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44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44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44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74" fillId="35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7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39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1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3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74" fillId="45" borderId="0" applyNumberFormat="0" applyBorder="0" applyAlignment="0" applyProtection="0"/>
    <xf numFmtId="0" fontId="74" fillId="46" borderId="0" applyNumberFormat="0" applyBorder="0" applyAlignment="0" applyProtection="0"/>
    <xf numFmtId="0" fontId="74" fillId="46" borderId="0" applyNumberFormat="0" applyBorder="0" applyAlignment="0" applyProtection="0"/>
    <xf numFmtId="0" fontId="74" fillId="46" borderId="0" applyNumberFormat="0" applyBorder="0" applyAlignment="0" applyProtection="0"/>
    <xf numFmtId="0" fontId="74" fillId="46" borderId="0" applyNumberFormat="0" applyBorder="0" applyAlignment="0" applyProtection="0"/>
    <xf numFmtId="0" fontId="74" fillId="46" borderId="0" applyNumberFormat="0" applyBorder="0" applyAlignment="0" applyProtection="0"/>
    <xf numFmtId="0" fontId="74" fillId="46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74" fillId="47" borderId="0" applyNumberFormat="0" applyBorder="0" applyAlignment="0" applyProtection="0"/>
    <xf numFmtId="0" fontId="21" fillId="11" borderId="0" applyNumberFormat="0" applyBorder="0" applyAlignment="0" applyProtection="0"/>
    <xf numFmtId="0" fontId="74" fillId="48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74" fillId="35" borderId="0" applyNumberFormat="0" applyBorder="0" applyAlignment="0" applyProtection="0"/>
    <xf numFmtId="0" fontId="74" fillId="48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74" fillId="35" borderId="0" applyNumberFormat="0" applyBorder="0" applyAlignment="0" applyProtection="0"/>
    <xf numFmtId="0" fontId="74" fillId="35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74" fillId="35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74" fillId="49" borderId="0" applyNumberFormat="0" applyBorder="0" applyAlignment="0" applyProtection="0"/>
    <xf numFmtId="0" fontId="21" fillId="15" borderId="0" applyNumberFormat="0" applyBorder="0" applyAlignment="0" applyProtection="0"/>
    <xf numFmtId="0" fontId="74" fillId="4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74" fillId="37" borderId="0" applyNumberFormat="0" applyBorder="0" applyAlignment="0" applyProtection="0"/>
    <xf numFmtId="0" fontId="74" fillId="4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74" fillId="37" borderId="0" applyNumberFormat="0" applyBorder="0" applyAlignment="0" applyProtection="0"/>
    <xf numFmtId="0" fontId="74" fillId="37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74" fillId="37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74" fillId="38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74" fillId="50" borderId="0" applyNumberFormat="0" applyBorder="0" applyAlignment="0" applyProtection="0"/>
    <xf numFmtId="0" fontId="21" fillId="19" borderId="0" applyNumberFormat="0" applyBorder="0" applyAlignment="0" applyProtection="0"/>
    <xf numFmtId="0" fontId="74" fillId="51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74" fillId="39" borderId="0" applyNumberFormat="0" applyBorder="0" applyAlignment="0" applyProtection="0"/>
    <xf numFmtId="0" fontId="74" fillId="51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74" fillId="39" borderId="0" applyNumberFormat="0" applyBorder="0" applyAlignment="0" applyProtection="0"/>
    <xf numFmtId="0" fontId="74" fillId="39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74" fillId="39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74" fillId="47" borderId="0" applyNumberFormat="0" applyBorder="0" applyAlignment="0" applyProtection="0"/>
    <xf numFmtId="0" fontId="21" fillId="23" borderId="0" applyNumberFormat="0" applyBorder="0" applyAlignment="0" applyProtection="0"/>
    <xf numFmtId="0" fontId="74" fillId="48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74" fillId="41" borderId="0" applyNumberFormat="0" applyBorder="0" applyAlignment="0" applyProtection="0"/>
    <xf numFmtId="0" fontId="74" fillId="48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74" fillId="41" borderId="0" applyNumberFormat="0" applyBorder="0" applyAlignment="0" applyProtection="0"/>
    <xf numFmtId="0" fontId="74" fillId="41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74" fillId="41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74" fillId="43" borderId="0" applyNumberFormat="0" applyBorder="0" applyAlignment="0" applyProtection="0"/>
    <xf numFmtId="0" fontId="74" fillId="4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74" fillId="43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74" fillId="49" borderId="0" applyNumberFormat="0" applyBorder="0" applyAlignment="0" applyProtection="0"/>
    <xf numFmtId="0" fontId="74" fillId="45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74" fillId="45" borderId="0" applyNumberFormat="0" applyBorder="0" applyAlignment="0" applyProtection="0"/>
    <xf numFmtId="0" fontId="74" fillId="46" borderId="0" applyNumberFormat="0" applyBorder="0" applyAlignment="0" applyProtection="0"/>
    <xf numFmtId="0" fontId="74" fillId="46" borderId="0" applyNumberFormat="0" applyBorder="0" applyAlignment="0" applyProtection="0"/>
    <xf numFmtId="0" fontId="74" fillId="46" borderId="0" applyNumberFormat="0" applyBorder="0" applyAlignment="0" applyProtection="0"/>
    <xf numFmtId="0" fontId="74" fillId="46" borderId="0" applyNumberFormat="0" applyBorder="0" applyAlignment="0" applyProtection="0"/>
    <xf numFmtId="0" fontId="74" fillId="46" borderId="0" applyNumberFormat="0" applyBorder="0" applyAlignment="0" applyProtection="0"/>
    <xf numFmtId="0" fontId="74" fillId="46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74" fillId="46" borderId="0" applyNumberFormat="0" applyBorder="0" applyAlignment="0" applyProtection="0"/>
    <xf numFmtId="0" fontId="74" fillId="46" borderId="0" applyNumberFormat="0" applyBorder="0" applyAlignment="0" applyProtection="0"/>
    <xf numFmtId="0" fontId="74" fillId="46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74" fillId="35" borderId="0" applyNumberFormat="0" applyBorder="0" applyAlignment="0" applyProtection="0"/>
    <xf numFmtId="0" fontId="74" fillId="37" borderId="0" applyNumberFormat="0" applyBorder="0" applyAlignment="0" applyProtection="0"/>
    <xf numFmtId="0" fontId="74" fillId="39" borderId="0" applyNumberFormat="0" applyBorder="0" applyAlignment="0" applyProtection="0"/>
    <xf numFmtId="0" fontId="74" fillId="41" borderId="0" applyNumberFormat="0" applyBorder="0" applyAlignment="0" applyProtection="0"/>
    <xf numFmtId="0" fontId="74" fillId="43" borderId="0" applyNumberFormat="0" applyBorder="0" applyAlignment="0" applyProtection="0"/>
    <xf numFmtId="0" fontId="74" fillId="45" borderId="0" applyNumberFormat="0" applyBorder="0" applyAlignment="0" applyProtection="0"/>
    <xf numFmtId="0" fontId="74" fillId="52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4" borderId="0" applyNumberFormat="0" applyBorder="0" applyAlignment="0" applyProtection="0"/>
    <xf numFmtId="0" fontId="74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56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41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52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8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74" fillId="60" borderId="0" applyNumberFormat="0" applyBorder="0" applyAlignment="0" applyProtection="0"/>
    <xf numFmtId="0" fontId="21" fillId="12" borderId="0" applyNumberFormat="0" applyBorder="0" applyAlignment="0" applyProtection="0"/>
    <xf numFmtId="0" fontId="74" fillId="61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74" fillId="52" borderId="0" applyNumberFormat="0" applyBorder="0" applyAlignment="0" applyProtection="0"/>
    <xf numFmtId="0" fontId="74" fillId="61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74" fillId="52" borderId="0" applyNumberFormat="0" applyBorder="0" applyAlignment="0" applyProtection="0"/>
    <xf numFmtId="0" fontId="74" fillId="52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74" fillId="52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74" fillId="54" borderId="0" applyNumberFormat="0" applyBorder="0" applyAlignment="0" applyProtection="0"/>
    <xf numFmtId="0" fontId="74" fillId="54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74" fillId="54" borderId="0" applyNumberFormat="0" applyBorder="0" applyAlignment="0" applyProtection="0"/>
    <xf numFmtId="0" fontId="74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55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74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55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74" fillId="62" borderId="0" applyNumberFormat="0" applyBorder="0" applyAlignment="0" applyProtection="0"/>
    <xf numFmtId="0" fontId="21" fillId="20" borderId="0" applyNumberFormat="0" applyBorder="0" applyAlignment="0" applyProtection="0"/>
    <xf numFmtId="0" fontId="74" fillId="51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74" fillId="56" borderId="0" applyNumberFormat="0" applyBorder="0" applyAlignment="0" applyProtection="0"/>
    <xf numFmtId="0" fontId="74" fillId="51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74" fillId="56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74" fillId="57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74" fillId="60" borderId="0" applyNumberFormat="0" applyBorder="0" applyAlignment="0" applyProtection="0"/>
    <xf numFmtId="0" fontId="21" fillId="24" borderId="0" applyNumberFormat="0" applyBorder="0" applyAlignment="0" applyProtection="0"/>
    <xf numFmtId="0" fontId="74" fillId="61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74" fillId="41" borderId="0" applyNumberFormat="0" applyBorder="0" applyAlignment="0" applyProtection="0"/>
    <xf numFmtId="0" fontId="74" fillId="61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74" fillId="41" borderId="0" applyNumberFormat="0" applyBorder="0" applyAlignment="0" applyProtection="0"/>
    <xf numFmtId="0" fontId="74" fillId="41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74" fillId="41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74" fillId="42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74" fillId="63" borderId="0" applyNumberFormat="0" applyBorder="0" applyAlignment="0" applyProtection="0"/>
    <xf numFmtId="0" fontId="74" fillId="52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74" fillId="52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74" fillId="49" borderId="0" applyNumberFormat="0" applyBorder="0" applyAlignment="0" applyProtection="0"/>
    <xf numFmtId="0" fontId="21" fillId="32" borderId="0" applyNumberFormat="0" applyBorder="0" applyAlignment="0" applyProtection="0"/>
    <xf numFmtId="0" fontId="74" fillId="45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74" fillId="58" borderId="0" applyNumberFormat="0" applyBorder="0" applyAlignment="0" applyProtection="0"/>
    <xf numFmtId="0" fontId="74" fillId="45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74" fillId="58" borderId="0" applyNumberFormat="0" applyBorder="0" applyAlignment="0" applyProtection="0"/>
    <xf numFmtId="0" fontId="74" fillId="58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74" fillId="58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74" fillId="59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74" fillId="52" borderId="0" applyNumberFormat="0" applyBorder="0" applyAlignment="0" applyProtection="0"/>
    <xf numFmtId="0" fontId="74" fillId="54" borderId="0" applyNumberFormat="0" applyBorder="0" applyAlignment="0" applyProtection="0"/>
    <xf numFmtId="0" fontId="74" fillId="56" borderId="0" applyNumberFormat="0" applyBorder="0" applyAlignment="0" applyProtection="0"/>
    <xf numFmtId="0" fontId="74" fillId="41" borderId="0" applyNumberFormat="0" applyBorder="0" applyAlignment="0" applyProtection="0"/>
    <xf numFmtId="0" fontId="74" fillId="52" borderId="0" applyNumberFormat="0" applyBorder="0" applyAlignment="0" applyProtection="0"/>
    <xf numFmtId="0" fontId="74" fillId="58" borderId="0" applyNumberFormat="0" applyBorder="0" applyAlignment="0" applyProtection="0"/>
    <xf numFmtId="0" fontId="101" fillId="64" borderId="0" applyNumberFormat="0" applyBorder="0" applyAlignment="0" applyProtection="0"/>
    <xf numFmtId="0" fontId="101" fillId="65" borderId="0" applyNumberFormat="0" applyBorder="0" applyAlignment="0" applyProtection="0"/>
    <xf numFmtId="0" fontId="101" fillId="65" borderId="0" applyNumberFormat="0" applyBorder="0" applyAlignment="0" applyProtection="0"/>
    <xf numFmtId="0" fontId="101" fillId="65" borderId="0" applyNumberFormat="0" applyBorder="0" applyAlignment="0" applyProtection="0"/>
    <xf numFmtId="0" fontId="101" fillId="65" borderId="0" applyNumberFormat="0" applyBorder="0" applyAlignment="0" applyProtection="0"/>
    <xf numFmtId="0" fontId="101" fillId="65" borderId="0" applyNumberFormat="0" applyBorder="0" applyAlignment="0" applyProtection="0"/>
    <xf numFmtId="0" fontId="101" fillId="65" borderId="0" applyNumberFormat="0" applyBorder="0" applyAlignment="0" applyProtection="0"/>
    <xf numFmtId="0" fontId="101" fillId="54" borderId="0" applyNumberFormat="0" applyBorder="0" applyAlignment="0" applyProtection="0"/>
    <xf numFmtId="0" fontId="101" fillId="55" borderId="0" applyNumberFormat="0" applyBorder="0" applyAlignment="0" applyProtection="0"/>
    <xf numFmtId="0" fontId="101" fillId="55" borderId="0" applyNumberFormat="0" applyBorder="0" applyAlignment="0" applyProtection="0"/>
    <xf numFmtId="0" fontId="101" fillId="55" borderId="0" applyNumberFormat="0" applyBorder="0" applyAlignment="0" applyProtection="0"/>
    <xf numFmtId="0" fontId="101" fillId="55" borderId="0" applyNumberFormat="0" applyBorder="0" applyAlignment="0" applyProtection="0"/>
    <xf numFmtId="0" fontId="101" fillId="55" borderId="0" applyNumberFormat="0" applyBorder="0" applyAlignment="0" applyProtection="0"/>
    <xf numFmtId="0" fontId="101" fillId="55" borderId="0" applyNumberFormat="0" applyBorder="0" applyAlignment="0" applyProtection="0"/>
    <xf numFmtId="0" fontId="101" fillId="56" borderId="0" applyNumberFormat="0" applyBorder="0" applyAlignment="0" applyProtection="0"/>
    <xf numFmtId="0" fontId="101" fillId="57" borderId="0" applyNumberFormat="0" applyBorder="0" applyAlignment="0" applyProtection="0"/>
    <xf numFmtId="0" fontId="101" fillId="57" borderId="0" applyNumberFormat="0" applyBorder="0" applyAlignment="0" applyProtection="0"/>
    <xf numFmtId="0" fontId="101" fillId="57" borderId="0" applyNumberFormat="0" applyBorder="0" applyAlignment="0" applyProtection="0"/>
    <xf numFmtId="0" fontId="101" fillId="57" borderId="0" applyNumberFormat="0" applyBorder="0" applyAlignment="0" applyProtection="0"/>
    <xf numFmtId="0" fontId="101" fillId="57" borderId="0" applyNumberFormat="0" applyBorder="0" applyAlignment="0" applyProtection="0"/>
    <xf numFmtId="0" fontId="101" fillId="57" borderId="0" applyNumberFormat="0" applyBorder="0" applyAlignment="0" applyProtection="0"/>
    <xf numFmtId="0" fontId="101" fillId="66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101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71" borderId="0" applyNumberFormat="0" applyBorder="0" applyAlignment="0" applyProtection="0"/>
    <xf numFmtId="0" fontId="101" fillId="71" borderId="0" applyNumberFormat="0" applyBorder="0" applyAlignment="0" applyProtection="0"/>
    <xf numFmtId="0" fontId="101" fillId="71" borderId="0" applyNumberFormat="0" applyBorder="0" applyAlignment="0" applyProtection="0"/>
    <xf numFmtId="0" fontId="101" fillId="71" borderId="0" applyNumberFormat="0" applyBorder="0" applyAlignment="0" applyProtection="0"/>
    <xf numFmtId="0" fontId="101" fillId="71" borderId="0" applyNumberFormat="0" applyBorder="0" applyAlignment="0" applyProtection="0"/>
    <xf numFmtId="0" fontId="101" fillId="72" borderId="0" applyNumberFormat="0" applyBorder="0" applyAlignment="0" applyProtection="0"/>
    <xf numFmtId="0" fontId="96" fillId="13" borderId="0" applyNumberFormat="0" applyBorder="0" applyAlignment="0" applyProtection="0"/>
    <xf numFmtId="0" fontId="101" fillId="68" borderId="0" applyNumberFormat="0" applyBorder="0" applyAlignment="0" applyProtection="0"/>
    <xf numFmtId="0" fontId="101" fillId="64" borderId="0" applyNumberFormat="0" applyBorder="0" applyAlignment="0" applyProtection="0"/>
    <xf numFmtId="0" fontId="101" fillId="68" borderId="0" applyNumberFormat="0" applyBorder="0" applyAlignment="0" applyProtection="0"/>
    <xf numFmtId="0" fontId="96" fillId="13" borderId="0" applyNumberFormat="0" applyBorder="0" applyAlignment="0" applyProtection="0"/>
    <xf numFmtId="0" fontId="96" fillId="13" borderId="0" applyNumberFormat="0" applyBorder="0" applyAlignment="0" applyProtection="0"/>
    <xf numFmtId="0" fontId="96" fillId="13" borderId="0" applyNumberFormat="0" applyBorder="0" applyAlignment="0" applyProtection="0"/>
    <xf numFmtId="0" fontId="96" fillId="13" borderId="0" applyNumberFormat="0" applyBorder="0" applyAlignment="0" applyProtection="0"/>
    <xf numFmtId="0" fontId="96" fillId="13" borderId="0" applyNumberFormat="0" applyBorder="0" applyAlignment="0" applyProtection="0"/>
    <xf numFmtId="0" fontId="101" fillId="64" borderId="0" applyNumberFormat="0" applyBorder="0" applyAlignment="0" applyProtection="0"/>
    <xf numFmtId="0" fontId="101" fillId="65" borderId="0" applyNumberFormat="0" applyBorder="0" applyAlignment="0" applyProtection="0"/>
    <xf numFmtId="0" fontId="101" fillId="65" borderId="0" applyNumberFormat="0" applyBorder="0" applyAlignment="0" applyProtection="0"/>
    <xf numFmtId="0" fontId="101" fillId="65" borderId="0" applyNumberFormat="0" applyBorder="0" applyAlignment="0" applyProtection="0"/>
    <xf numFmtId="0" fontId="101" fillId="65" borderId="0" applyNumberFormat="0" applyBorder="0" applyAlignment="0" applyProtection="0"/>
    <xf numFmtId="0" fontId="101" fillId="65" borderId="0" applyNumberFormat="0" applyBorder="0" applyAlignment="0" applyProtection="0"/>
    <xf numFmtId="0" fontId="101" fillId="65" borderId="0" applyNumberFormat="0" applyBorder="0" applyAlignment="0" applyProtection="0"/>
    <xf numFmtId="0" fontId="101" fillId="65" borderId="0" applyNumberFormat="0" applyBorder="0" applyAlignment="0" applyProtection="0"/>
    <xf numFmtId="0" fontId="101" fillId="65" borderId="0" applyNumberFormat="0" applyBorder="0" applyAlignment="0" applyProtection="0"/>
    <xf numFmtId="0" fontId="101" fillId="65" borderId="0" applyNumberFormat="0" applyBorder="0" applyAlignment="0" applyProtection="0"/>
    <xf numFmtId="0" fontId="96" fillId="13" borderId="0" applyNumberFormat="0" applyBorder="0" applyAlignment="0" applyProtection="0"/>
    <xf numFmtId="0" fontId="101" fillId="54" borderId="0" applyNumberFormat="0" applyBorder="0" applyAlignment="0" applyProtection="0"/>
    <xf numFmtId="0" fontId="96" fillId="17" borderId="0" applyNumberFormat="0" applyBorder="0" applyAlignment="0" applyProtection="0"/>
    <xf numFmtId="0" fontId="96" fillId="17" borderId="0" applyNumberFormat="0" applyBorder="0" applyAlignment="0" applyProtection="0"/>
    <xf numFmtId="0" fontId="96" fillId="17" borderId="0" applyNumberFormat="0" applyBorder="0" applyAlignment="0" applyProtection="0"/>
    <xf numFmtId="0" fontId="96" fillId="17" borderId="0" applyNumberFormat="0" applyBorder="0" applyAlignment="0" applyProtection="0"/>
    <xf numFmtId="0" fontId="96" fillId="17" borderId="0" applyNumberFormat="0" applyBorder="0" applyAlignment="0" applyProtection="0"/>
    <xf numFmtId="0" fontId="96" fillId="17" borderId="0" applyNumberFormat="0" applyBorder="0" applyAlignment="0" applyProtection="0"/>
    <xf numFmtId="0" fontId="101" fillId="55" borderId="0" applyNumberFormat="0" applyBorder="0" applyAlignment="0" applyProtection="0"/>
    <xf numFmtId="0" fontId="101" fillId="55" borderId="0" applyNumberFormat="0" applyBorder="0" applyAlignment="0" applyProtection="0"/>
    <xf numFmtId="0" fontId="101" fillId="55" borderId="0" applyNumberFormat="0" applyBorder="0" applyAlignment="0" applyProtection="0"/>
    <xf numFmtId="0" fontId="101" fillId="55" borderId="0" applyNumberFormat="0" applyBorder="0" applyAlignment="0" applyProtection="0"/>
    <xf numFmtId="0" fontId="96" fillId="17" borderId="0" applyNumberFormat="0" applyBorder="0" applyAlignment="0" applyProtection="0"/>
    <xf numFmtId="0" fontId="101" fillId="62" borderId="0" applyNumberFormat="0" applyBorder="0" applyAlignment="0" applyProtection="0"/>
    <xf numFmtId="0" fontId="96" fillId="21" borderId="0" applyNumberFormat="0" applyBorder="0" applyAlignment="0" applyProtection="0"/>
    <xf numFmtId="0" fontId="101" fillId="51" borderId="0" applyNumberFormat="0" applyBorder="0" applyAlignment="0" applyProtection="0"/>
    <xf numFmtId="0" fontId="101" fillId="56" borderId="0" applyNumberFormat="0" applyBorder="0" applyAlignment="0" applyProtection="0"/>
    <xf numFmtId="0" fontId="101" fillId="51" borderId="0" applyNumberFormat="0" applyBorder="0" applyAlignment="0" applyProtection="0"/>
    <xf numFmtId="0" fontId="96" fillId="21" borderId="0" applyNumberFormat="0" applyBorder="0" applyAlignment="0" applyProtection="0"/>
    <xf numFmtId="0" fontId="96" fillId="21" borderId="0" applyNumberFormat="0" applyBorder="0" applyAlignment="0" applyProtection="0"/>
    <xf numFmtId="0" fontId="96" fillId="21" borderId="0" applyNumberFormat="0" applyBorder="0" applyAlignment="0" applyProtection="0"/>
    <xf numFmtId="0" fontId="96" fillId="21" borderId="0" applyNumberFormat="0" applyBorder="0" applyAlignment="0" applyProtection="0"/>
    <xf numFmtId="0" fontId="96" fillId="21" borderId="0" applyNumberFormat="0" applyBorder="0" applyAlignment="0" applyProtection="0"/>
    <xf numFmtId="0" fontId="101" fillId="56" borderId="0" applyNumberFormat="0" applyBorder="0" applyAlignment="0" applyProtection="0"/>
    <xf numFmtId="0" fontId="101" fillId="57" borderId="0" applyNumberFormat="0" applyBorder="0" applyAlignment="0" applyProtection="0"/>
    <xf numFmtId="0" fontId="101" fillId="57" borderId="0" applyNumberFormat="0" applyBorder="0" applyAlignment="0" applyProtection="0"/>
    <xf numFmtId="0" fontId="101" fillId="57" borderId="0" applyNumberFormat="0" applyBorder="0" applyAlignment="0" applyProtection="0"/>
    <xf numFmtId="0" fontId="101" fillId="57" borderId="0" applyNumberFormat="0" applyBorder="0" applyAlignment="0" applyProtection="0"/>
    <xf numFmtId="0" fontId="101" fillId="57" borderId="0" applyNumberFormat="0" applyBorder="0" applyAlignment="0" applyProtection="0"/>
    <xf numFmtId="0" fontId="101" fillId="57" borderId="0" applyNumberFormat="0" applyBorder="0" applyAlignment="0" applyProtection="0"/>
    <xf numFmtId="0" fontId="101" fillId="57" borderId="0" applyNumberFormat="0" applyBorder="0" applyAlignment="0" applyProtection="0"/>
    <xf numFmtId="0" fontId="101" fillId="57" borderId="0" applyNumberFormat="0" applyBorder="0" applyAlignment="0" applyProtection="0"/>
    <xf numFmtId="0" fontId="101" fillId="57" borderId="0" applyNumberFormat="0" applyBorder="0" applyAlignment="0" applyProtection="0"/>
    <xf numFmtId="0" fontId="96" fillId="21" borderId="0" applyNumberFormat="0" applyBorder="0" applyAlignment="0" applyProtection="0"/>
    <xf numFmtId="0" fontId="101" fillId="60" borderId="0" applyNumberFormat="0" applyBorder="0" applyAlignment="0" applyProtection="0"/>
    <xf numFmtId="0" fontId="96" fillId="25" borderId="0" applyNumberFormat="0" applyBorder="0" applyAlignment="0" applyProtection="0"/>
    <xf numFmtId="0" fontId="101" fillId="61" borderId="0" applyNumberFormat="0" applyBorder="0" applyAlignment="0" applyProtection="0"/>
    <xf numFmtId="0" fontId="101" fillId="66" borderId="0" applyNumberFormat="0" applyBorder="0" applyAlignment="0" applyProtection="0"/>
    <xf numFmtId="0" fontId="101" fillId="61" borderId="0" applyNumberFormat="0" applyBorder="0" applyAlignment="0" applyProtection="0"/>
    <xf numFmtId="0" fontId="96" fillId="25" borderId="0" applyNumberFormat="0" applyBorder="0" applyAlignment="0" applyProtection="0"/>
    <xf numFmtId="0" fontId="96" fillId="25" borderId="0" applyNumberFormat="0" applyBorder="0" applyAlignment="0" applyProtection="0"/>
    <xf numFmtId="0" fontId="96" fillId="25" borderId="0" applyNumberFormat="0" applyBorder="0" applyAlignment="0" applyProtection="0"/>
    <xf numFmtId="0" fontId="96" fillId="25" borderId="0" applyNumberFormat="0" applyBorder="0" applyAlignment="0" applyProtection="0"/>
    <xf numFmtId="0" fontId="96" fillId="25" borderId="0" applyNumberFormat="0" applyBorder="0" applyAlignment="0" applyProtection="0"/>
    <xf numFmtId="0" fontId="101" fillId="66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96" fillId="25" borderId="0" applyNumberFormat="0" applyBorder="0" applyAlignment="0" applyProtection="0"/>
    <xf numFmtId="0" fontId="101" fillId="68" borderId="0" applyNumberFormat="0" applyBorder="0" applyAlignment="0" applyProtection="0"/>
    <xf numFmtId="0" fontId="96" fillId="29" borderId="0" applyNumberFormat="0" applyBorder="0" applyAlignment="0" applyProtection="0"/>
    <xf numFmtId="0" fontId="96" fillId="29" borderId="0" applyNumberFormat="0" applyBorder="0" applyAlignment="0" applyProtection="0"/>
    <xf numFmtId="0" fontId="96" fillId="29" borderId="0" applyNumberFormat="0" applyBorder="0" applyAlignment="0" applyProtection="0"/>
    <xf numFmtId="0" fontId="96" fillId="29" borderId="0" applyNumberFormat="0" applyBorder="0" applyAlignment="0" applyProtection="0"/>
    <xf numFmtId="0" fontId="96" fillId="29" borderId="0" applyNumberFormat="0" applyBorder="0" applyAlignment="0" applyProtection="0"/>
    <xf numFmtId="0" fontId="96" fillId="29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96" fillId="29" borderId="0" applyNumberFormat="0" applyBorder="0" applyAlignment="0" applyProtection="0"/>
    <xf numFmtId="0" fontId="101" fillId="49" borderId="0" applyNumberFormat="0" applyBorder="0" applyAlignment="0" applyProtection="0"/>
    <xf numFmtId="0" fontId="96" fillId="33" borderId="0" applyNumberFormat="0" applyBorder="0" applyAlignment="0" applyProtection="0"/>
    <xf numFmtId="0" fontId="101" fillId="45" borderId="0" applyNumberFormat="0" applyBorder="0" applyAlignment="0" applyProtection="0"/>
    <xf numFmtId="0" fontId="101" fillId="70" borderId="0" applyNumberFormat="0" applyBorder="0" applyAlignment="0" applyProtection="0"/>
    <xf numFmtId="0" fontId="101" fillId="45" borderId="0" applyNumberFormat="0" applyBorder="0" applyAlignment="0" applyProtection="0"/>
    <xf numFmtId="0" fontId="96" fillId="33" borderId="0" applyNumberFormat="0" applyBorder="0" applyAlignment="0" applyProtection="0"/>
    <xf numFmtId="0" fontId="96" fillId="33" borderId="0" applyNumberFormat="0" applyBorder="0" applyAlignment="0" applyProtection="0"/>
    <xf numFmtId="0" fontId="96" fillId="33" borderId="0" applyNumberFormat="0" applyBorder="0" applyAlignment="0" applyProtection="0"/>
    <xf numFmtId="0" fontId="96" fillId="33" borderId="0" applyNumberFormat="0" applyBorder="0" applyAlignment="0" applyProtection="0"/>
    <xf numFmtId="0" fontId="96" fillId="33" borderId="0" applyNumberFormat="0" applyBorder="0" applyAlignment="0" applyProtection="0"/>
    <xf numFmtId="0" fontId="101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71" borderId="0" applyNumberFormat="0" applyBorder="0" applyAlignment="0" applyProtection="0"/>
    <xf numFmtId="0" fontId="101" fillId="71" borderId="0" applyNumberFormat="0" applyBorder="0" applyAlignment="0" applyProtection="0"/>
    <xf numFmtId="0" fontId="101" fillId="71" borderId="0" applyNumberFormat="0" applyBorder="0" applyAlignment="0" applyProtection="0"/>
    <xf numFmtId="0" fontId="101" fillId="71" borderId="0" applyNumberFormat="0" applyBorder="0" applyAlignment="0" applyProtection="0"/>
    <xf numFmtId="0" fontId="101" fillId="71" borderId="0" applyNumberFormat="0" applyBorder="0" applyAlignment="0" applyProtection="0"/>
    <xf numFmtId="0" fontId="101" fillId="71" borderId="0" applyNumberFormat="0" applyBorder="0" applyAlignment="0" applyProtection="0"/>
    <xf numFmtId="0" fontId="101" fillId="71" borderId="0" applyNumberFormat="0" applyBorder="0" applyAlignment="0" applyProtection="0"/>
    <xf numFmtId="0" fontId="101" fillId="71" borderId="0" applyNumberFormat="0" applyBorder="0" applyAlignment="0" applyProtection="0"/>
    <xf numFmtId="0" fontId="96" fillId="33" borderId="0" applyNumberFormat="0" applyBorder="0" applyAlignment="0" applyProtection="0"/>
    <xf numFmtId="0" fontId="101" fillId="64" borderId="0" applyNumberFormat="0" applyBorder="0" applyAlignment="0" applyProtection="0"/>
    <xf numFmtId="0" fontId="101" fillId="54" borderId="0" applyNumberFormat="0" applyBorder="0" applyAlignment="0" applyProtection="0"/>
    <xf numFmtId="0" fontId="101" fillId="56" borderId="0" applyNumberFormat="0" applyBorder="0" applyAlignment="0" applyProtection="0"/>
    <xf numFmtId="0" fontId="101" fillId="66" borderId="0" applyNumberFormat="0" applyBorder="0" applyAlignment="0" applyProtection="0"/>
    <xf numFmtId="0" fontId="101" fillId="68" borderId="0" applyNumberFormat="0" applyBorder="0" applyAlignment="0" applyProtection="0"/>
    <xf numFmtId="0" fontId="101" fillId="70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4" borderId="0" applyNumberFormat="0" applyBorder="0" applyAlignment="0" applyProtection="0"/>
    <xf numFmtId="0" fontId="101" fillId="74" borderId="0" applyNumberFormat="0" applyBorder="0" applyAlignment="0" applyProtection="0"/>
    <xf numFmtId="0" fontId="101" fillId="74" borderId="0" applyNumberFormat="0" applyBorder="0" applyAlignment="0" applyProtection="0"/>
    <xf numFmtId="0" fontId="101" fillId="74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6" borderId="0" applyNumberFormat="0" applyBorder="0" applyAlignment="0" applyProtection="0"/>
    <xf numFmtId="0" fontId="101" fillId="76" borderId="0" applyNumberFormat="0" applyBorder="0" applyAlignment="0" applyProtection="0"/>
    <xf numFmtId="0" fontId="101" fillId="76" borderId="0" applyNumberFormat="0" applyBorder="0" applyAlignment="0" applyProtection="0"/>
    <xf numFmtId="0" fontId="101" fillId="76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8" borderId="0" applyNumberFormat="0" applyBorder="0" applyAlignment="0" applyProtection="0"/>
    <xf numFmtId="0" fontId="101" fillId="78" borderId="0" applyNumberFormat="0" applyBorder="0" applyAlignment="0" applyProtection="0"/>
    <xf numFmtId="0" fontId="101" fillId="78" borderId="0" applyNumberFormat="0" applyBorder="0" applyAlignment="0" applyProtection="0"/>
    <xf numFmtId="0" fontId="101" fillId="78" borderId="0" applyNumberFormat="0" applyBorder="0" applyAlignment="0" applyProtection="0"/>
    <xf numFmtId="0" fontId="101" fillId="78" borderId="0" applyNumberFormat="0" applyBorder="0" applyAlignment="0" applyProtection="0"/>
    <xf numFmtId="0" fontId="101" fillId="78" borderId="0" applyNumberFormat="0" applyBorder="0" applyAlignment="0" applyProtection="0"/>
    <xf numFmtId="0" fontId="101" fillId="66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101" fillId="79" borderId="0" applyNumberFormat="0" applyBorder="0" applyAlignment="0" applyProtection="0"/>
    <xf numFmtId="0" fontId="101" fillId="80" borderId="0" applyNumberFormat="0" applyBorder="0" applyAlignment="0" applyProtection="0"/>
    <xf numFmtId="0" fontId="101" fillId="80" borderId="0" applyNumberFormat="0" applyBorder="0" applyAlignment="0" applyProtection="0"/>
    <xf numFmtId="0" fontId="101" fillId="80" borderId="0" applyNumberFormat="0" applyBorder="0" applyAlignment="0" applyProtection="0"/>
    <xf numFmtId="0" fontId="101" fillId="80" borderId="0" applyNumberFormat="0" applyBorder="0" applyAlignment="0" applyProtection="0"/>
    <xf numFmtId="0" fontId="101" fillId="80" borderId="0" applyNumberFormat="0" applyBorder="0" applyAlignment="0" applyProtection="0"/>
    <xf numFmtId="0" fontId="101" fillId="80" borderId="0" applyNumberFormat="0" applyBorder="0" applyAlignment="0" applyProtection="0"/>
    <xf numFmtId="0" fontId="102" fillId="37" borderId="0" applyNumberFormat="0" applyBorder="0" applyAlignment="0" applyProtection="0"/>
    <xf numFmtId="0" fontId="102" fillId="38" borderId="0" applyNumberFormat="0" applyBorder="0" applyAlignment="0" applyProtection="0"/>
    <xf numFmtId="0" fontId="102" fillId="38" borderId="0" applyNumberFormat="0" applyBorder="0" applyAlignment="0" applyProtection="0"/>
    <xf numFmtId="0" fontId="102" fillId="38" borderId="0" applyNumberFormat="0" applyBorder="0" applyAlignment="0" applyProtection="0"/>
    <xf numFmtId="0" fontId="102" fillId="38" borderId="0" applyNumberFormat="0" applyBorder="0" applyAlignment="0" applyProtection="0"/>
    <xf numFmtId="0" fontId="102" fillId="38" borderId="0" applyNumberFormat="0" applyBorder="0" applyAlignment="0" applyProtection="0"/>
    <xf numFmtId="0" fontId="102" fillId="38" borderId="0" applyNumberFormat="0" applyBorder="0" applyAlignment="0" applyProtection="0"/>
    <xf numFmtId="0" fontId="103" fillId="39" borderId="0" applyNumberFormat="0" applyBorder="0" applyAlignment="0" applyProtection="0"/>
    <xf numFmtId="0" fontId="87" fillId="3" borderId="0" applyNumberFormat="0" applyBorder="0" applyAlignment="0" applyProtection="0"/>
    <xf numFmtId="0" fontId="87" fillId="3" borderId="0" applyNumberFormat="0" applyBorder="0" applyAlignment="0" applyProtection="0"/>
    <xf numFmtId="0" fontId="87" fillId="3" borderId="0" applyNumberFormat="0" applyBorder="0" applyAlignment="0" applyProtection="0"/>
    <xf numFmtId="0" fontId="87" fillId="3" borderId="0" applyNumberFormat="0" applyBorder="0" applyAlignment="0" applyProtection="0"/>
    <xf numFmtId="0" fontId="87" fillId="3" borderId="0" applyNumberFormat="0" applyBorder="0" applyAlignment="0" applyProtection="0"/>
    <xf numFmtId="0" fontId="87" fillId="3" borderId="0" applyNumberFormat="0" applyBorder="0" applyAlignment="0" applyProtection="0"/>
    <xf numFmtId="0" fontId="103" fillId="40" borderId="0" applyNumberFormat="0" applyBorder="0" applyAlignment="0" applyProtection="0"/>
    <xf numFmtId="0" fontId="103" fillId="40" borderId="0" applyNumberFormat="0" applyBorder="0" applyAlignment="0" applyProtection="0"/>
    <xf numFmtId="0" fontId="103" fillId="40" borderId="0" applyNumberFormat="0" applyBorder="0" applyAlignment="0" applyProtection="0"/>
    <xf numFmtId="0" fontId="103" fillId="40" borderId="0" applyNumberFormat="0" applyBorder="0" applyAlignment="0" applyProtection="0"/>
    <xf numFmtId="0" fontId="87" fillId="3" borderId="0" applyNumberFormat="0" applyBorder="0" applyAlignment="0" applyProtection="0"/>
    <xf numFmtId="0" fontId="103" fillId="39" borderId="0" applyNumberFormat="0" applyBorder="0" applyAlignment="0" applyProtection="0"/>
    <xf numFmtId="0" fontId="100" fillId="81" borderId="38" applyBorder="0">
      <alignment horizontal="center" vertical="center"/>
    </xf>
    <xf numFmtId="0" fontId="104" fillId="61" borderId="39" applyNumberFormat="0" applyAlignment="0" applyProtection="0"/>
    <xf numFmtId="0" fontId="104" fillId="82" borderId="39" applyNumberFormat="0" applyAlignment="0" applyProtection="0"/>
    <xf numFmtId="0" fontId="104" fillId="82" borderId="39" applyNumberFormat="0" applyAlignment="0" applyProtection="0"/>
    <xf numFmtId="0" fontId="104" fillId="82" borderId="39" applyNumberFormat="0" applyAlignment="0" applyProtection="0"/>
    <xf numFmtId="0" fontId="104" fillId="82" borderId="39" applyNumberFormat="0" applyAlignment="0" applyProtection="0"/>
    <xf numFmtId="0" fontId="104" fillId="82" borderId="39" applyNumberFormat="0" applyAlignment="0" applyProtection="0"/>
    <xf numFmtId="0" fontId="104" fillId="82" borderId="39" applyNumberFormat="0" applyAlignment="0" applyProtection="0"/>
    <xf numFmtId="0" fontId="104" fillId="83" borderId="39" applyNumberFormat="0" applyAlignment="0" applyProtection="0"/>
    <xf numFmtId="0" fontId="104" fillId="83" borderId="39" applyNumberFormat="0" applyAlignment="0" applyProtection="0"/>
    <xf numFmtId="0" fontId="91" fillId="7" borderId="27" applyNumberFormat="0" applyAlignment="0" applyProtection="0"/>
    <xf numFmtId="0" fontId="91" fillId="7" borderId="27" applyNumberFormat="0" applyAlignment="0" applyProtection="0"/>
    <xf numFmtId="0" fontId="91" fillId="7" borderId="27" applyNumberFormat="0" applyAlignment="0" applyProtection="0"/>
    <xf numFmtId="0" fontId="91" fillId="7" borderId="27" applyNumberFormat="0" applyAlignment="0" applyProtection="0"/>
    <xf numFmtId="0" fontId="91" fillId="7" borderId="27" applyNumberFormat="0" applyAlignment="0" applyProtection="0"/>
    <xf numFmtId="0" fontId="91" fillId="7" borderId="27" applyNumberFormat="0" applyAlignment="0" applyProtection="0"/>
    <xf numFmtId="0" fontId="104" fillId="83" borderId="39" applyNumberFormat="0" applyAlignment="0" applyProtection="0"/>
    <xf numFmtId="0" fontId="104" fillId="83" borderId="39" applyNumberFormat="0" applyAlignment="0" applyProtection="0"/>
    <xf numFmtId="0" fontId="104" fillId="82" borderId="39" applyNumberFormat="0" applyAlignment="0" applyProtection="0"/>
    <xf numFmtId="0" fontId="104" fillId="82" borderId="39" applyNumberFormat="0" applyAlignment="0" applyProtection="0"/>
    <xf numFmtId="0" fontId="104" fillId="82" borderId="39" applyNumberFormat="0" applyAlignment="0" applyProtection="0"/>
    <xf numFmtId="0" fontId="104" fillId="82" borderId="39" applyNumberFormat="0" applyAlignment="0" applyProtection="0"/>
    <xf numFmtId="0" fontId="104" fillId="82" borderId="39" applyNumberFormat="0" applyAlignment="0" applyProtection="0"/>
    <xf numFmtId="0" fontId="104" fillId="82" borderId="39" applyNumberFormat="0" applyAlignment="0" applyProtection="0"/>
    <xf numFmtId="0" fontId="104" fillId="82" borderId="39" applyNumberFormat="0" applyAlignment="0" applyProtection="0"/>
    <xf numFmtId="0" fontId="104" fillId="82" borderId="39" applyNumberFormat="0" applyAlignment="0" applyProtection="0"/>
    <xf numFmtId="0" fontId="91" fillId="7" borderId="27" applyNumberFormat="0" applyAlignment="0" applyProtection="0"/>
    <xf numFmtId="0" fontId="105" fillId="84" borderId="40" applyNumberFormat="0" applyAlignment="0" applyProtection="0"/>
    <xf numFmtId="0" fontId="93" fillId="8" borderId="30" applyNumberFormat="0" applyAlignment="0" applyProtection="0"/>
    <xf numFmtId="0" fontId="93" fillId="8" borderId="30" applyNumberFormat="0" applyAlignment="0" applyProtection="0"/>
    <xf numFmtId="0" fontId="93" fillId="8" borderId="30" applyNumberFormat="0" applyAlignment="0" applyProtection="0"/>
    <xf numFmtId="0" fontId="93" fillId="8" borderId="30" applyNumberFormat="0" applyAlignment="0" applyProtection="0"/>
    <xf numFmtId="0" fontId="93" fillId="8" borderId="30" applyNumberFormat="0" applyAlignment="0" applyProtection="0"/>
    <xf numFmtId="0" fontId="93" fillId="8" borderId="30" applyNumberFormat="0" applyAlignment="0" applyProtection="0"/>
    <xf numFmtId="0" fontId="105" fillId="85" borderId="40" applyNumberFormat="0" applyAlignment="0" applyProtection="0"/>
    <xf numFmtId="0" fontId="105" fillId="85" borderId="40" applyNumberFormat="0" applyAlignment="0" applyProtection="0"/>
    <xf numFmtId="0" fontId="105" fillId="85" borderId="40" applyNumberFormat="0" applyAlignment="0" applyProtection="0"/>
    <xf numFmtId="0" fontId="105" fillId="85" borderId="40" applyNumberFormat="0" applyAlignment="0" applyProtection="0"/>
    <xf numFmtId="0" fontId="93" fillId="8" borderId="30" applyNumberFormat="0" applyAlignment="0" applyProtection="0"/>
    <xf numFmtId="0" fontId="106" fillId="0" borderId="41" applyNumberFormat="0" applyFill="0" applyAlignment="0" applyProtection="0"/>
    <xf numFmtId="0" fontId="92" fillId="0" borderId="29" applyNumberFormat="0" applyFill="0" applyAlignment="0" applyProtection="0"/>
    <xf numFmtId="0" fontId="92" fillId="0" borderId="29" applyNumberFormat="0" applyFill="0" applyAlignment="0" applyProtection="0"/>
    <xf numFmtId="0" fontId="92" fillId="0" borderId="29" applyNumberFormat="0" applyFill="0" applyAlignment="0" applyProtection="0"/>
    <xf numFmtId="0" fontId="92" fillId="0" borderId="29" applyNumberFormat="0" applyFill="0" applyAlignment="0" applyProtection="0"/>
    <xf numFmtId="0" fontId="92" fillId="0" borderId="29" applyNumberFormat="0" applyFill="0" applyAlignment="0" applyProtection="0"/>
    <xf numFmtId="0" fontId="92" fillId="0" borderId="29" applyNumberFormat="0" applyFill="0" applyAlignment="0" applyProtection="0"/>
    <xf numFmtId="0" fontId="106" fillId="0" borderId="41" applyNumberFormat="0" applyFill="0" applyAlignment="0" applyProtection="0"/>
    <xf numFmtId="0" fontId="106" fillId="0" borderId="41" applyNumberFormat="0" applyFill="0" applyAlignment="0" applyProtection="0"/>
    <xf numFmtId="0" fontId="106" fillId="0" borderId="41" applyNumberFormat="0" applyFill="0" applyAlignment="0" applyProtection="0"/>
    <xf numFmtId="0" fontId="106" fillId="0" borderId="41" applyNumberFormat="0" applyFill="0" applyAlignment="0" applyProtection="0"/>
    <xf numFmtId="0" fontId="92" fillId="0" borderId="29" applyNumberFormat="0" applyFill="0" applyAlignment="0" applyProtection="0"/>
    <xf numFmtId="0" fontId="105" fillId="84" borderId="40" applyNumberFormat="0" applyAlignment="0" applyProtection="0"/>
    <xf numFmtId="0" fontId="105" fillId="85" borderId="40" applyNumberFormat="0" applyAlignment="0" applyProtection="0"/>
    <xf numFmtId="0" fontId="105" fillId="85" borderId="40" applyNumberFormat="0" applyAlignment="0" applyProtection="0"/>
    <xf numFmtId="0" fontId="105" fillId="85" borderId="40" applyNumberFormat="0" applyAlignment="0" applyProtection="0"/>
    <xf numFmtId="0" fontId="105" fillId="85" borderId="40" applyNumberFormat="0" applyAlignment="0" applyProtection="0"/>
    <xf numFmtId="0" fontId="105" fillId="85" borderId="40" applyNumberFormat="0" applyAlignment="0" applyProtection="0"/>
    <xf numFmtId="0" fontId="105" fillId="85" borderId="40" applyNumberFormat="0" applyAlignment="0" applyProtection="0"/>
    <xf numFmtId="0" fontId="107" fillId="61" borderId="42" applyNumberFormat="0" applyAlignment="0" applyProtection="0"/>
    <xf numFmtId="176" fontId="49" fillId="0" borderId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176" fontId="49" fillId="0" borderId="0" applyFill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52" fillId="0" borderId="0" applyFont="0" applyFill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7" fontId="49" fillId="0" borderId="0" applyFill="0" applyBorder="0" applyAlignment="0" applyProtection="0"/>
    <xf numFmtId="177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167" fontId="52" fillId="0" borderId="0" applyFont="0" applyFill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167" fontId="52" fillId="0" borderId="0" applyFont="0" applyFill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3" fontId="49" fillId="0" borderId="0" applyFont="0" applyBorder="0" applyAlignment="0" applyProtection="0"/>
    <xf numFmtId="0" fontId="52" fillId="0" borderId="0" applyFont="0" applyFill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0" fontId="52" fillId="0" borderId="0" applyFont="0" applyFill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8" fontId="49" fillId="0" borderId="0" applyFont="0" applyBorder="0" applyAlignment="0" applyProtection="0"/>
    <xf numFmtId="179" fontId="108" fillId="34" borderId="34" applyFont="0" applyFill="0" applyBorder="0" applyProtection="0"/>
    <xf numFmtId="0" fontId="101" fillId="72" borderId="0" applyNumberFormat="0" applyBorder="0" applyAlignment="0" applyProtection="0"/>
    <xf numFmtId="0" fontId="96" fillId="10" borderId="0" applyNumberFormat="0" applyBorder="0" applyAlignment="0" applyProtection="0"/>
    <xf numFmtId="0" fontId="101" fillId="68" borderId="0" applyNumberFormat="0" applyBorder="0" applyAlignment="0" applyProtection="0"/>
    <xf numFmtId="0" fontId="101" fillId="73" borderId="0" applyNumberFormat="0" applyBorder="0" applyAlignment="0" applyProtection="0"/>
    <xf numFmtId="0" fontId="101" fillId="68" borderId="0" applyNumberFormat="0" applyBorder="0" applyAlignment="0" applyProtection="0"/>
    <xf numFmtId="0" fontId="96" fillId="10" borderId="0" applyNumberFormat="0" applyBorder="0" applyAlignment="0" applyProtection="0"/>
    <xf numFmtId="0" fontId="96" fillId="10" borderId="0" applyNumberFormat="0" applyBorder="0" applyAlignment="0" applyProtection="0"/>
    <xf numFmtId="0" fontId="96" fillId="10" borderId="0" applyNumberFormat="0" applyBorder="0" applyAlignment="0" applyProtection="0"/>
    <xf numFmtId="0" fontId="96" fillId="10" borderId="0" applyNumberFormat="0" applyBorder="0" applyAlignment="0" applyProtection="0"/>
    <xf numFmtId="0" fontId="96" fillId="10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4" borderId="0" applyNumberFormat="0" applyBorder="0" applyAlignment="0" applyProtection="0"/>
    <xf numFmtId="0" fontId="101" fillId="74" borderId="0" applyNumberFormat="0" applyBorder="0" applyAlignment="0" applyProtection="0"/>
    <xf numFmtId="0" fontId="101" fillId="74" borderId="0" applyNumberFormat="0" applyBorder="0" applyAlignment="0" applyProtection="0"/>
    <xf numFmtId="0" fontId="101" fillId="74" borderId="0" applyNumberFormat="0" applyBorder="0" applyAlignment="0" applyProtection="0"/>
    <xf numFmtId="0" fontId="101" fillId="74" borderId="0" applyNumberFormat="0" applyBorder="0" applyAlignment="0" applyProtection="0"/>
    <xf numFmtId="0" fontId="101" fillId="74" borderId="0" applyNumberFormat="0" applyBorder="0" applyAlignment="0" applyProtection="0"/>
    <xf numFmtId="0" fontId="101" fillId="74" borderId="0" applyNumberFormat="0" applyBorder="0" applyAlignment="0" applyProtection="0"/>
    <xf numFmtId="0" fontId="101" fillId="74" borderId="0" applyNumberFormat="0" applyBorder="0" applyAlignment="0" applyProtection="0"/>
    <xf numFmtId="0" fontId="96" fillId="10" borderId="0" applyNumberFormat="0" applyBorder="0" applyAlignment="0" applyProtection="0"/>
    <xf numFmtId="0" fontId="101" fillId="75" borderId="0" applyNumberFormat="0" applyBorder="0" applyAlignment="0" applyProtection="0"/>
    <xf numFmtId="0" fontId="96" fillId="14" borderId="0" applyNumberFormat="0" applyBorder="0" applyAlignment="0" applyProtection="0"/>
    <xf numFmtId="0" fontId="96" fillId="14" borderId="0" applyNumberFormat="0" applyBorder="0" applyAlignment="0" applyProtection="0"/>
    <xf numFmtId="0" fontId="96" fillId="14" borderId="0" applyNumberFormat="0" applyBorder="0" applyAlignment="0" applyProtection="0"/>
    <xf numFmtId="0" fontId="96" fillId="14" borderId="0" applyNumberFormat="0" applyBorder="0" applyAlignment="0" applyProtection="0"/>
    <xf numFmtId="0" fontId="96" fillId="14" borderId="0" applyNumberFormat="0" applyBorder="0" applyAlignment="0" applyProtection="0"/>
    <xf numFmtId="0" fontId="96" fillId="14" borderId="0" applyNumberFormat="0" applyBorder="0" applyAlignment="0" applyProtection="0"/>
    <xf numFmtId="0" fontId="101" fillId="76" borderId="0" applyNumberFormat="0" applyBorder="0" applyAlignment="0" applyProtection="0"/>
    <xf numFmtId="0" fontId="101" fillId="76" borderId="0" applyNumberFormat="0" applyBorder="0" applyAlignment="0" applyProtection="0"/>
    <xf numFmtId="0" fontId="101" fillId="76" borderId="0" applyNumberFormat="0" applyBorder="0" applyAlignment="0" applyProtection="0"/>
    <xf numFmtId="0" fontId="101" fillId="76" borderId="0" applyNumberFormat="0" applyBorder="0" applyAlignment="0" applyProtection="0"/>
    <xf numFmtId="0" fontId="96" fillId="14" borderId="0" applyNumberFormat="0" applyBorder="0" applyAlignment="0" applyProtection="0"/>
    <xf numFmtId="0" fontId="101" fillId="86" borderId="0" applyNumberFormat="0" applyBorder="0" applyAlignment="0" applyProtection="0"/>
    <xf numFmtId="0" fontId="96" fillId="18" borderId="0" applyNumberFormat="0" applyBorder="0" applyAlignment="0" applyProtection="0"/>
    <xf numFmtId="0" fontId="96" fillId="18" borderId="0" applyNumberFormat="0" applyBorder="0" applyAlignment="0" applyProtection="0"/>
    <xf numFmtId="0" fontId="96" fillId="18" borderId="0" applyNumberFormat="0" applyBorder="0" applyAlignment="0" applyProtection="0"/>
    <xf numFmtId="0" fontId="96" fillId="18" borderId="0" applyNumberFormat="0" applyBorder="0" applyAlignment="0" applyProtection="0"/>
    <xf numFmtId="0" fontId="96" fillId="18" borderId="0" applyNumberFormat="0" applyBorder="0" applyAlignment="0" applyProtection="0"/>
    <xf numFmtId="0" fontId="96" fillId="18" borderId="0" applyNumberFormat="0" applyBorder="0" applyAlignment="0" applyProtection="0"/>
    <xf numFmtId="0" fontId="101" fillId="78" borderId="0" applyNumberFormat="0" applyBorder="0" applyAlignment="0" applyProtection="0"/>
    <xf numFmtId="0" fontId="101" fillId="78" borderId="0" applyNumberFormat="0" applyBorder="0" applyAlignment="0" applyProtection="0"/>
    <xf numFmtId="0" fontId="101" fillId="78" borderId="0" applyNumberFormat="0" applyBorder="0" applyAlignment="0" applyProtection="0"/>
    <xf numFmtId="0" fontId="101" fillId="78" borderId="0" applyNumberFormat="0" applyBorder="0" applyAlignment="0" applyProtection="0"/>
    <xf numFmtId="0" fontId="96" fillId="18" borderId="0" applyNumberFormat="0" applyBorder="0" applyAlignment="0" applyProtection="0"/>
    <xf numFmtId="0" fontId="101" fillId="87" borderId="0" applyNumberFormat="0" applyBorder="0" applyAlignment="0" applyProtection="0"/>
    <xf numFmtId="0" fontId="96" fillId="22" borderId="0" applyNumberFormat="0" applyBorder="0" applyAlignment="0" applyProtection="0"/>
    <xf numFmtId="0" fontId="101" fillId="87" borderId="0" applyNumberFormat="0" applyBorder="0" applyAlignment="0" applyProtection="0"/>
    <xf numFmtId="0" fontId="101" fillId="66" borderId="0" applyNumberFormat="0" applyBorder="0" applyAlignment="0" applyProtection="0"/>
    <xf numFmtId="0" fontId="101" fillId="87" borderId="0" applyNumberFormat="0" applyBorder="0" applyAlignment="0" applyProtection="0"/>
    <xf numFmtId="0" fontId="96" fillId="22" borderId="0" applyNumberFormat="0" applyBorder="0" applyAlignment="0" applyProtection="0"/>
    <xf numFmtId="0" fontId="96" fillId="22" borderId="0" applyNumberFormat="0" applyBorder="0" applyAlignment="0" applyProtection="0"/>
    <xf numFmtId="0" fontId="96" fillId="22" borderId="0" applyNumberFormat="0" applyBorder="0" applyAlignment="0" applyProtection="0"/>
    <xf numFmtId="0" fontId="96" fillId="22" borderId="0" applyNumberFormat="0" applyBorder="0" applyAlignment="0" applyProtection="0"/>
    <xf numFmtId="0" fontId="96" fillId="22" borderId="0" applyNumberFormat="0" applyBorder="0" applyAlignment="0" applyProtection="0"/>
    <xf numFmtId="0" fontId="101" fillId="66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101" fillId="67" borderId="0" applyNumberFormat="0" applyBorder="0" applyAlignment="0" applyProtection="0"/>
    <xf numFmtId="0" fontId="96" fillId="22" borderId="0" applyNumberFormat="0" applyBorder="0" applyAlignment="0" applyProtection="0"/>
    <xf numFmtId="0" fontId="101" fillId="68" borderId="0" applyNumberFormat="0" applyBorder="0" applyAlignment="0" applyProtection="0"/>
    <xf numFmtId="0" fontId="96" fillId="26" borderId="0" applyNumberFormat="0" applyBorder="0" applyAlignment="0" applyProtection="0"/>
    <xf numFmtId="0" fontId="96" fillId="26" borderId="0" applyNumberFormat="0" applyBorder="0" applyAlignment="0" applyProtection="0"/>
    <xf numFmtId="0" fontId="96" fillId="26" borderId="0" applyNumberFormat="0" applyBorder="0" applyAlignment="0" applyProtection="0"/>
    <xf numFmtId="0" fontId="96" fillId="26" borderId="0" applyNumberFormat="0" applyBorder="0" applyAlignment="0" applyProtection="0"/>
    <xf numFmtId="0" fontId="96" fillId="26" borderId="0" applyNumberFormat="0" applyBorder="0" applyAlignment="0" applyProtection="0"/>
    <xf numFmtId="0" fontId="96" fillId="26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101" fillId="69" borderId="0" applyNumberFormat="0" applyBorder="0" applyAlignment="0" applyProtection="0"/>
    <xf numFmtId="0" fontId="96" fillId="26" borderId="0" applyNumberFormat="0" applyBorder="0" applyAlignment="0" applyProtection="0"/>
    <xf numFmtId="0" fontId="101" fillId="79" borderId="0" applyNumberFormat="0" applyBorder="0" applyAlignment="0" applyProtection="0"/>
    <xf numFmtId="0" fontId="96" fillId="30" borderId="0" applyNumberFormat="0" applyBorder="0" applyAlignment="0" applyProtection="0"/>
    <xf numFmtId="0" fontId="96" fillId="30" borderId="0" applyNumberFormat="0" applyBorder="0" applyAlignment="0" applyProtection="0"/>
    <xf numFmtId="0" fontId="96" fillId="30" borderId="0" applyNumberFormat="0" applyBorder="0" applyAlignment="0" applyProtection="0"/>
    <xf numFmtId="0" fontId="96" fillId="30" borderId="0" applyNumberFormat="0" applyBorder="0" applyAlignment="0" applyProtection="0"/>
    <xf numFmtId="0" fontId="96" fillId="30" borderId="0" applyNumberFormat="0" applyBorder="0" applyAlignment="0" applyProtection="0"/>
    <xf numFmtId="0" fontId="96" fillId="30" borderId="0" applyNumberFormat="0" applyBorder="0" applyAlignment="0" applyProtection="0"/>
    <xf numFmtId="0" fontId="101" fillId="80" borderId="0" applyNumberFormat="0" applyBorder="0" applyAlignment="0" applyProtection="0"/>
    <xf numFmtId="0" fontId="101" fillId="80" borderId="0" applyNumberFormat="0" applyBorder="0" applyAlignment="0" applyProtection="0"/>
    <xf numFmtId="0" fontId="101" fillId="80" borderId="0" applyNumberFormat="0" applyBorder="0" applyAlignment="0" applyProtection="0"/>
    <xf numFmtId="0" fontId="101" fillId="80" borderId="0" applyNumberFormat="0" applyBorder="0" applyAlignment="0" applyProtection="0"/>
    <xf numFmtId="0" fontId="96" fillId="30" borderId="0" applyNumberFormat="0" applyBorder="0" applyAlignment="0" applyProtection="0"/>
    <xf numFmtId="0" fontId="101" fillId="73" borderId="0" applyNumberFormat="0" applyBorder="0" applyAlignment="0" applyProtection="0"/>
    <xf numFmtId="0" fontId="101" fillId="75" borderId="0" applyNumberFormat="0" applyBorder="0" applyAlignment="0" applyProtection="0"/>
    <xf numFmtId="0" fontId="101" fillId="77" borderId="0" applyNumberFormat="0" applyBorder="0" applyAlignment="0" applyProtection="0"/>
    <xf numFmtId="0" fontId="101" fillId="66" borderId="0" applyNumberFormat="0" applyBorder="0" applyAlignment="0" applyProtection="0"/>
    <xf numFmtId="0" fontId="101" fillId="68" borderId="0" applyNumberFormat="0" applyBorder="0" applyAlignment="0" applyProtection="0"/>
    <xf numFmtId="0" fontId="101" fillId="79" borderId="0" applyNumberFormat="0" applyBorder="0" applyAlignment="0" applyProtection="0"/>
    <xf numFmtId="0" fontId="109" fillId="49" borderId="39" applyNumberFormat="0" applyAlignment="0" applyProtection="0"/>
    <xf numFmtId="0" fontId="109" fillId="49" borderId="39" applyNumberFormat="0" applyAlignment="0" applyProtection="0"/>
    <xf numFmtId="0" fontId="89" fillId="6" borderId="27" applyNumberFormat="0" applyAlignment="0" applyProtection="0"/>
    <xf numFmtId="0" fontId="89" fillId="6" borderId="27" applyNumberFormat="0" applyAlignment="0" applyProtection="0"/>
    <xf numFmtId="0" fontId="89" fillId="6" borderId="27" applyNumberFormat="0" applyAlignment="0" applyProtection="0"/>
    <xf numFmtId="0" fontId="89" fillId="6" borderId="27" applyNumberFormat="0" applyAlignment="0" applyProtection="0"/>
    <xf numFmtId="0" fontId="89" fillId="6" borderId="27" applyNumberFormat="0" applyAlignment="0" applyProtection="0"/>
    <xf numFmtId="0" fontId="109" fillId="49" borderId="39" applyNumberFormat="0" applyAlignment="0" applyProtection="0"/>
    <xf numFmtId="0" fontId="109" fillId="49" borderId="39" applyNumberFormat="0" applyAlignment="0" applyProtection="0"/>
    <xf numFmtId="0" fontId="110" fillId="46" borderId="39" applyNumberFormat="0" applyAlignment="0" applyProtection="0"/>
    <xf numFmtId="0" fontId="110" fillId="46" borderId="39" applyNumberFormat="0" applyAlignment="0" applyProtection="0"/>
    <xf numFmtId="0" fontId="110" fillId="46" borderId="39" applyNumberFormat="0" applyAlignment="0" applyProtection="0"/>
    <xf numFmtId="0" fontId="110" fillId="46" borderId="39" applyNumberFormat="0" applyAlignment="0" applyProtection="0"/>
    <xf numFmtId="0" fontId="110" fillId="46" borderId="39" applyNumberFormat="0" applyAlignment="0" applyProtection="0"/>
    <xf numFmtId="0" fontId="110" fillId="46" borderId="39" applyNumberFormat="0" applyAlignment="0" applyProtection="0"/>
    <xf numFmtId="0" fontId="110" fillId="46" borderId="39" applyNumberFormat="0" applyAlignment="0" applyProtection="0"/>
    <xf numFmtId="0" fontId="110" fillId="46" borderId="39" applyNumberFormat="0" applyAlignment="0" applyProtection="0"/>
    <xf numFmtId="0" fontId="89" fillId="6" borderId="27" applyNumberFormat="0" applyAlignment="0" applyProtection="0"/>
    <xf numFmtId="180" fontId="49" fillId="34" borderId="34" applyNumberFormat="0" applyFont="0" applyFill="0" applyBorder="0" applyAlignment="0" applyProtection="0">
      <alignment horizontal="center"/>
    </xf>
    <xf numFmtId="180" fontId="49" fillId="34" borderId="34" applyNumberFormat="0" applyFont="0" applyFill="0" applyBorder="0" applyAlignment="0" applyProtection="0">
      <alignment horizontal="center"/>
    </xf>
    <xf numFmtId="180" fontId="49" fillId="34" borderId="34" applyNumberFormat="0" applyFont="0" applyFill="0" applyBorder="0" applyAlignment="0" applyProtection="0">
      <alignment horizontal="center"/>
    </xf>
    <xf numFmtId="180" fontId="49" fillId="34" borderId="34" applyNumberFormat="0" applyFont="0" applyFill="0" applyBorder="0" applyAlignment="0" applyProtection="0">
      <alignment horizontal="center"/>
    </xf>
    <xf numFmtId="180" fontId="49" fillId="34" borderId="34" applyNumberFormat="0" applyFont="0" applyFill="0" applyBorder="0" applyAlignment="0" applyProtection="0">
      <alignment horizontal="center"/>
    </xf>
    <xf numFmtId="180" fontId="49" fillId="34" borderId="34" applyNumberFormat="0" applyFont="0" applyFill="0" applyBorder="0" applyAlignment="0" applyProtection="0">
      <alignment horizontal="center"/>
    </xf>
    <xf numFmtId="180" fontId="49" fillId="34" borderId="34" applyNumberFormat="0" applyFont="0" applyFill="0" applyBorder="0" applyAlignment="0" applyProtection="0">
      <alignment horizontal="center"/>
    </xf>
    <xf numFmtId="180" fontId="49" fillId="34" borderId="34" applyNumberFormat="0" applyFont="0" applyFill="0" applyBorder="0" applyAlignment="0" applyProtection="0">
      <alignment horizontal="center"/>
    </xf>
    <xf numFmtId="0" fontId="111" fillId="0" borderId="0"/>
    <xf numFmtId="181" fontId="49" fillId="0" borderId="0" applyFont="0" applyFill="0" applyBorder="0" applyAlignment="0" applyProtection="0"/>
    <xf numFmtId="182" fontId="49" fillId="0" borderId="0"/>
    <xf numFmtId="182" fontId="74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9" fontId="49" fillId="0" borderId="0"/>
    <xf numFmtId="183" fontId="49" fillId="0" borderId="0" applyFill="0" applyBorder="0" applyAlignment="0" applyProtection="0"/>
    <xf numFmtId="0" fontId="112" fillId="0" borderId="0" applyNumberFormat="0" applyFill="0" applyBorder="0" applyAlignment="0" applyProtection="0"/>
    <xf numFmtId="2" fontId="52" fillId="0" borderId="0" applyFont="0" applyFill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52" fillId="0" borderId="0" applyFont="0" applyFill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2" fontId="49" fillId="0" borderId="0" applyFont="0" applyBorder="0" applyAlignment="0" applyProtection="0"/>
    <xf numFmtId="0" fontId="103" fillId="39" borderId="0" applyNumberFormat="0" applyBorder="0" applyAlignment="0" applyProtection="0"/>
    <xf numFmtId="0" fontId="103" fillId="40" borderId="0" applyNumberFormat="0" applyBorder="0" applyAlignment="0" applyProtection="0"/>
    <xf numFmtId="0" fontId="103" fillId="40" borderId="0" applyNumberFormat="0" applyBorder="0" applyAlignment="0" applyProtection="0"/>
    <xf numFmtId="0" fontId="103" fillId="40" borderId="0" applyNumberFormat="0" applyBorder="0" applyAlignment="0" applyProtection="0"/>
    <xf numFmtId="0" fontId="103" fillId="40" borderId="0" applyNumberFormat="0" applyBorder="0" applyAlignment="0" applyProtection="0"/>
    <xf numFmtId="0" fontId="103" fillId="40" borderId="0" applyNumberFormat="0" applyBorder="0" applyAlignment="0" applyProtection="0"/>
    <xf numFmtId="0" fontId="103" fillId="40" borderId="0" applyNumberFormat="0" applyBorder="0" applyAlignment="0" applyProtection="0"/>
    <xf numFmtId="38" fontId="70" fillId="88" borderId="0" applyNumberFormat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ont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ont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3" fillId="0" borderId="0" applyNumberFormat="0" applyFill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5" fillId="0" borderId="0" applyNumberFormat="0" applyFont="0" applyBorder="0" applyAlignment="0" applyProtection="0"/>
    <xf numFmtId="0" fontId="116" fillId="0" borderId="43" applyNumberFormat="0" applyFill="0" applyAlignment="0" applyProtection="0"/>
    <xf numFmtId="0" fontId="51" fillId="0" borderId="0" applyNumberFormat="0" applyFill="0" applyBorder="0" applyAlignment="0" applyProtection="0"/>
    <xf numFmtId="0" fontId="117" fillId="0" borderId="44" applyNumberFormat="0" applyFill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184" fontId="70" fillId="34" borderId="45" applyFont="0" applyFill="0" applyBorder="0" applyProtection="0">
      <protection locked="0"/>
    </xf>
    <xf numFmtId="0" fontId="118" fillId="0" borderId="0" applyNumberFormat="0" applyFill="0" applyBorder="0" applyAlignment="0" applyProtection="0"/>
    <xf numFmtId="0" fontId="102" fillId="37" borderId="0" applyNumberFormat="0" applyBorder="0" applyAlignment="0" applyProtection="0"/>
    <xf numFmtId="0" fontId="88" fillId="4" borderId="0" applyNumberFormat="0" applyBorder="0" applyAlignment="0" applyProtection="0"/>
    <xf numFmtId="0" fontId="88" fillId="4" borderId="0" applyNumberFormat="0" applyBorder="0" applyAlignment="0" applyProtection="0"/>
    <xf numFmtId="0" fontId="88" fillId="4" borderId="0" applyNumberFormat="0" applyBorder="0" applyAlignment="0" applyProtection="0"/>
    <xf numFmtId="0" fontId="88" fillId="4" borderId="0" applyNumberFormat="0" applyBorder="0" applyAlignment="0" applyProtection="0"/>
    <xf numFmtId="0" fontId="88" fillId="4" borderId="0" applyNumberFormat="0" applyBorder="0" applyAlignment="0" applyProtection="0"/>
    <xf numFmtId="0" fontId="88" fillId="4" borderId="0" applyNumberFormat="0" applyBorder="0" applyAlignment="0" applyProtection="0"/>
    <xf numFmtId="0" fontId="102" fillId="38" borderId="0" applyNumberFormat="0" applyBorder="0" applyAlignment="0" applyProtection="0"/>
    <xf numFmtId="0" fontId="102" fillId="38" borderId="0" applyNumberFormat="0" applyBorder="0" applyAlignment="0" applyProtection="0"/>
    <xf numFmtId="0" fontId="102" fillId="38" borderId="0" applyNumberFormat="0" applyBorder="0" applyAlignment="0" applyProtection="0"/>
    <xf numFmtId="0" fontId="102" fillId="38" borderId="0" applyNumberFormat="0" applyBorder="0" applyAlignment="0" applyProtection="0"/>
    <xf numFmtId="0" fontId="88" fillId="4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10" fillId="45" borderId="39" applyNumberFormat="0" applyAlignment="0" applyProtection="0"/>
    <xf numFmtId="10" fontId="70" fillId="89" borderId="5" applyNumberFormat="0" applyBorder="0" applyAlignment="0" applyProtection="0"/>
    <xf numFmtId="0" fontId="110" fillId="46" borderId="39" applyNumberFormat="0" applyAlignment="0" applyProtection="0"/>
    <xf numFmtId="0" fontId="110" fillId="46" borderId="39" applyNumberFormat="0" applyAlignment="0" applyProtection="0"/>
    <xf numFmtId="0" fontId="110" fillId="46" borderId="39" applyNumberFormat="0" applyAlignment="0" applyProtection="0"/>
    <xf numFmtId="0" fontId="110" fillId="46" borderId="39" applyNumberFormat="0" applyAlignment="0" applyProtection="0"/>
    <xf numFmtId="0" fontId="110" fillId="46" borderId="39" applyNumberFormat="0" applyAlignment="0" applyProtection="0"/>
    <xf numFmtId="0" fontId="110" fillId="46" borderId="39" applyNumberFormat="0" applyAlignment="0" applyProtection="0"/>
    <xf numFmtId="0" fontId="106" fillId="0" borderId="41" applyNumberFormat="0" applyFill="0" applyAlignment="0" applyProtection="0"/>
    <xf numFmtId="185" fontId="70" fillId="34" borderId="45" applyFont="0" applyFill="0" applyBorder="0" applyProtection="0">
      <protection locked="0"/>
    </xf>
    <xf numFmtId="186" fontId="70" fillId="34" borderId="46" applyBorder="0">
      <alignment horizontal="center" vertical="center"/>
      <protection locked="0"/>
    </xf>
    <xf numFmtId="187" fontId="49" fillId="0" borderId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166" fontId="49" fillId="0" borderId="0" applyFont="0" applyFill="0" applyBorder="0" applyAlignment="0" applyProtection="0"/>
    <xf numFmtId="166" fontId="49" fillId="0" borderId="0" applyFont="0" applyFill="0" applyBorder="0" applyAlignment="0" applyProtection="0"/>
    <xf numFmtId="166" fontId="49" fillId="0" borderId="0" applyFont="0" applyFill="0" applyBorder="0" applyAlignment="0" applyProtection="0"/>
    <xf numFmtId="166" fontId="49" fillId="0" borderId="0" applyFont="0" applyFill="0" applyBorder="0" applyAlignment="0" applyProtection="0"/>
    <xf numFmtId="166" fontId="49" fillId="0" borderId="0" applyFill="0" applyBorder="0" applyAlignment="0" applyProtection="0"/>
    <xf numFmtId="166" fontId="49" fillId="0" borderId="0" applyFill="0" applyBorder="0" applyAlignment="0" applyProtection="0"/>
    <xf numFmtId="166" fontId="49" fillId="0" borderId="0" applyFill="0" applyBorder="0" applyAlignment="0" applyProtection="0"/>
    <xf numFmtId="166" fontId="49" fillId="0" borderId="0" applyFill="0" applyBorder="0" applyAlignment="0" applyProtection="0"/>
    <xf numFmtId="166" fontId="49" fillId="0" borderId="0" applyFill="0" applyBorder="0" applyAlignment="0" applyProtection="0"/>
    <xf numFmtId="44" fontId="49" fillId="0" borderId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0" fontId="119" fillId="62" borderId="0" applyNumberFormat="0" applyBorder="0" applyAlignment="0" applyProtection="0"/>
    <xf numFmtId="0" fontId="98" fillId="5" borderId="0" applyNumberFormat="0" applyBorder="0" applyAlignment="0" applyProtection="0"/>
    <xf numFmtId="0" fontId="119" fillId="51" borderId="0" applyNumberFormat="0" applyBorder="0" applyAlignment="0" applyProtection="0"/>
    <xf numFmtId="0" fontId="119" fillId="62" borderId="0" applyNumberFormat="0" applyBorder="0" applyAlignment="0" applyProtection="0"/>
    <xf numFmtId="0" fontId="119" fillId="51" borderId="0" applyNumberFormat="0" applyBorder="0" applyAlignment="0" applyProtection="0"/>
    <xf numFmtId="0" fontId="98" fillId="5" borderId="0" applyNumberFormat="0" applyBorder="0" applyAlignment="0" applyProtection="0"/>
    <xf numFmtId="0" fontId="98" fillId="5" borderId="0" applyNumberFormat="0" applyBorder="0" applyAlignment="0" applyProtection="0"/>
    <xf numFmtId="0" fontId="98" fillId="5" borderId="0" applyNumberFormat="0" applyBorder="0" applyAlignment="0" applyProtection="0"/>
    <xf numFmtId="0" fontId="98" fillId="5" borderId="0" applyNumberFormat="0" applyBorder="0" applyAlignment="0" applyProtection="0"/>
    <xf numFmtId="0" fontId="98" fillId="5" borderId="0" applyNumberFormat="0" applyBorder="0" applyAlignment="0" applyProtection="0"/>
    <xf numFmtId="0" fontId="119" fillId="62" borderId="0" applyNumberFormat="0" applyBorder="0" applyAlignment="0" applyProtection="0"/>
    <xf numFmtId="0" fontId="119" fillId="90" borderId="0" applyNumberFormat="0" applyBorder="0" applyAlignment="0" applyProtection="0"/>
    <xf numFmtId="0" fontId="119" fillId="90" borderId="0" applyNumberFormat="0" applyBorder="0" applyAlignment="0" applyProtection="0"/>
    <xf numFmtId="0" fontId="119" fillId="90" borderId="0" applyNumberFormat="0" applyBorder="0" applyAlignment="0" applyProtection="0"/>
    <xf numFmtId="0" fontId="119" fillId="90" borderId="0" applyNumberFormat="0" applyBorder="0" applyAlignment="0" applyProtection="0"/>
    <xf numFmtId="0" fontId="119" fillId="90" borderId="0" applyNumberFormat="0" applyBorder="0" applyAlignment="0" applyProtection="0"/>
    <xf numFmtId="0" fontId="119" fillId="90" borderId="0" applyNumberFormat="0" applyBorder="0" applyAlignment="0" applyProtection="0"/>
    <xf numFmtId="0" fontId="119" fillId="90" borderId="0" applyNumberFormat="0" applyBorder="0" applyAlignment="0" applyProtection="0"/>
    <xf numFmtId="0" fontId="119" fillId="90" borderId="0" applyNumberFormat="0" applyBorder="0" applyAlignment="0" applyProtection="0"/>
    <xf numFmtId="0" fontId="119" fillId="90" borderId="0" applyNumberFormat="0" applyBorder="0" applyAlignment="0" applyProtection="0"/>
    <xf numFmtId="0" fontId="98" fillId="5" borderId="0" applyNumberFormat="0" applyBorder="0" applyAlignment="0" applyProtection="0"/>
    <xf numFmtId="0" fontId="119" fillId="62" borderId="0" applyNumberFormat="0" applyBorder="0" applyAlignment="0" applyProtection="0"/>
    <xf numFmtId="0" fontId="119" fillId="90" borderId="0" applyNumberFormat="0" applyBorder="0" applyAlignment="0" applyProtection="0"/>
    <xf numFmtId="0" fontId="119" fillId="90" borderId="0" applyNumberFormat="0" applyBorder="0" applyAlignment="0" applyProtection="0"/>
    <xf numFmtId="0" fontId="119" fillId="90" borderId="0" applyNumberFormat="0" applyBorder="0" applyAlignment="0" applyProtection="0"/>
    <xf numFmtId="0" fontId="119" fillId="90" borderId="0" applyNumberFormat="0" applyBorder="0" applyAlignment="0" applyProtection="0"/>
    <xf numFmtId="0" fontId="119" fillId="90" borderId="0" applyNumberFormat="0" applyBorder="0" applyAlignment="0" applyProtection="0"/>
    <xf numFmtId="0" fontId="119" fillId="90" borderId="0" applyNumberFormat="0" applyBorder="0" applyAlignment="0" applyProtection="0"/>
    <xf numFmtId="188" fontId="120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1" fillId="0" borderId="0"/>
    <xf numFmtId="0" fontId="1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2" fillId="0" borderId="0"/>
    <xf numFmtId="0" fontId="74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74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9" fontId="54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9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3" fillId="0" borderId="0"/>
    <xf numFmtId="0" fontId="21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1" fillId="0" borderId="0"/>
    <xf numFmtId="0" fontId="1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1" fillId="0" borderId="0"/>
    <xf numFmtId="0" fontId="1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5" fillId="0" borderId="0" applyNumberFormat="0" applyFill="0" applyBorder="0" applyProtection="0">
      <alignment horizontal="left" vertical="top"/>
    </xf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2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2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125" fillId="0" borderId="0" applyNumberFormat="0" applyFill="0" applyBorder="0" applyProtection="0">
      <alignment horizontal="left" vertical="top"/>
    </xf>
    <xf numFmtId="0" fontId="125" fillId="0" borderId="0" applyNumberFormat="0" applyFill="0" applyBorder="0" applyProtection="0">
      <alignment horizontal="left" vertical="top"/>
    </xf>
    <xf numFmtId="0" fontId="125" fillId="0" borderId="0" applyNumberFormat="0" applyFill="0" applyBorder="0" applyProtection="0">
      <alignment horizontal="left" vertical="top"/>
    </xf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5" fillId="0" borderId="0" applyNumberFormat="0" applyFill="0" applyBorder="0" applyProtection="0">
      <alignment horizontal="left" vertical="top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74" fillId="0" borderId="0"/>
    <xf numFmtId="0" fontId="1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70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74" fillId="0" borderId="0"/>
    <xf numFmtId="0" fontId="1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6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49" fillId="0" borderId="0"/>
    <xf numFmtId="0" fontId="107" fillId="0" borderId="0"/>
    <xf numFmtId="0" fontId="49" fillId="0" borderId="0"/>
    <xf numFmtId="0" fontId="107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07" fillId="0" borderId="0"/>
    <xf numFmtId="0" fontId="10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4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27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74" fillId="0" borderId="0"/>
    <xf numFmtId="0" fontId="49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121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7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49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28" fillId="0" borderId="0"/>
    <xf numFmtId="0" fontId="1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49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49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99" fillId="0" borderId="0"/>
    <xf numFmtId="0" fontId="121" fillId="0" borderId="0"/>
    <xf numFmtId="0" fontId="121" fillId="0" borderId="0"/>
    <xf numFmtId="0" fontId="49" fillId="0" borderId="0"/>
    <xf numFmtId="0" fontId="49" fillId="0" borderId="0"/>
    <xf numFmtId="0" fontId="74" fillId="0" borderId="0"/>
    <xf numFmtId="0" fontId="74" fillId="0" borderId="0"/>
    <xf numFmtId="0" fontId="99" fillId="0" borderId="0"/>
    <xf numFmtId="0" fontId="49" fillId="0" borderId="0" applyNumberFormat="0" applyFont="0" applyFill="0" applyBorder="0" applyAlignment="0" applyProtection="0">
      <alignment vertical="top"/>
    </xf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7" fillId="0" borderId="0"/>
    <xf numFmtId="0" fontId="57" fillId="0" borderId="0"/>
    <xf numFmtId="0" fontId="57" fillId="0" borderId="0"/>
    <xf numFmtId="0" fontId="49" fillId="0" borderId="0" applyNumberFormat="0" applyFont="0" applyFill="0" applyBorder="0" applyAlignment="0" applyProtection="0">
      <alignment vertical="top"/>
    </xf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172" fontId="54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189" fontId="54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99" fillId="0" borderId="0"/>
    <xf numFmtId="0" fontId="99" fillId="0" borderId="0"/>
    <xf numFmtId="0" fontId="21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1" fillId="0" borderId="0"/>
    <xf numFmtId="0" fontId="49" fillId="0" borderId="0"/>
    <xf numFmtId="0" fontId="4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49" fillId="50" borderId="47" applyNumberFormat="0" applyAlignment="0" applyProtection="0"/>
    <xf numFmtId="0" fontId="49" fillId="50" borderId="47" applyNumberFormat="0" applyAlignment="0" applyProtection="0"/>
    <xf numFmtId="0" fontId="49" fillId="50" borderId="47" applyNumberForma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49" fillId="50" borderId="47" applyNumberFormat="0" applyAlignment="0" applyProtection="0"/>
    <xf numFmtId="0" fontId="49" fillId="51" borderId="47" applyNumberForma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49" fillId="50" borderId="47" applyNumberFormat="0" applyAlignment="0" applyProtection="0"/>
    <xf numFmtId="0" fontId="49" fillId="50" borderId="47" applyNumberFormat="0" applyAlignment="0" applyProtection="0"/>
    <xf numFmtId="0" fontId="49" fillId="50" borderId="47" applyNumberFormat="0" applyAlignment="0" applyProtection="0"/>
    <xf numFmtId="0" fontId="49" fillId="50" borderId="47" applyNumberFormat="0" applyAlignment="0" applyProtection="0"/>
    <xf numFmtId="0" fontId="74" fillId="91" borderId="47" applyNumberFormat="0" applyFont="0" applyAlignment="0" applyProtection="0"/>
    <xf numFmtId="0" fontId="74" fillId="91" borderId="47" applyNumberFormat="0" applyFont="0" applyAlignment="0" applyProtection="0"/>
    <xf numFmtId="0" fontId="74" fillId="91" borderId="47" applyNumberFormat="0" applyFont="0" applyAlignment="0" applyProtection="0"/>
    <xf numFmtId="0" fontId="74" fillId="91" borderId="47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74" fillId="91" borderId="47" applyNumberFormat="0" applyFont="0" applyAlignment="0" applyProtection="0"/>
    <xf numFmtId="0" fontId="74" fillId="91" borderId="47" applyNumberFormat="0" applyFont="0" applyAlignment="0" applyProtection="0"/>
    <xf numFmtId="0" fontId="74" fillId="91" borderId="47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21" fillId="9" borderId="31" applyNumberFormat="0" applyFont="0" applyAlignment="0" applyProtection="0"/>
    <xf numFmtId="0" fontId="49" fillId="48" borderId="47" applyNumberFormat="0" applyAlignment="0" applyProtection="0"/>
    <xf numFmtId="0" fontId="121" fillId="48" borderId="47" applyNumberFormat="0" applyAlignment="0" applyProtection="0"/>
    <xf numFmtId="0" fontId="49" fillId="91" borderId="47" applyNumberFormat="0" applyFont="0" applyAlignment="0" applyProtection="0"/>
    <xf numFmtId="0" fontId="49" fillId="91" borderId="47" applyNumberFormat="0" applyFont="0" applyAlignment="0" applyProtection="0"/>
    <xf numFmtId="0" fontId="49" fillId="91" borderId="47" applyNumberFormat="0" applyFont="0" applyAlignment="0" applyProtection="0"/>
    <xf numFmtId="0" fontId="49" fillId="91" borderId="47" applyNumberFormat="0" applyFont="0" applyAlignment="0" applyProtection="0"/>
    <xf numFmtId="0" fontId="49" fillId="91" borderId="47" applyNumberFormat="0" applyFont="0" applyAlignment="0" applyProtection="0"/>
    <xf numFmtId="0" fontId="49" fillId="91" borderId="47" applyNumberFormat="0" applyFont="0" applyAlignment="0" applyProtection="0"/>
    <xf numFmtId="43" fontId="129" fillId="0" borderId="33" applyNumberFormat="0" applyBorder="0"/>
    <xf numFmtId="43" fontId="129" fillId="0" borderId="33" applyNumberFormat="0" applyBorder="0"/>
    <xf numFmtId="43" fontId="129" fillId="0" borderId="33" applyNumberFormat="0" applyBorder="0"/>
    <xf numFmtId="43" fontId="129" fillId="0" borderId="33" applyNumberFormat="0" applyBorder="0"/>
    <xf numFmtId="43" fontId="129" fillId="0" borderId="33" applyNumberFormat="0" applyBorder="0"/>
    <xf numFmtId="43" fontId="129" fillId="0" borderId="33" applyNumberFormat="0" applyBorder="0"/>
    <xf numFmtId="43" fontId="129" fillId="0" borderId="33" applyNumberFormat="0" applyBorder="0"/>
    <xf numFmtId="190" fontId="70" fillId="34" borderId="45" applyFont="0" applyFill="0" applyBorder="0" applyProtection="0"/>
    <xf numFmtId="191" fontId="108" fillId="34" borderId="34" applyFont="0" applyFill="0" applyBorder="0" applyProtection="0"/>
    <xf numFmtId="190" fontId="70" fillId="34" borderId="45" applyFont="0" applyFill="0" applyBorder="0" applyProtection="0"/>
    <xf numFmtId="0" fontId="130" fillId="61" borderId="48" applyNumberFormat="0" applyAlignment="0" applyProtection="0"/>
    <xf numFmtId="0" fontId="130" fillId="82" borderId="48" applyNumberFormat="0" applyAlignment="0" applyProtection="0"/>
    <xf numFmtId="0" fontId="130" fillId="82" borderId="48" applyNumberFormat="0" applyAlignment="0" applyProtection="0"/>
    <xf numFmtId="0" fontId="130" fillId="82" borderId="48" applyNumberFormat="0" applyAlignment="0" applyProtection="0"/>
    <xf numFmtId="0" fontId="130" fillId="82" borderId="48" applyNumberFormat="0" applyAlignment="0" applyProtection="0"/>
    <xf numFmtId="0" fontId="130" fillId="82" borderId="48" applyNumberFormat="0" applyAlignment="0" applyProtection="0"/>
    <xf numFmtId="0" fontId="130" fillId="82" borderId="48" applyNumberFormat="0" applyAlignment="0" applyProtection="0"/>
    <xf numFmtId="10" fontId="49" fillId="0" borderId="0" applyFill="0" applyBorder="0" applyAlignment="0" applyProtection="0"/>
    <xf numFmtId="10" fontId="49" fillId="0" borderId="0" applyFont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10" fontId="49" fillId="0" borderId="0" applyFill="0" applyBorder="0" applyAlignment="0" applyProtection="0"/>
    <xf numFmtId="9" fontId="74" fillId="0" borderId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68" fillId="0" borderId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28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68" fillId="0" borderId="0" applyFill="0" applyBorder="0" applyAlignment="0" applyProtection="0"/>
    <xf numFmtId="9" fontId="49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12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ill="0" applyBorder="0" applyAlignment="0" applyProtection="0"/>
    <xf numFmtId="0" fontId="131" fillId="82" borderId="49" applyNumberFormat="0" applyProtection="0">
      <alignment horizontal="center" vertical="top"/>
    </xf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74" fillId="0" borderId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74" fillId="0" borderId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192" fontId="70" fillId="34" borderId="45" applyFont="0" applyFill="0" applyBorder="0" applyProtection="0">
      <protection locked="0"/>
    </xf>
    <xf numFmtId="193" fontId="70" fillId="34" borderId="34" applyFont="0" applyFill="0" applyBorder="0" applyProtection="0">
      <alignment horizontal="left"/>
      <protection hidden="1"/>
    </xf>
    <xf numFmtId="0" fontId="130" fillId="83" borderId="48" applyNumberFormat="0" applyAlignment="0" applyProtection="0"/>
    <xf numFmtId="0" fontId="90" fillId="7" borderId="28" applyNumberFormat="0" applyAlignment="0" applyProtection="0"/>
    <xf numFmtId="0" fontId="130" fillId="83" borderId="48" applyNumberFormat="0" applyAlignment="0" applyProtection="0"/>
    <xf numFmtId="0" fontId="130" fillId="61" borderId="48" applyNumberFormat="0" applyAlignment="0" applyProtection="0"/>
    <xf numFmtId="0" fontId="130" fillId="48" borderId="48" applyNumberFormat="0" applyAlignment="0" applyProtection="0"/>
    <xf numFmtId="0" fontId="90" fillId="7" borderId="28" applyNumberFormat="0" applyAlignment="0" applyProtection="0"/>
    <xf numFmtId="0" fontId="90" fillId="7" borderId="28" applyNumberFormat="0" applyAlignment="0" applyProtection="0"/>
    <xf numFmtId="0" fontId="90" fillId="7" borderId="28" applyNumberFormat="0" applyAlignment="0" applyProtection="0"/>
    <xf numFmtId="0" fontId="90" fillId="7" borderId="28" applyNumberFormat="0" applyAlignment="0" applyProtection="0"/>
    <xf numFmtId="0" fontId="90" fillId="7" borderId="28" applyNumberFormat="0" applyAlignment="0" applyProtection="0"/>
    <xf numFmtId="0" fontId="130" fillId="83" borderId="48" applyNumberFormat="0" applyAlignment="0" applyProtection="0"/>
    <xf numFmtId="0" fontId="130" fillId="83" borderId="48" applyNumberFormat="0" applyAlignment="0" applyProtection="0"/>
    <xf numFmtId="0" fontId="130" fillId="82" borderId="48" applyNumberFormat="0" applyAlignment="0" applyProtection="0"/>
    <xf numFmtId="0" fontId="130" fillId="82" borderId="48" applyNumberFormat="0" applyAlignment="0" applyProtection="0"/>
    <xf numFmtId="0" fontId="130" fillId="82" borderId="48" applyNumberFormat="0" applyAlignment="0" applyProtection="0"/>
    <xf numFmtId="0" fontId="130" fillId="82" borderId="48" applyNumberFormat="0" applyAlignment="0" applyProtection="0"/>
    <xf numFmtId="0" fontId="130" fillId="82" borderId="48" applyNumberFormat="0" applyAlignment="0" applyProtection="0"/>
    <xf numFmtId="0" fontId="130" fillId="82" borderId="48" applyNumberFormat="0" applyAlignment="0" applyProtection="0"/>
    <xf numFmtId="0" fontId="130" fillId="82" borderId="48" applyNumberFormat="0" applyAlignment="0" applyProtection="0"/>
    <xf numFmtId="0" fontId="130" fillId="82" borderId="48" applyNumberFormat="0" applyAlignment="0" applyProtection="0"/>
    <xf numFmtId="0" fontId="90" fillId="7" borderId="28" applyNumberFormat="0" applyAlignment="0" applyProtection="0"/>
    <xf numFmtId="0" fontId="130" fillId="61" borderId="48" applyNumberFormat="0" applyAlignment="0" applyProtection="0"/>
    <xf numFmtId="0" fontId="107" fillId="61" borderId="42" applyNumberFormat="0" applyAlignment="0" applyProtection="0"/>
    <xf numFmtId="173" fontId="49" fillId="0" borderId="0" applyFill="0" applyBorder="0" applyAlignment="0" applyProtection="0"/>
    <xf numFmtId="173" fontId="49" fillId="0" borderId="0" applyFill="0" applyBorder="0" applyAlignment="0" applyProtection="0"/>
    <xf numFmtId="182" fontId="74" fillId="0" borderId="0" applyFill="0" applyBorder="0" applyAlignment="0" applyProtection="0"/>
    <xf numFmtId="194" fontId="2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94" fontId="21" fillId="0" borderId="0" applyFont="0" applyFill="0" applyBorder="0" applyAlignment="0" applyProtection="0"/>
    <xf numFmtId="195" fontId="49" fillId="0" borderId="0" applyFill="0" applyBorder="0" applyAlignment="0" applyProtection="0"/>
    <xf numFmtId="195" fontId="49" fillId="0" borderId="0" applyFill="0" applyBorder="0" applyAlignment="0" applyProtection="0"/>
    <xf numFmtId="194" fontId="21" fillId="0" borderId="0" applyFont="0" applyFill="0" applyBorder="0" applyAlignment="0" applyProtection="0"/>
    <xf numFmtId="196" fontId="127" fillId="0" borderId="0" applyFill="0" applyBorder="0" applyAlignment="0" applyProtection="0"/>
    <xf numFmtId="196" fontId="127" fillId="0" borderId="0" applyFill="0" applyBorder="0" applyAlignment="0" applyProtection="0"/>
    <xf numFmtId="196" fontId="127" fillId="0" borderId="0" applyFill="0" applyBorder="0" applyAlignment="0" applyProtection="0"/>
    <xf numFmtId="196" fontId="127" fillId="0" borderId="0" applyFill="0" applyBorder="0" applyAlignment="0" applyProtection="0"/>
    <xf numFmtId="197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82" fontId="121" fillId="0" borderId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99" fontId="21" fillId="0" borderId="0" applyFont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74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82" fontId="121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182" fontId="121" fillId="0" borderId="0" applyFill="0" applyBorder="0" applyAlignment="0" applyProtection="0"/>
    <xf numFmtId="43" fontId="128" fillId="0" borderId="0" applyFont="0" applyFill="0" applyBorder="0" applyAlignment="0" applyProtection="0"/>
    <xf numFmtId="182" fontId="121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82" fontId="121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82" fontId="121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82" fontId="121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200" fontId="49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7" fontId="68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7" fontId="68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7" fontId="68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7" fontId="68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7" fontId="68" fillId="0" borderId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4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94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4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4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4" fontId="21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98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9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43" fontId="1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0" fontId="121" fillId="0" borderId="0" applyNumberFormat="0" applyFont="0" applyFill="0" applyBorder="0" applyProtection="0">
      <alignment vertical="center"/>
    </xf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83" fontId="74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43" fontId="21" fillId="0" borderId="0" applyFont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183" fontId="74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0" fontId="127" fillId="0" borderId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0" fontId="57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201" fontId="49" fillId="0" borderId="0" applyFill="0" applyBorder="0" applyAlignment="0" applyProtection="0"/>
    <xf numFmtId="177" fontId="49" fillId="0" borderId="0" applyFill="0" applyBorder="0" applyAlignment="0" applyProtection="0"/>
    <xf numFmtId="177" fontId="49" fillId="0" borderId="0" applyFill="0" applyBorder="0" applyAlignment="0" applyProtection="0"/>
    <xf numFmtId="177" fontId="49" fillId="0" borderId="0" applyFill="0" applyBorder="0" applyAlignment="0" applyProtection="0"/>
    <xf numFmtId="177" fontId="49" fillId="0" borderId="0" applyFill="0" applyBorder="0" applyAlignment="0" applyProtection="0"/>
    <xf numFmtId="177" fontId="49" fillId="0" borderId="0" applyFill="0" applyBorder="0" applyAlignment="0" applyProtection="0"/>
    <xf numFmtId="177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202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202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203" fontId="70" fillId="34" borderId="50" applyFont="0" applyFill="0" applyBorder="0" applyProtection="0">
      <alignment horizontal="center" vertical="center"/>
      <protection locked="0"/>
    </xf>
    <xf numFmtId="0" fontId="132" fillId="92" borderId="51" applyBorder="0">
      <alignment horizontal="center" vertical="center"/>
    </xf>
    <xf numFmtId="0" fontId="13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74" fillId="0" borderId="0"/>
    <xf numFmtId="0" fontId="133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5" fillId="0" borderId="52" applyNumberFormat="0" applyFill="0" applyAlignment="0" applyProtection="0"/>
    <xf numFmtId="0" fontId="136" fillId="0" borderId="53" applyNumberFormat="0" applyFill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8" fillId="0" borderId="0" applyNumberFormat="0" applyFill="0" applyBorder="0" applyAlignment="0" applyProtection="0"/>
    <xf numFmtId="0" fontId="136" fillId="0" borderId="54" applyNumberFormat="0" applyFill="0" applyAlignment="0" applyProtection="0"/>
    <xf numFmtId="0" fontId="136" fillId="0" borderId="53" applyNumberFormat="0" applyFill="0" applyAlignment="0" applyProtection="0"/>
    <xf numFmtId="0" fontId="138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63" fillId="0" borderId="11" applyNumberFormat="0" applyFill="0" applyAlignment="0" applyProtection="0"/>
    <xf numFmtId="0" fontId="136" fillId="0" borderId="55" applyNumberFormat="0" applyFill="0" applyAlignment="0" applyProtection="0"/>
    <xf numFmtId="0" fontId="136" fillId="0" borderId="55" applyNumberFormat="0" applyFill="0" applyAlignment="0" applyProtection="0"/>
    <xf numFmtId="0" fontId="136" fillId="0" borderId="55" applyNumberFormat="0" applyFill="0" applyAlignment="0" applyProtection="0"/>
    <xf numFmtId="0" fontId="136" fillId="0" borderId="11" applyNumberFormat="0" applyFill="0" applyAlignment="0" applyProtection="0"/>
    <xf numFmtId="0" fontId="63" fillId="0" borderId="11" applyNumberFormat="0" applyFill="0" applyAlignment="0" applyProtection="0"/>
    <xf numFmtId="0" fontId="136" fillId="0" borderId="55" applyNumberFormat="0" applyFill="0" applyAlignment="0" applyProtection="0"/>
    <xf numFmtId="0" fontId="134" fillId="0" borderId="0" applyNumberFormat="0" applyFill="0" applyBorder="0" applyAlignment="0" applyProtection="0"/>
    <xf numFmtId="0" fontId="136" fillId="0" borderId="55" applyNumberFormat="0" applyFill="0" applyAlignment="0" applyProtection="0"/>
    <xf numFmtId="0" fontId="136" fillId="0" borderId="55" applyNumberFormat="0" applyFill="0" applyAlignment="0" applyProtection="0"/>
    <xf numFmtId="0" fontId="136" fillId="0" borderId="55" applyNumberFormat="0" applyFill="0" applyAlignment="0" applyProtection="0"/>
    <xf numFmtId="0" fontId="136" fillId="0" borderId="55" applyNumberFormat="0" applyFill="0" applyAlignment="0" applyProtection="0"/>
    <xf numFmtId="0" fontId="136" fillId="0" borderId="55" applyNumberFormat="0" applyFill="0" applyAlignment="0" applyProtection="0"/>
    <xf numFmtId="0" fontId="63" fillId="0" borderId="11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138" fillId="0" borderId="0" applyNumberFormat="0" applyFill="0" applyBorder="0" applyAlignment="0" applyProtection="0"/>
    <xf numFmtId="0" fontId="138" fillId="0" borderId="0" applyNumberFormat="0" applyFill="0" applyBorder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134" fillId="0" borderId="0" applyNumberFormat="0" applyFill="0" applyBorder="0" applyAlignment="0" applyProtection="0"/>
    <xf numFmtId="0" fontId="63" fillId="0" borderId="11" applyNumberFormat="0" applyFill="0" applyAlignment="0" applyProtection="0"/>
    <xf numFmtId="0" fontId="63" fillId="0" borderId="11" applyNumberFormat="0" applyFill="0" applyAlignment="0" applyProtection="0"/>
    <xf numFmtId="0" fontId="63" fillId="0" borderId="11" applyNumberFormat="0" applyFill="0" applyAlignment="0" applyProtection="0"/>
    <xf numFmtId="0" fontId="63" fillId="0" borderId="11" applyNumberFormat="0" applyFill="0" applyAlignment="0" applyProtection="0"/>
    <xf numFmtId="0" fontId="63" fillId="0" borderId="11" applyNumberFormat="0" applyFill="0" applyAlignment="0" applyProtection="0"/>
    <xf numFmtId="0" fontId="63" fillId="0" borderId="11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63" fillId="0" borderId="11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63" fillId="0" borderId="11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63" fillId="0" borderId="11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4" fillId="0" borderId="24" applyNumberFormat="0" applyFill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140" fillId="0" borderId="43" applyNumberFormat="0" applyFill="0" applyAlignment="0" applyProtection="0"/>
    <xf numFmtId="0" fontId="140" fillId="0" borderId="43" applyNumberFormat="0" applyFill="0" applyAlignment="0" applyProtection="0"/>
    <xf numFmtId="0" fontId="85" fillId="0" borderId="25" applyNumberFormat="0" applyFill="0" applyAlignment="0" applyProtection="0"/>
    <xf numFmtId="0" fontId="85" fillId="0" borderId="25" applyNumberFormat="0" applyFill="0" applyAlignment="0" applyProtection="0"/>
    <xf numFmtId="0" fontId="85" fillId="0" borderId="25" applyNumberFormat="0" applyFill="0" applyAlignment="0" applyProtection="0"/>
    <xf numFmtId="0" fontId="85" fillId="0" borderId="25" applyNumberFormat="0" applyFill="0" applyAlignment="0" applyProtection="0"/>
    <xf numFmtId="0" fontId="85" fillId="0" borderId="25" applyNumberFormat="0" applyFill="0" applyAlignment="0" applyProtection="0"/>
    <xf numFmtId="0" fontId="85" fillId="0" borderId="25" applyNumberFormat="0" applyFill="0" applyAlignment="0" applyProtection="0"/>
    <xf numFmtId="0" fontId="116" fillId="0" borderId="43" applyNumberFormat="0" applyFill="0" applyAlignment="0" applyProtection="0"/>
    <xf numFmtId="0" fontId="116" fillId="0" borderId="43" applyNumberFormat="0" applyFill="0" applyAlignment="0" applyProtection="0"/>
    <xf numFmtId="0" fontId="116" fillId="0" borderId="43" applyNumberFormat="0" applyFill="0" applyAlignment="0" applyProtection="0"/>
    <xf numFmtId="0" fontId="116" fillId="0" borderId="43" applyNumberFormat="0" applyFill="0" applyAlignment="0" applyProtection="0"/>
    <xf numFmtId="0" fontId="85" fillId="0" borderId="25" applyNumberFormat="0" applyFill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141" fillId="0" borderId="56" applyNumberFormat="0" applyFill="0" applyAlignment="0" applyProtection="0"/>
    <xf numFmtId="0" fontId="141" fillId="0" borderId="57" applyNumberFormat="0" applyFill="0" applyAlignment="0" applyProtection="0"/>
    <xf numFmtId="0" fontId="86" fillId="0" borderId="26" applyNumberFormat="0" applyFill="0" applyAlignment="0" applyProtection="0"/>
    <xf numFmtId="0" fontId="86" fillId="0" borderId="26" applyNumberFormat="0" applyFill="0" applyAlignment="0" applyProtection="0"/>
    <xf numFmtId="0" fontId="86" fillId="0" borderId="26" applyNumberFormat="0" applyFill="0" applyAlignment="0" applyProtection="0"/>
    <xf numFmtId="0" fontId="86" fillId="0" borderId="26" applyNumberFormat="0" applyFill="0" applyAlignment="0" applyProtection="0"/>
    <xf numFmtId="0" fontId="86" fillId="0" borderId="26" applyNumberFormat="0" applyFill="0" applyAlignment="0" applyProtection="0"/>
    <xf numFmtId="0" fontId="86" fillId="0" borderId="26" applyNumberFormat="0" applyFill="0" applyAlignment="0" applyProtection="0"/>
    <xf numFmtId="0" fontId="117" fillId="0" borderId="44" applyNumberFormat="0" applyFill="0" applyAlignment="0" applyProtection="0"/>
    <xf numFmtId="0" fontId="117" fillId="0" borderId="44" applyNumberFormat="0" applyFill="0" applyAlignment="0" applyProtection="0"/>
    <xf numFmtId="0" fontId="117" fillId="0" borderId="44" applyNumberFormat="0" applyFill="0" applyAlignment="0" applyProtection="0"/>
    <xf numFmtId="0" fontId="117" fillId="0" borderId="44" applyNumberFormat="0" applyFill="0" applyAlignment="0" applyProtection="0"/>
    <xf numFmtId="0" fontId="86" fillId="0" borderId="26" applyNumberFormat="0" applyFill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138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204" fontId="70" fillId="34" borderId="34" applyFont="0" applyFill="0" applyBorder="0" applyProtection="0">
      <protection locked="0"/>
    </xf>
    <xf numFmtId="0" fontId="77" fillId="0" borderId="58" applyNumberFormat="0" applyFill="0" applyAlignment="0" applyProtection="0"/>
    <xf numFmtId="0" fontId="77" fillId="0" borderId="58" applyNumberFormat="0" applyFill="0" applyAlignment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77" fillId="0" borderId="58" applyNumberFormat="0" applyFill="0" applyAlignment="0" applyProtection="0"/>
    <xf numFmtId="0" fontId="77" fillId="0" borderId="58" applyNumberFormat="0" applyFill="0" applyAlignment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77" fillId="0" borderId="58" applyNumberFormat="0" applyFill="0" applyAlignment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77" fillId="0" borderId="58" applyNumberFormat="0" applyFill="0" applyAlignment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77" fillId="0" borderId="58" applyNumberFormat="0" applyFill="0" applyAlignment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165" fontId="53" fillId="0" borderId="60">
      <protection locked="0"/>
    </xf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9" fillId="0" borderId="59" applyNumberFormat="0" applyFont="0" applyBorder="0" applyProtection="0"/>
    <xf numFmtId="0" fontId="45" fillId="0" borderId="32" applyNumberFormat="0" applyFill="0" applyAlignment="0" applyProtection="0"/>
    <xf numFmtId="43" fontId="7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183" fontId="49" fillId="0" borderId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205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2" fontId="74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205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9" fillId="0" borderId="0" applyFont="0" applyFill="0" applyBorder="0" applyAlignment="0" applyProtection="0"/>
    <xf numFmtId="182" fontId="74" fillId="0" borderId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9" fillId="0" borderId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2" fontId="74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2" fontId="74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206" fontId="49" fillId="0" borderId="0" applyFont="0" applyFill="0" applyBorder="0" applyAlignment="0" applyProtection="0"/>
    <xf numFmtId="0" fontId="133" fillId="0" borderId="0" applyNumberFormat="0" applyFill="0" applyBorder="0" applyAlignment="0" applyProtection="0"/>
    <xf numFmtId="207" fontId="100" fillId="81" borderId="16" applyFont="0" applyFill="0" applyBorder="0" applyProtection="0">
      <alignment horizontal="center" vertical="center"/>
    </xf>
    <xf numFmtId="0" fontId="142" fillId="0" borderId="0"/>
    <xf numFmtId="44" fontId="142" fillId="0" borderId="0" applyFont="0" applyFill="0" applyBorder="0" applyAlignment="0" applyProtection="0"/>
    <xf numFmtId="9" fontId="142" fillId="0" borderId="0" applyFont="0" applyFill="0" applyBorder="0" applyAlignment="0" applyProtection="0"/>
    <xf numFmtId="0" fontId="49" fillId="0" borderId="0"/>
    <xf numFmtId="0" fontId="49" fillId="0" borderId="0"/>
    <xf numFmtId="0" fontId="49" fillId="0" borderId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ill="0" applyBorder="0" applyAlignment="0" applyProtection="0"/>
    <xf numFmtId="0" fontId="14" fillId="0" borderId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7" fontId="49" fillId="0" borderId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0" fontId="14" fillId="9" borderId="31" applyNumberFormat="0" applyFont="0" applyAlignment="0" applyProtection="0"/>
    <xf numFmtId="43" fontId="129" fillId="0" borderId="33" applyNumberFormat="0" applyBorder="0"/>
    <xf numFmtId="43" fontId="129" fillId="0" borderId="33" applyNumberFormat="0" applyBorder="0"/>
    <xf numFmtId="43" fontId="129" fillId="0" borderId="33" applyNumberFormat="0" applyBorder="0"/>
    <xf numFmtId="43" fontId="129" fillId="0" borderId="33" applyNumberFormat="0" applyBorder="0"/>
    <xf numFmtId="43" fontId="129" fillId="0" borderId="33" applyNumberFormat="0" applyBorder="0"/>
    <xf numFmtId="43" fontId="129" fillId="0" borderId="33" applyNumberFormat="0" applyBorder="0"/>
    <xf numFmtId="43" fontId="129" fillId="0" borderId="33" applyNumberFormat="0" applyBorder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7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199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28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5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4" fontId="142" fillId="0" borderId="0" applyFont="0" applyFill="0" applyBorder="0" applyAlignment="0" applyProtection="0"/>
    <xf numFmtId="0" fontId="15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2" fillId="0" borderId="0"/>
    <xf numFmtId="44" fontId="72" fillId="0" borderId="0" applyFont="0" applyFill="0" applyBorder="0" applyAlignment="0" applyProtection="0"/>
    <xf numFmtId="0" fontId="180" fillId="0" borderId="0" applyNumberFormat="0" applyFont="0" applyFill="0" applyBorder="0" applyAlignment="0" applyProtection="0"/>
    <xf numFmtId="0" fontId="180" fillId="0" borderId="0" applyNumberFormat="0" applyFont="0" applyFill="0" applyBorder="0" applyAlignment="0" applyProtection="0"/>
    <xf numFmtId="0" fontId="180" fillId="0" borderId="0" applyNumberFormat="0" applyFont="0" applyFill="0" applyBorder="0" applyAlignment="0" applyProtection="0"/>
    <xf numFmtId="0" fontId="72" fillId="0" borderId="0"/>
    <xf numFmtId="43" fontId="8" fillId="0" borderId="0" applyFont="0" applyFill="0" applyBorder="0" applyAlignment="0" applyProtection="0"/>
    <xf numFmtId="0" fontId="49" fillId="0" borderId="0" applyNumberFormat="0" applyFont="0" applyFill="0" applyBorder="0" applyAlignment="0" applyProtection="0"/>
    <xf numFmtId="0" fontId="6" fillId="0" borderId="0"/>
  </cellStyleXfs>
  <cellXfs count="877">
    <xf numFmtId="0" fontId="0" fillId="0" borderId="0" xfId="0"/>
    <xf numFmtId="2" fontId="43" fillId="2" borderId="0" xfId="1" applyNumberFormat="1" applyFont="1" applyFill="1"/>
    <xf numFmtId="0" fontId="43" fillId="0" borderId="0" xfId="14"/>
    <xf numFmtId="0" fontId="43" fillId="0" borderId="0" xfId="14" applyAlignment="1">
      <alignment horizontal="center"/>
    </xf>
    <xf numFmtId="4" fontId="60" fillId="0" borderId="0" xfId="14" applyNumberFormat="1" applyFont="1" applyAlignment="1">
      <alignment horizontal="center" vertical="center"/>
    </xf>
    <xf numFmtId="0" fontId="60" fillId="0" borderId="0" xfId="14" applyFont="1" applyAlignment="1">
      <alignment horizontal="right" vertical="center"/>
    </xf>
    <xf numFmtId="0" fontId="43" fillId="0" borderId="0" xfId="14" applyAlignment="1">
      <alignment vertical="center"/>
    </xf>
    <xf numFmtId="4" fontId="43" fillId="0" borderId="5" xfId="14" applyNumberFormat="1" applyBorder="1" applyAlignment="1">
      <alignment horizontal="center" vertical="center"/>
    </xf>
    <xf numFmtId="4" fontId="43" fillId="0" borderId="5" xfId="14" applyNumberFormat="1" applyBorder="1" applyAlignment="1">
      <alignment vertical="center"/>
    </xf>
    <xf numFmtId="172" fontId="43" fillId="0" borderId="5" xfId="14" applyNumberFormat="1" applyBorder="1" applyAlignment="1">
      <alignment horizontal="center" vertical="center"/>
    </xf>
    <xf numFmtId="0" fontId="43" fillId="0" borderId="5" xfId="14" applyBorder="1" applyAlignment="1">
      <alignment horizontal="center" vertical="center"/>
    </xf>
    <xf numFmtId="0" fontId="45" fillId="0" borderId="5" xfId="14" applyFont="1" applyBorder="1" applyAlignment="1">
      <alignment horizontal="center" vertical="center"/>
    </xf>
    <xf numFmtId="0" fontId="62" fillId="0" borderId="5" xfId="14" applyFont="1" applyBorder="1" applyAlignment="1">
      <alignment horizontal="center" vertical="center"/>
    </xf>
    <xf numFmtId="0" fontId="43" fillId="0" borderId="0" xfId="14" applyAlignment="1">
      <alignment horizontal="left"/>
    </xf>
    <xf numFmtId="0" fontId="43" fillId="0" borderId="0" xfId="14" applyAlignment="1">
      <alignment horizontal="right"/>
    </xf>
    <xf numFmtId="0" fontId="45" fillId="0" borderId="0" xfId="14" applyFont="1" applyAlignment="1">
      <alignment horizontal="center"/>
    </xf>
    <xf numFmtId="4" fontId="43" fillId="0" borderId="0" xfId="14" applyNumberFormat="1"/>
    <xf numFmtId="2" fontId="43" fillId="2" borderId="0" xfId="1" applyNumberFormat="1" applyFont="1" applyFill="1" applyAlignment="1">
      <alignment vertical="center"/>
    </xf>
    <xf numFmtId="2" fontId="44" fillId="2" borderId="0" xfId="1" applyNumberFormat="1" applyFill="1" applyAlignment="1">
      <alignment vertical="center"/>
    </xf>
    <xf numFmtId="4" fontId="44" fillId="2" borderId="5" xfId="1" quotePrefix="1" applyNumberFormat="1" applyFill="1" applyBorder="1" applyAlignment="1">
      <alignment horizontal="center" vertical="center"/>
    </xf>
    <xf numFmtId="0" fontId="45" fillId="2" borderId="0" xfId="1" applyFont="1" applyFill="1" applyAlignment="1">
      <alignment horizontal="center" vertical="center"/>
    </xf>
    <xf numFmtId="2" fontId="44" fillId="2" borderId="0" xfId="1" quotePrefix="1" applyNumberFormat="1" applyFill="1" applyAlignment="1">
      <alignment horizontal="center" vertical="center"/>
    </xf>
    <xf numFmtId="0" fontId="44" fillId="2" borderId="0" xfId="1" applyFill="1" applyAlignment="1">
      <alignment horizontal="center" vertical="center"/>
    </xf>
    <xf numFmtId="2" fontId="44" fillId="2" borderId="0" xfId="1" applyNumberFormat="1" applyFill="1" applyAlignment="1">
      <alignment horizontal="center" vertical="center"/>
    </xf>
    <xf numFmtId="2" fontId="47" fillId="2" borderId="0" xfId="1" applyNumberFormat="1" applyFont="1" applyFill="1" applyAlignment="1">
      <alignment vertical="center"/>
    </xf>
    <xf numFmtId="0" fontId="45" fillId="0" borderId="0" xfId="14" applyFont="1" applyAlignment="1">
      <alignment horizontal="left"/>
    </xf>
    <xf numFmtId="4" fontId="74" fillId="0" borderId="0" xfId="42" applyNumberFormat="1" applyAlignment="1">
      <alignment horizontal="center"/>
    </xf>
    <xf numFmtId="170" fontId="49" fillId="0" borderId="0" xfId="43" applyAlignment="1">
      <alignment horizontal="center"/>
    </xf>
    <xf numFmtId="0" fontId="74" fillId="0" borderId="0" xfId="42" applyAlignment="1">
      <alignment horizontal="center"/>
    </xf>
    <xf numFmtId="0" fontId="74" fillId="0" borderId="0" xfId="42"/>
    <xf numFmtId="0" fontId="76" fillId="0" borderId="0" xfId="42" applyFont="1"/>
    <xf numFmtId="0" fontId="74" fillId="0" borderId="0" xfId="42" applyAlignment="1">
      <alignment horizontal="left"/>
    </xf>
    <xf numFmtId="4" fontId="77" fillId="0" borderId="0" xfId="42" applyNumberFormat="1" applyFont="1" applyAlignment="1">
      <alignment horizontal="center"/>
    </xf>
    <xf numFmtId="0" fontId="78" fillId="0" borderId="0" xfId="42" applyFont="1" applyAlignment="1">
      <alignment horizontal="left"/>
    </xf>
    <xf numFmtId="4" fontId="74" fillId="0" borderId="0" xfId="42" applyNumberFormat="1" applyAlignment="1">
      <alignment horizontal="right"/>
    </xf>
    <xf numFmtId="0" fontId="77" fillId="0" borderId="12" xfId="42" applyFont="1" applyBorder="1" applyAlignment="1">
      <alignment horizontal="left"/>
    </xf>
    <xf numFmtId="0" fontId="77" fillId="0" borderId="17" xfId="42" applyFont="1" applyBorder="1" applyAlignment="1">
      <alignment horizontal="left"/>
    </xf>
    <xf numFmtId="4" fontId="74" fillId="0" borderId="17" xfId="42" applyNumberFormat="1" applyBorder="1" applyAlignment="1">
      <alignment horizontal="center"/>
    </xf>
    <xf numFmtId="0" fontId="74" fillId="0" borderId="19" xfId="42" applyBorder="1" applyAlignment="1">
      <alignment horizontal="center" vertical="center"/>
    </xf>
    <xf numFmtId="0" fontId="74" fillId="0" borderId="0" xfId="42" applyAlignment="1">
      <alignment horizontal="center" vertical="center"/>
    </xf>
    <xf numFmtId="4" fontId="74" fillId="0" borderId="20" xfId="42" applyNumberFormat="1" applyBorder="1" applyAlignment="1">
      <alignment horizontal="center"/>
    </xf>
    <xf numFmtId="0" fontId="74" fillId="0" borderId="19" xfId="42" applyBorder="1" applyAlignment="1">
      <alignment horizontal="left"/>
    </xf>
    <xf numFmtId="172" fontId="74" fillId="0" borderId="0" xfId="42" applyNumberFormat="1" applyAlignment="1">
      <alignment horizontal="center"/>
    </xf>
    <xf numFmtId="171" fontId="74" fillId="0" borderId="0" xfId="42" applyNumberFormat="1" applyAlignment="1">
      <alignment horizontal="center"/>
    </xf>
    <xf numFmtId="4" fontId="77" fillId="0" borderId="0" xfId="42" applyNumberFormat="1" applyFont="1" applyAlignment="1">
      <alignment horizontal="right"/>
    </xf>
    <xf numFmtId="0" fontId="74" fillId="0" borderId="21" xfId="42" applyBorder="1" applyAlignment="1">
      <alignment horizontal="left"/>
    </xf>
    <xf numFmtId="0" fontId="74" fillId="0" borderId="22" xfId="42" applyBorder="1" applyAlignment="1">
      <alignment horizontal="left"/>
    </xf>
    <xf numFmtId="4" fontId="74" fillId="0" borderId="22" xfId="42" applyNumberFormat="1" applyBorder="1" applyAlignment="1">
      <alignment horizontal="center"/>
    </xf>
    <xf numFmtId="4" fontId="77" fillId="0" borderId="22" xfId="42" applyNumberFormat="1" applyFont="1" applyBorder="1" applyAlignment="1">
      <alignment horizontal="center"/>
    </xf>
    <xf numFmtId="4" fontId="74" fillId="0" borderId="23" xfId="42" applyNumberFormat="1" applyBorder="1" applyAlignment="1">
      <alignment horizontal="center"/>
    </xf>
    <xf numFmtId="4" fontId="74" fillId="0" borderId="0" xfId="42" applyNumberFormat="1" applyAlignment="1">
      <alignment horizontal="center" vertical="center"/>
    </xf>
    <xf numFmtId="4" fontId="44" fillId="2" borderId="0" xfId="1" quotePrefix="1" applyNumberFormat="1" applyFill="1" applyAlignment="1">
      <alignment horizontal="center" vertical="center"/>
    </xf>
    <xf numFmtId="4" fontId="77" fillId="0" borderId="22" xfId="42" applyNumberFormat="1" applyFont="1" applyBorder="1" applyAlignment="1">
      <alignment horizontal="right"/>
    </xf>
    <xf numFmtId="0" fontId="74" fillId="0" borderId="22" xfId="42" applyBorder="1" applyAlignment="1">
      <alignment horizontal="center"/>
    </xf>
    <xf numFmtId="4" fontId="36" fillId="0" borderId="5" xfId="50" applyNumberFormat="1" applyBorder="1" applyAlignment="1">
      <alignment horizontal="center" vertical="center"/>
    </xf>
    <xf numFmtId="4" fontId="36" fillId="0" borderId="5" xfId="50" applyNumberFormat="1" applyBorder="1" applyAlignment="1">
      <alignment vertical="center"/>
    </xf>
    <xf numFmtId="2" fontId="36" fillId="2" borderId="0" xfId="45" applyNumberFormat="1" applyFill="1" applyAlignment="1">
      <alignment vertical="center"/>
    </xf>
    <xf numFmtId="4" fontId="36" fillId="2" borderId="5" xfId="45" quotePrefix="1" applyNumberFormat="1" applyFill="1" applyBorder="1" applyAlignment="1">
      <alignment horizontal="center" vertical="center"/>
    </xf>
    <xf numFmtId="2" fontId="36" fillId="2" borderId="0" xfId="45" quotePrefix="1" applyNumberFormat="1" applyFill="1" applyAlignment="1">
      <alignment horizontal="center" vertical="center"/>
    </xf>
    <xf numFmtId="0" fontId="80" fillId="0" borderId="0" xfId="42" applyFont="1" applyAlignment="1">
      <alignment horizontal="center"/>
    </xf>
    <xf numFmtId="175" fontId="79" fillId="0" borderId="0" xfId="42" applyNumberFormat="1" applyFont="1" applyAlignment="1">
      <alignment horizontal="center"/>
    </xf>
    <xf numFmtId="4" fontId="33" fillId="2" borderId="5" xfId="1" quotePrefix="1" applyNumberFormat="1" applyFont="1" applyFill="1" applyBorder="1" applyAlignment="1">
      <alignment horizontal="center" vertical="center"/>
    </xf>
    <xf numFmtId="4" fontId="77" fillId="0" borderId="17" xfId="42" applyNumberFormat="1" applyFont="1" applyBorder="1" applyAlignment="1">
      <alignment horizontal="right"/>
    </xf>
    <xf numFmtId="172" fontId="74" fillId="2" borderId="0" xfId="42" applyNumberFormat="1" applyFill="1" applyAlignment="1">
      <alignment horizontal="center"/>
    </xf>
    <xf numFmtId="176" fontId="74" fillId="0" borderId="5" xfId="42" applyNumberFormat="1" applyBorder="1" applyAlignment="1">
      <alignment horizontal="center"/>
    </xf>
    <xf numFmtId="0" fontId="74" fillId="0" borderId="5" xfId="42" applyBorder="1" applyAlignment="1">
      <alignment horizontal="center"/>
    </xf>
    <xf numFmtId="0" fontId="74" fillId="0" borderId="14" xfId="42" applyBorder="1" applyAlignment="1">
      <alignment horizontal="left"/>
    </xf>
    <xf numFmtId="4" fontId="74" fillId="0" borderId="14" xfId="42" applyNumberFormat="1" applyBorder="1" applyAlignment="1">
      <alignment horizontal="center"/>
    </xf>
    <xf numFmtId="2" fontId="44" fillId="2" borderId="18" xfId="1" applyNumberFormat="1" applyFill="1" applyBorder="1" applyAlignment="1">
      <alignment vertical="center"/>
    </xf>
    <xf numFmtId="2" fontId="44" fillId="2" borderId="20" xfId="1" applyNumberFormat="1" applyFill="1" applyBorder="1" applyAlignment="1">
      <alignment vertical="center"/>
    </xf>
    <xf numFmtId="4" fontId="19" fillId="2" borderId="0" xfId="1" quotePrefix="1" applyNumberFormat="1" applyFont="1" applyFill="1" applyAlignment="1">
      <alignment horizontal="center" vertical="center"/>
    </xf>
    <xf numFmtId="2" fontId="144" fillId="2" borderId="18" xfId="1" applyNumberFormat="1" applyFont="1" applyFill="1" applyBorder="1" applyAlignment="1">
      <alignment vertical="center"/>
    </xf>
    <xf numFmtId="4" fontId="144" fillId="2" borderId="5" xfId="1" quotePrefix="1" applyNumberFormat="1" applyFont="1" applyFill="1" applyBorder="1" applyAlignment="1">
      <alignment horizontal="center" vertical="center"/>
    </xf>
    <xf numFmtId="2" fontId="144" fillId="2" borderId="20" xfId="1" applyNumberFormat="1" applyFont="1" applyFill="1" applyBorder="1" applyAlignment="1">
      <alignment vertical="center"/>
    </xf>
    <xf numFmtId="4" fontId="144" fillId="2" borderId="0" xfId="1" quotePrefix="1" applyNumberFormat="1" applyFont="1" applyFill="1" applyAlignment="1">
      <alignment horizontal="center" vertical="center"/>
    </xf>
    <xf numFmtId="2" fontId="36" fillId="2" borderId="20" xfId="45" applyNumberFormat="1" applyFill="1" applyBorder="1" applyAlignment="1">
      <alignment vertical="center"/>
    </xf>
    <xf numFmtId="2" fontId="44" fillId="2" borderId="23" xfId="1" applyNumberFormat="1" applyFill="1" applyBorder="1" applyAlignment="1">
      <alignment vertical="center"/>
    </xf>
    <xf numFmtId="2" fontId="44" fillId="2" borderId="20" xfId="1" quotePrefix="1" applyNumberFormat="1" applyFill="1" applyBorder="1" applyAlignment="1">
      <alignment horizontal="center" vertical="center"/>
    </xf>
    <xf numFmtId="0" fontId="44" fillId="2" borderId="20" xfId="1" applyFill="1" applyBorder="1" applyAlignment="1">
      <alignment horizontal="center" vertical="center"/>
    </xf>
    <xf numFmtId="2" fontId="44" fillId="2" borderId="20" xfId="1" applyNumberFormat="1" applyFill="1" applyBorder="1" applyAlignment="1">
      <alignment horizontal="center" vertical="center"/>
    </xf>
    <xf numFmtId="2" fontId="47" fillId="2" borderId="20" xfId="1" applyNumberFormat="1" applyFont="1" applyFill="1" applyBorder="1" applyAlignment="1">
      <alignment vertical="center"/>
    </xf>
    <xf numFmtId="0" fontId="36" fillId="2" borderId="20" xfId="45" applyFill="1" applyBorder="1" applyAlignment="1">
      <alignment horizontal="center" vertical="center"/>
    </xf>
    <xf numFmtId="2" fontId="36" fillId="2" borderId="20" xfId="45" applyNumberFormat="1" applyFill="1" applyBorder="1" applyAlignment="1">
      <alignment horizontal="center" vertical="center"/>
    </xf>
    <xf numFmtId="2" fontId="36" fillId="2" borderId="20" xfId="45" quotePrefix="1" applyNumberFormat="1" applyFill="1" applyBorder="1" applyAlignment="1">
      <alignment horizontal="center" vertical="center"/>
    </xf>
    <xf numFmtId="2" fontId="44" fillId="2" borderId="18" xfId="1" quotePrefix="1" applyNumberFormat="1" applyFill="1" applyBorder="1" applyAlignment="1">
      <alignment horizontal="center" vertical="center"/>
    </xf>
    <xf numFmtId="0" fontId="44" fillId="2" borderId="20" xfId="1" applyFill="1" applyBorder="1" applyAlignment="1">
      <alignment vertical="center"/>
    </xf>
    <xf numFmtId="0" fontId="44" fillId="2" borderId="18" xfId="1" applyFill="1" applyBorder="1" applyAlignment="1">
      <alignment horizontal="center" vertical="center"/>
    </xf>
    <xf numFmtId="0" fontId="43" fillId="2" borderId="0" xfId="1" applyFont="1" applyFill="1"/>
    <xf numFmtId="0" fontId="43" fillId="2" borderId="0" xfId="1" applyFont="1" applyFill="1" applyAlignment="1">
      <alignment vertical="center"/>
    </xf>
    <xf numFmtId="0" fontId="44" fillId="2" borderId="0" xfId="1" applyFill="1" applyAlignment="1">
      <alignment vertical="center"/>
    </xf>
    <xf numFmtId="0" fontId="61" fillId="2" borderId="12" xfId="1" applyFont="1" applyFill="1" applyBorder="1" applyAlignment="1">
      <alignment vertical="center"/>
    </xf>
    <xf numFmtId="0" fontId="44" fillId="2" borderId="17" xfId="1" applyFill="1" applyBorder="1" applyAlignment="1">
      <alignment vertical="center"/>
    </xf>
    <xf numFmtId="0" fontId="44" fillId="2" borderId="12" xfId="1" applyFill="1" applyBorder="1" applyAlignment="1">
      <alignment vertical="center"/>
    </xf>
    <xf numFmtId="0" fontId="44" fillId="2" borderId="19" xfId="1" applyFill="1" applyBorder="1" applyAlignment="1">
      <alignment vertical="center"/>
    </xf>
    <xf numFmtId="0" fontId="0" fillId="2" borderId="0" xfId="0" applyFill="1" applyAlignment="1">
      <alignment vertical="center"/>
    </xf>
    <xf numFmtId="0" fontId="45" fillId="2" borderId="0" xfId="0" applyFont="1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2" fontId="70" fillId="2" borderId="5" xfId="0" applyNumberFormat="1" applyFont="1" applyFill="1" applyBorder="1" applyAlignment="1">
      <alignment vertical="center"/>
    </xf>
    <xf numFmtId="0" fontId="49" fillId="2" borderId="0" xfId="0" applyFont="1" applyFill="1" applyAlignment="1">
      <alignment horizontal="right" vertical="center"/>
    </xf>
    <xf numFmtId="0" fontId="70" fillId="2" borderId="0" xfId="0" applyFont="1" applyFill="1" applyAlignment="1">
      <alignment vertical="center"/>
    </xf>
    <xf numFmtId="4" fontId="44" fillId="2" borderId="75" xfId="1" quotePrefix="1" applyNumberFormat="1" applyFill="1" applyBorder="1" applyAlignment="1">
      <alignment horizontal="center" vertical="center"/>
    </xf>
    <xf numFmtId="4" fontId="70" fillId="2" borderId="5" xfId="0" applyNumberFormat="1" applyFont="1" applyFill="1" applyBorder="1" applyAlignment="1">
      <alignment vertical="center"/>
    </xf>
    <xf numFmtId="0" fontId="22" fillId="2" borderId="0" xfId="1" applyFont="1" applyFill="1" applyAlignment="1">
      <alignment horizontal="right" vertical="center"/>
    </xf>
    <xf numFmtId="2" fontId="70" fillId="2" borderId="5" xfId="0" applyNumberFormat="1" applyFont="1" applyFill="1" applyBorder="1" applyAlignment="1">
      <alignment horizontal="center" vertical="center"/>
    </xf>
    <xf numFmtId="0" fontId="144" fillId="2" borderId="19" xfId="1" applyFont="1" applyFill="1" applyBorder="1" applyAlignment="1">
      <alignment vertical="center"/>
    </xf>
    <xf numFmtId="0" fontId="20" fillId="2" borderId="19" xfId="1" applyFont="1" applyFill="1" applyBorder="1" applyAlignment="1">
      <alignment vertical="center"/>
    </xf>
    <xf numFmtId="0" fontId="94" fillId="2" borderId="0" xfId="1" applyFont="1" applyFill="1" applyAlignment="1">
      <alignment vertical="center"/>
    </xf>
    <xf numFmtId="0" fontId="22" fillId="2" borderId="21" xfId="1" applyFont="1" applyFill="1" applyBorder="1" applyAlignment="1">
      <alignment vertical="center"/>
    </xf>
    <xf numFmtId="0" fontId="44" fillId="2" borderId="22" xfId="1" applyFill="1" applyBorder="1" applyAlignment="1">
      <alignment vertical="center"/>
    </xf>
    <xf numFmtId="0" fontId="44" fillId="2" borderId="23" xfId="1" applyFill="1" applyBorder="1" applyAlignment="1">
      <alignment vertical="center"/>
    </xf>
    <xf numFmtId="0" fontId="21" fillId="2" borderId="0" xfId="1" applyFont="1" applyFill="1" applyAlignment="1">
      <alignment horizontal="right" vertical="center"/>
    </xf>
    <xf numFmtId="0" fontId="22" fillId="2" borderId="0" xfId="1" applyFont="1" applyFill="1" applyAlignment="1">
      <alignment vertical="center"/>
    </xf>
    <xf numFmtId="171" fontId="44" fillId="2" borderId="0" xfId="1" applyNumberFormat="1" applyFill="1" applyAlignment="1">
      <alignment vertical="center"/>
    </xf>
    <xf numFmtId="0" fontId="20" fillId="2" borderId="0" xfId="1" applyFont="1" applyFill="1" applyAlignment="1">
      <alignment horizontal="right" vertical="center"/>
    </xf>
    <xf numFmtId="2" fontId="70" fillId="2" borderId="0" xfId="0" applyNumberFormat="1" applyFont="1" applyFill="1" applyAlignment="1">
      <alignment vertical="center"/>
    </xf>
    <xf numFmtId="0" fontId="20" fillId="2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2" fontId="46" fillId="2" borderId="5" xfId="1" applyNumberFormat="1" applyFont="1" applyFill="1" applyBorder="1" applyAlignment="1">
      <alignment horizontal="center" vertical="center"/>
    </xf>
    <xf numFmtId="2" fontId="46" fillId="2" borderId="0" xfId="1" applyNumberFormat="1" applyFont="1" applyFill="1" applyAlignment="1">
      <alignment horizontal="center" vertical="center"/>
    </xf>
    <xf numFmtId="0" fontId="61" fillId="2" borderId="0" xfId="1" applyFont="1" applyFill="1" applyAlignment="1">
      <alignment vertical="center"/>
    </xf>
    <xf numFmtId="0" fontId="32" fillId="2" borderId="0" xfId="1" applyFont="1" applyFill="1" applyAlignment="1">
      <alignment vertical="center"/>
    </xf>
    <xf numFmtId="0" fontId="33" fillId="2" borderId="0" xfId="1" applyFont="1" applyFill="1" applyAlignment="1">
      <alignment vertical="center"/>
    </xf>
    <xf numFmtId="0" fontId="47" fillId="2" borderId="0" xfId="1" applyFont="1" applyFill="1" applyAlignment="1">
      <alignment vertical="center"/>
    </xf>
    <xf numFmtId="171" fontId="46" fillId="2" borderId="5" xfId="45" applyNumberFormat="1" applyFont="1" applyFill="1" applyBorder="1" applyAlignment="1">
      <alignment horizontal="center" vertical="center"/>
    </xf>
    <xf numFmtId="0" fontId="26" fillId="2" borderId="0" xfId="1" applyFont="1" applyFill="1" applyAlignment="1">
      <alignment vertical="center"/>
    </xf>
    <xf numFmtId="2" fontId="46" fillId="2" borderId="5" xfId="1" applyNumberFormat="1" applyFont="1" applyFill="1" applyBorder="1" applyAlignment="1">
      <alignment vertical="center"/>
    </xf>
    <xf numFmtId="0" fontId="36" fillId="2" borderId="0" xfId="45" applyFill="1" applyAlignment="1">
      <alignment horizontal="left" vertical="justify"/>
    </xf>
    <xf numFmtId="0" fontId="19" fillId="2" borderId="0" xfId="1" applyFont="1" applyFill="1" applyAlignment="1">
      <alignment vertical="center"/>
    </xf>
    <xf numFmtId="0" fontId="144" fillId="2" borderId="12" xfId="1" applyFont="1" applyFill="1" applyBorder="1" applyAlignment="1">
      <alignment vertical="center"/>
    </xf>
    <xf numFmtId="0" fontId="144" fillId="2" borderId="17" xfId="1" applyFont="1" applyFill="1" applyBorder="1" applyAlignment="1">
      <alignment vertical="center"/>
    </xf>
    <xf numFmtId="0" fontId="144" fillId="2" borderId="19" xfId="1" applyFont="1" applyFill="1" applyBorder="1" applyAlignment="1">
      <alignment horizontal="right" vertical="center"/>
    </xf>
    <xf numFmtId="0" fontId="144" fillId="2" borderId="0" xfId="1" applyFont="1" applyFill="1" applyAlignment="1">
      <alignment horizontal="right" vertical="center"/>
    </xf>
    <xf numFmtId="0" fontId="144" fillId="2" borderId="0" xfId="1" applyFont="1" applyFill="1" applyAlignment="1">
      <alignment horizontal="center" vertical="center"/>
    </xf>
    <xf numFmtId="0" fontId="147" fillId="2" borderId="0" xfId="1" applyFont="1" applyFill="1" applyAlignment="1">
      <alignment horizontal="center" vertical="center"/>
    </xf>
    <xf numFmtId="0" fontId="144" fillId="2" borderId="0" xfId="1" applyFont="1" applyFill="1" applyAlignment="1">
      <alignment vertical="center"/>
    </xf>
    <xf numFmtId="2" fontId="144" fillId="2" borderId="0" xfId="1" applyNumberFormat="1" applyFont="1" applyFill="1" applyAlignment="1">
      <alignment horizontal="center" vertical="center"/>
    </xf>
    <xf numFmtId="2" fontId="143" fillId="2" borderId="0" xfId="1" applyNumberFormat="1" applyFont="1" applyFill="1" applyAlignment="1">
      <alignment horizontal="center" vertical="center"/>
    </xf>
    <xf numFmtId="0" fontId="144" fillId="2" borderId="20" xfId="45" applyFont="1" applyFill="1" applyBorder="1" applyAlignment="1">
      <alignment vertical="justify"/>
    </xf>
    <xf numFmtId="0" fontId="144" fillId="2" borderId="0" xfId="45" applyFont="1" applyFill="1" applyAlignment="1">
      <alignment vertical="justify"/>
    </xf>
    <xf numFmtId="4" fontId="143" fillId="2" borderId="0" xfId="1" applyNumberFormat="1" applyFont="1" applyFill="1" applyAlignment="1">
      <alignment horizontal="center" vertical="center"/>
    </xf>
    <xf numFmtId="2" fontId="143" fillId="2" borderId="5" xfId="45" applyNumberFormat="1" applyFont="1" applyFill="1" applyBorder="1" applyAlignment="1">
      <alignment horizontal="center" vertical="center"/>
    </xf>
    <xf numFmtId="4" fontId="143" fillId="2" borderId="0" xfId="1" applyNumberFormat="1" applyFont="1" applyFill="1" applyAlignment="1">
      <alignment horizontal="left" vertical="center"/>
    </xf>
    <xf numFmtId="0" fontId="149" fillId="2" borderId="0" xfId="45" applyFont="1" applyFill="1" applyAlignment="1">
      <alignment vertical="justify"/>
    </xf>
    <xf numFmtId="0" fontId="149" fillId="2" borderId="73" xfId="45" applyFont="1" applyFill="1" applyBorder="1" applyAlignment="1">
      <alignment vertical="justify"/>
    </xf>
    <xf numFmtId="0" fontId="43" fillId="2" borderId="0" xfId="1" applyFont="1" applyFill="1" applyAlignment="1">
      <alignment horizontal="left" vertical="justify"/>
    </xf>
    <xf numFmtId="0" fontId="64" fillId="2" borderId="0" xfId="1" applyFont="1" applyFill="1" applyAlignment="1">
      <alignment vertical="center"/>
    </xf>
    <xf numFmtId="2" fontId="44" fillId="2" borderId="17" xfId="1" applyNumberFormat="1" applyFill="1" applyBorder="1" applyAlignment="1">
      <alignment vertical="center"/>
    </xf>
    <xf numFmtId="2" fontId="46" fillId="2" borderId="0" xfId="1" applyNumberFormat="1" applyFont="1" applyFill="1" applyAlignment="1">
      <alignment vertical="center"/>
    </xf>
    <xf numFmtId="2" fontId="46" fillId="2" borderId="5" xfId="45" applyNumberFormat="1" applyFont="1" applyFill="1" applyBorder="1" applyAlignment="1">
      <alignment horizontal="center" vertical="center"/>
    </xf>
    <xf numFmtId="0" fontId="44" fillId="2" borderId="19" xfId="1" applyFill="1" applyBorder="1" applyAlignment="1">
      <alignment horizontal="left" vertical="center"/>
    </xf>
    <xf numFmtId="0" fontId="44" fillId="2" borderId="0" xfId="1" applyFill="1" applyAlignment="1">
      <alignment horizontal="left" vertical="center"/>
    </xf>
    <xf numFmtId="0" fontId="46" fillId="2" borderId="0" xfId="1" applyFont="1" applyFill="1" applyAlignment="1">
      <alignment vertical="center"/>
    </xf>
    <xf numFmtId="2" fontId="143" fillId="2" borderId="5" xfId="1" applyNumberFormat="1" applyFont="1" applyFill="1" applyBorder="1" applyAlignment="1">
      <alignment vertical="center"/>
    </xf>
    <xf numFmtId="0" fontId="43" fillId="2" borderId="21" xfId="1" applyFont="1" applyFill="1" applyBorder="1" applyAlignment="1">
      <alignment horizontal="left" vertical="center"/>
    </xf>
    <xf numFmtId="0" fontId="43" fillId="2" borderId="22" xfId="1" applyFont="1" applyFill="1" applyBorder="1" applyAlignment="1">
      <alignment horizontal="left" vertical="center"/>
    </xf>
    <xf numFmtId="0" fontId="43" fillId="2" borderId="23" xfId="1" applyFont="1" applyFill="1" applyBorder="1" applyAlignment="1">
      <alignment horizontal="left" vertical="center"/>
    </xf>
    <xf numFmtId="0" fontId="64" fillId="2" borderId="12" xfId="1" applyFont="1" applyFill="1" applyBorder="1" applyAlignment="1">
      <alignment vertical="center"/>
    </xf>
    <xf numFmtId="0" fontId="27" fillId="2" borderId="19" xfId="45" applyFont="1" applyFill="1" applyBorder="1" applyAlignment="1">
      <alignment vertical="center"/>
    </xf>
    <xf numFmtId="0" fontId="36" fillId="2" borderId="0" xfId="45" applyFill="1" applyAlignment="1">
      <alignment vertical="center"/>
    </xf>
    <xf numFmtId="0" fontId="36" fillId="2" borderId="19" xfId="45" applyFill="1" applyBorder="1" applyAlignment="1">
      <alignment horizontal="left" vertical="center"/>
    </xf>
    <xf numFmtId="0" fontId="36" fillId="2" borderId="0" xfId="45" applyFill="1" applyAlignment="1">
      <alignment horizontal="left" vertical="center"/>
    </xf>
    <xf numFmtId="0" fontId="47" fillId="2" borderId="0" xfId="45" applyFont="1" applyFill="1" applyAlignment="1">
      <alignment vertical="center"/>
    </xf>
    <xf numFmtId="2" fontId="46" fillId="2" borderId="0" xfId="45" applyNumberFormat="1" applyFont="1" applyFill="1" applyAlignment="1">
      <alignment vertical="center"/>
    </xf>
    <xf numFmtId="0" fontId="64" fillId="2" borderId="19" xfId="45" applyFont="1" applyFill="1" applyBorder="1" applyAlignment="1">
      <alignment vertical="center"/>
    </xf>
    <xf numFmtId="0" fontId="19" fillId="2" borderId="19" xfId="45" applyFont="1" applyFill="1" applyBorder="1" applyAlignment="1">
      <alignment vertical="center"/>
    </xf>
    <xf numFmtId="0" fontId="43" fillId="2" borderId="19" xfId="1" applyFont="1" applyFill="1" applyBorder="1" applyAlignment="1">
      <alignment horizontal="left" vertical="center"/>
    </xf>
    <xf numFmtId="0" fontId="36" fillId="2" borderId="19" xfId="45" applyFill="1" applyBorder="1" applyAlignment="1">
      <alignment vertical="center"/>
    </xf>
    <xf numFmtId="0" fontId="34" fillId="2" borderId="19" xfId="45" applyFont="1" applyFill="1" applyBorder="1" applyAlignment="1">
      <alignment vertical="center"/>
    </xf>
    <xf numFmtId="0" fontId="46" fillId="2" borderId="5" xfId="45" applyFont="1" applyFill="1" applyBorder="1" applyAlignment="1">
      <alignment horizontal="center" vertical="center"/>
    </xf>
    <xf numFmtId="0" fontId="34" fillId="2" borderId="0" xfId="45" applyFont="1" applyFill="1" applyAlignment="1">
      <alignment vertical="center"/>
    </xf>
    <xf numFmtId="0" fontId="43" fillId="2" borderId="21" xfId="1" applyFont="1" applyFill="1" applyBorder="1" applyAlignment="1">
      <alignment vertical="center"/>
    </xf>
    <xf numFmtId="2" fontId="44" fillId="2" borderId="22" xfId="1" applyNumberFormat="1" applyFill="1" applyBorder="1" applyAlignment="1">
      <alignment vertical="center"/>
    </xf>
    <xf numFmtId="0" fontId="45" fillId="2" borderId="12" xfId="45" applyFont="1" applyFill="1" applyBorder="1" applyAlignment="1">
      <alignment vertical="center"/>
    </xf>
    <xf numFmtId="0" fontId="36" fillId="2" borderId="17" xfId="45" applyFill="1" applyBorder="1" applyAlignment="1">
      <alignment vertical="center"/>
    </xf>
    <xf numFmtId="0" fontId="21" fillId="2" borderId="19" xfId="45" applyFont="1" applyFill="1" applyBorder="1" applyAlignment="1">
      <alignment vertical="center"/>
    </xf>
    <xf numFmtId="0" fontId="40" fillId="2" borderId="19" xfId="1" applyFont="1" applyFill="1" applyBorder="1" applyAlignment="1">
      <alignment vertical="center"/>
    </xf>
    <xf numFmtId="0" fontId="46" fillId="2" borderId="5" xfId="1" applyFont="1" applyFill="1" applyBorder="1" applyAlignment="1">
      <alignment horizontal="center" vertical="center"/>
    </xf>
    <xf numFmtId="0" fontId="38" fillId="2" borderId="19" xfId="1" applyFont="1" applyFill="1" applyBorder="1" applyAlignment="1">
      <alignment vertical="center"/>
    </xf>
    <xf numFmtId="2" fontId="81" fillId="2" borderId="5" xfId="1" applyNumberFormat="1" applyFont="1" applyFill="1" applyBorder="1" applyAlignment="1">
      <alignment horizontal="center" vertical="center"/>
    </xf>
    <xf numFmtId="2" fontId="81" fillId="2" borderId="0" xfId="1" applyNumberFormat="1" applyFont="1" applyFill="1" applyAlignment="1">
      <alignment horizontal="center" vertical="center"/>
    </xf>
    <xf numFmtId="0" fontId="45" fillId="2" borderId="19" xfId="45" applyFont="1" applyFill="1" applyBorder="1" applyAlignment="1">
      <alignment vertical="center"/>
    </xf>
    <xf numFmtId="0" fontId="27" fillId="2" borderId="0" xfId="45" applyFont="1" applyFill="1" applyAlignment="1">
      <alignment vertical="center"/>
    </xf>
    <xf numFmtId="0" fontId="24" fillId="2" borderId="19" xfId="45" applyFont="1" applyFill="1" applyBorder="1" applyAlignment="1">
      <alignment vertical="center"/>
    </xf>
    <xf numFmtId="0" fontId="24" fillId="2" borderId="0" xfId="45" applyFont="1" applyFill="1" applyAlignment="1">
      <alignment vertical="center"/>
    </xf>
    <xf numFmtId="0" fontId="17" fillId="2" borderId="19" xfId="1" applyFont="1" applyFill="1" applyBorder="1" applyAlignment="1">
      <alignment vertical="center"/>
    </xf>
    <xf numFmtId="0" fontId="64" fillId="2" borderId="0" xfId="45" applyFont="1" applyFill="1" applyAlignment="1">
      <alignment vertical="center"/>
    </xf>
    <xf numFmtId="0" fontId="45" fillId="2" borderId="0" xfId="45" applyFont="1" applyFill="1" applyAlignment="1">
      <alignment vertical="center"/>
    </xf>
    <xf numFmtId="0" fontId="35" fillId="2" borderId="0" xfId="45" applyFont="1" applyFill="1" applyAlignment="1">
      <alignment vertical="center"/>
    </xf>
    <xf numFmtId="0" fontId="35" fillId="2" borderId="0" xfId="1" applyFont="1" applyFill="1" applyAlignment="1">
      <alignment horizontal="left" vertical="center"/>
    </xf>
    <xf numFmtId="0" fontId="38" fillId="2" borderId="0" xfId="1" applyFont="1" applyFill="1" applyAlignment="1">
      <alignment vertical="center"/>
    </xf>
    <xf numFmtId="0" fontId="35" fillId="2" borderId="0" xfId="1" applyFont="1" applyFill="1" applyAlignment="1">
      <alignment vertical="center"/>
    </xf>
    <xf numFmtId="0" fontId="46" fillId="2" borderId="0" xfId="1" applyFont="1" applyFill="1" applyAlignment="1">
      <alignment horizontal="center" vertical="center"/>
    </xf>
    <xf numFmtId="164" fontId="48" fillId="2" borderId="0" xfId="1" applyNumberFormat="1" applyFont="1" applyFill="1" applyAlignment="1">
      <alignment horizontal="center" vertical="center"/>
    </xf>
    <xf numFmtId="0" fontId="27" fillId="2" borderId="0" xfId="1" applyFont="1" applyFill="1" applyAlignment="1">
      <alignment vertical="center"/>
    </xf>
    <xf numFmtId="0" fontId="43" fillId="2" borderId="0" xfId="1" applyFont="1" applyFill="1" applyAlignment="1">
      <alignment horizontal="left" vertical="center"/>
    </xf>
    <xf numFmtId="0" fontId="43" fillId="2" borderId="20" xfId="1" applyFont="1" applyFill="1" applyBorder="1" applyAlignment="1">
      <alignment horizontal="left" vertical="center"/>
    </xf>
    <xf numFmtId="0" fontId="43" fillId="2" borderId="19" xfId="1" applyFont="1" applyFill="1" applyBorder="1" applyAlignment="1">
      <alignment vertical="center"/>
    </xf>
    <xf numFmtId="2" fontId="46" fillId="2" borderId="5" xfId="45" applyNumberFormat="1" applyFont="1" applyFill="1" applyBorder="1" applyAlignment="1">
      <alignment vertical="center"/>
    </xf>
    <xf numFmtId="0" fontId="39" fillId="2" borderId="0" xfId="1" applyFont="1" applyFill="1" applyAlignment="1">
      <alignment vertical="center"/>
    </xf>
    <xf numFmtId="0" fontId="39" fillId="2" borderId="19" xfId="1" applyFont="1" applyFill="1" applyBorder="1" applyAlignment="1">
      <alignment vertical="center"/>
    </xf>
    <xf numFmtId="0" fontId="17" fillId="2" borderId="21" xfId="1" applyFont="1" applyFill="1" applyBorder="1" applyAlignment="1">
      <alignment vertical="center"/>
    </xf>
    <xf numFmtId="0" fontId="27" fillId="2" borderId="22" xfId="1" applyFont="1" applyFill="1" applyBorder="1" applyAlignment="1">
      <alignment vertical="center"/>
    </xf>
    <xf numFmtId="0" fontId="20" fillId="2" borderId="22" xfId="1" applyFont="1" applyFill="1" applyBorder="1" applyAlignment="1">
      <alignment vertical="center"/>
    </xf>
    <xf numFmtId="0" fontId="19" fillId="2" borderId="19" xfId="1" applyFont="1" applyFill="1" applyBorder="1" applyAlignment="1">
      <alignment vertical="center"/>
    </xf>
    <xf numFmtId="0" fontId="36" fillId="2" borderId="0" xfId="45" applyFill="1" applyAlignment="1">
      <alignment horizontal="center" vertical="center"/>
    </xf>
    <xf numFmtId="164" fontId="48" fillId="2" borderId="0" xfId="45" applyNumberFormat="1" applyFont="1" applyFill="1" applyAlignment="1">
      <alignment horizontal="center" vertical="center"/>
    </xf>
    <xf numFmtId="0" fontId="36" fillId="2" borderId="0" xfId="45" applyFill="1" applyAlignment="1">
      <alignment horizontal="right" vertical="center"/>
    </xf>
    <xf numFmtId="171" fontId="145" fillId="2" borderId="0" xfId="1" applyNumberFormat="1" applyFont="1" applyFill="1" applyAlignment="1">
      <alignment horizontal="center" vertical="center"/>
    </xf>
    <xf numFmtId="0" fontId="19" fillId="2" borderId="0" xfId="1" applyFont="1" applyFill="1" applyAlignment="1">
      <alignment horizontal="right" vertical="center"/>
    </xf>
    <xf numFmtId="0" fontId="19" fillId="2" borderId="0" xfId="45" applyFont="1" applyFill="1" applyAlignment="1">
      <alignment vertical="justify"/>
    </xf>
    <xf numFmtId="0" fontId="19" fillId="2" borderId="0" xfId="1" applyFont="1" applyFill="1" applyAlignment="1">
      <alignment horizontal="center" vertical="center"/>
    </xf>
    <xf numFmtId="0" fontId="19" fillId="2" borderId="20" xfId="45" applyFont="1" applyFill="1" applyBorder="1" applyAlignment="1">
      <alignment vertical="justify"/>
    </xf>
    <xf numFmtId="173" fontId="46" fillId="2" borderId="5" xfId="45" applyNumberFormat="1" applyFont="1" applyFill="1" applyBorder="1" applyAlignment="1">
      <alignment horizontal="center" vertical="center"/>
    </xf>
    <xf numFmtId="0" fontId="44" fillId="2" borderId="0" xfId="1" applyFill="1" applyAlignment="1">
      <alignment vertical="justify"/>
    </xf>
    <xf numFmtId="0" fontId="41" fillId="2" borderId="0" xfId="1" applyFont="1" applyFill="1" applyAlignment="1">
      <alignment vertical="center"/>
    </xf>
    <xf numFmtId="0" fontId="45" fillId="2" borderId="19" xfId="1" applyFont="1" applyFill="1" applyBorder="1" applyAlignment="1">
      <alignment vertical="center"/>
    </xf>
    <xf numFmtId="2" fontId="46" fillId="2" borderId="0" xfId="45" applyNumberFormat="1" applyFont="1" applyFill="1" applyAlignment="1">
      <alignment horizontal="center" vertical="center"/>
    </xf>
    <xf numFmtId="0" fontId="20" fillId="2" borderId="19" xfId="1" applyFont="1" applyFill="1" applyBorder="1" applyAlignment="1">
      <alignment horizontal="left" vertical="center"/>
    </xf>
    <xf numFmtId="0" fontId="27" fillId="2" borderId="19" xfId="1" applyFont="1" applyFill="1" applyBorder="1" applyAlignment="1">
      <alignment vertical="center"/>
    </xf>
    <xf numFmtId="0" fontId="40" fillId="2" borderId="0" xfId="1" applyFont="1" applyFill="1" applyAlignment="1">
      <alignment vertical="center"/>
    </xf>
    <xf numFmtId="0" fontId="44" fillId="2" borderId="17" xfId="1" applyFill="1" applyBorder="1" applyAlignment="1">
      <alignment horizontal="center" vertical="center"/>
    </xf>
    <xf numFmtId="164" fontId="48" fillId="2" borderId="17" xfId="1" applyNumberFormat="1" applyFont="1" applyFill="1" applyBorder="1" applyAlignment="1">
      <alignment horizontal="center" vertical="center"/>
    </xf>
    <xf numFmtId="0" fontId="47" fillId="2" borderId="17" xfId="1" applyFont="1" applyFill="1" applyBorder="1" applyAlignment="1">
      <alignment vertical="center"/>
    </xf>
    <xf numFmtId="2" fontId="44" fillId="2" borderId="17" xfId="1" quotePrefix="1" applyNumberFormat="1" applyFill="1" applyBorder="1" applyAlignment="1">
      <alignment horizontal="center" vertical="center"/>
    </xf>
    <xf numFmtId="0" fontId="20" fillId="2" borderId="19" xfId="45" applyFont="1" applyFill="1" applyBorder="1" applyAlignment="1">
      <alignment vertical="center"/>
    </xf>
    <xf numFmtId="0" fontId="48" fillId="2" borderId="0" xfId="1" applyFont="1" applyFill="1" applyAlignment="1">
      <alignment horizontal="center" vertical="center"/>
    </xf>
    <xf numFmtId="0" fontId="29" fillId="2" borderId="12" xfId="1" applyFont="1" applyFill="1" applyBorder="1" applyAlignment="1">
      <alignment vertical="center"/>
    </xf>
    <xf numFmtId="0" fontId="29" fillId="2" borderId="17" xfId="1" applyFont="1" applyFill="1" applyBorder="1" applyAlignment="1">
      <alignment vertical="center"/>
    </xf>
    <xf numFmtId="0" fontId="36" fillId="2" borderId="17" xfId="45" applyFill="1" applyBorder="1" applyAlignment="1">
      <alignment horizontal="center" vertical="center"/>
    </xf>
    <xf numFmtId="0" fontId="42" fillId="2" borderId="19" xfId="1" applyFont="1" applyFill="1" applyBorder="1" applyAlignment="1">
      <alignment vertical="center"/>
    </xf>
    <xf numFmtId="3" fontId="46" fillId="2" borderId="5" xfId="45" applyNumberFormat="1" applyFont="1" applyFill="1" applyBorder="1" applyAlignment="1">
      <alignment horizontal="center" vertical="center"/>
    </xf>
    <xf numFmtId="0" fontId="42" fillId="2" borderId="0" xfId="1" applyFont="1" applyFill="1" applyAlignment="1">
      <alignment vertical="center"/>
    </xf>
    <xf numFmtId="0" fontId="28" fillId="2" borderId="19" xfId="1" applyFont="1" applyFill="1" applyBorder="1" applyAlignment="1">
      <alignment vertical="center"/>
    </xf>
    <xf numFmtId="0" fontId="32" fillId="2" borderId="19" xfId="1" applyFont="1" applyFill="1" applyBorder="1" applyAlignment="1">
      <alignment vertical="center"/>
    </xf>
    <xf numFmtId="0" fontId="65" fillId="2" borderId="19" xfId="1" applyFont="1" applyFill="1" applyBorder="1" applyAlignment="1">
      <alignment vertical="center"/>
    </xf>
    <xf numFmtId="0" fontId="25" fillId="2" borderId="0" xfId="45" applyFont="1" applyFill="1" applyAlignment="1">
      <alignment vertical="center"/>
    </xf>
    <xf numFmtId="0" fontId="41" fillId="2" borderId="19" xfId="1" applyFont="1" applyFill="1" applyBorder="1" applyAlignment="1">
      <alignment vertical="center"/>
    </xf>
    <xf numFmtId="0" fontId="25" fillId="2" borderId="19" xfId="45" applyFont="1" applyFill="1" applyBorder="1" applyAlignment="1">
      <alignment vertical="center"/>
    </xf>
    <xf numFmtId="0" fontId="22" fillId="2" borderId="19" xfId="45" applyFont="1" applyFill="1" applyBorder="1" applyAlignment="1">
      <alignment vertical="center"/>
    </xf>
    <xf numFmtId="0" fontId="45" fillId="2" borderId="0" xfId="1" applyFont="1" applyFill="1" applyAlignment="1">
      <alignment vertical="center"/>
    </xf>
    <xf numFmtId="4" fontId="46" fillId="2" borderId="0" xfId="1" applyNumberFormat="1" applyFont="1" applyFill="1" applyAlignment="1">
      <alignment horizontal="center" vertical="center"/>
    </xf>
    <xf numFmtId="0" fontId="44" fillId="2" borderId="21" xfId="1" applyFill="1" applyBorder="1" applyAlignment="1">
      <alignment vertical="center"/>
    </xf>
    <xf numFmtId="0" fontId="44" fillId="2" borderId="22" xfId="1" applyFill="1" applyBorder="1" applyAlignment="1">
      <alignment horizontal="center" vertical="center"/>
    </xf>
    <xf numFmtId="164" fontId="48" fillId="2" borderId="22" xfId="1" applyNumberFormat="1" applyFont="1" applyFill="1" applyBorder="1" applyAlignment="1">
      <alignment horizontal="center" vertical="center"/>
    </xf>
    <xf numFmtId="2" fontId="44" fillId="2" borderId="5" xfId="1" quotePrefix="1" applyNumberFormat="1" applyFill="1" applyBorder="1" applyAlignment="1">
      <alignment horizontal="center" vertical="center"/>
    </xf>
    <xf numFmtId="2" fontId="44" fillId="2" borderId="5" xfId="1" applyNumberFormat="1" applyFill="1" applyBorder="1" applyAlignment="1">
      <alignment horizontal="center" vertical="center"/>
    </xf>
    <xf numFmtId="4" fontId="46" fillId="2" borderId="5" xfId="1" applyNumberFormat="1" applyFont="1" applyFill="1" applyBorder="1" applyAlignment="1">
      <alignment horizontal="center" vertical="center" shrinkToFit="1"/>
    </xf>
    <xf numFmtId="171" fontId="46" fillId="2" borderId="0" xfId="1" applyNumberFormat="1" applyFont="1" applyFill="1" applyAlignment="1">
      <alignment vertical="center"/>
    </xf>
    <xf numFmtId="173" fontId="46" fillId="2" borderId="5" xfId="1" applyNumberFormat="1" applyFont="1" applyFill="1" applyBorder="1" applyAlignment="1">
      <alignment horizontal="center" vertical="center"/>
    </xf>
    <xf numFmtId="174" fontId="46" fillId="2" borderId="5" xfId="40" applyNumberFormat="1" applyFont="1" applyFill="1" applyBorder="1" applyAlignment="1">
      <alignment horizontal="center" vertical="center"/>
    </xf>
    <xf numFmtId="0" fontId="18" fillId="0" borderId="0" xfId="14" applyFont="1" applyAlignment="1">
      <alignment vertical="center"/>
    </xf>
    <xf numFmtId="0" fontId="45" fillId="0" borderId="0" xfId="14" applyFont="1" applyAlignment="1">
      <alignment vertical="center" wrapText="1"/>
    </xf>
    <xf numFmtId="4" fontId="43" fillId="2" borderId="5" xfId="14" applyNumberFormat="1" applyFill="1" applyBorder="1" applyAlignment="1">
      <alignment vertical="center"/>
    </xf>
    <xf numFmtId="4" fontId="60" fillId="2" borderId="0" xfId="14" applyNumberFormat="1" applyFont="1" applyFill="1" applyAlignment="1">
      <alignment horizontal="center" vertical="center"/>
    </xf>
    <xf numFmtId="4" fontId="43" fillId="2" borderId="5" xfId="14" applyNumberFormat="1" applyFill="1" applyBorder="1" applyAlignment="1">
      <alignment horizontal="center" vertical="center"/>
    </xf>
    <xf numFmtId="4" fontId="36" fillId="2" borderId="5" xfId="50" applyNumberFormat="1" applyFill="1" applyBorder="1" applyAlignment="1">
      <alignment horizontal="center" vertical="center"/>
    </xf>
    <xf numFmtId="4" fontId="36" fillId="2" borderId="5" xfId="50" applyNumberFormat="1" applyFill="1" applyBorder="1" applyAlignment="1">
      <alignment vertical="center"/>
    </xf>
    <xf numFmtId="0" fontId="15" fillId="2" borderId="19" xfId="1" applyFont="1" applyFill="1" applyBorder="1" applyAlignment="1">
      <alignment vertical="center"/>
    </xf>
    <xf numFmtId="0" fontId="13" fillId="2" borderId="0" xfId="1" applyFont="1" applyFill="1" applyAlignment="1">
      <alignment horizontal="right" vertical="center"/>
    </xf>
    <xf numFmtId="0" fontId="13" fillId="2" borderId="0" xfId="45" applyFont="1" applyFill="1" applyAlignment="1">
      <alignment vertical="justify"/>
    </xf>
    <xf numFmtId="0" fontId="16" fillId="2" borderId="0" xfId="1" applyFont="1" applyFill="1" applyAlignment="1">
      <alignment vertical="center" wrapText="1"/>
    </xf>
    <xf numFmtId="0" fontId="16" fillId="2" borderId="0" xfId="1" applyFont="1" applyFill="1" applyAlignment="1">
      <alignment vertical="top" wrapText="1"/>
    </xf>
    <xf numFmtId="0" fontId="13" fillId="2" borderId="0" xfId="1" applyFont="1" applyFill="1" applyAlignment="1">
      <alignment vertical="center"/>
    </xf>
    <xf numFmtId="0" fontId="49" fillId="0" borderId="0" xfId="2629"/>
    <xf numFmtId="0" fontId="44" fillId="0" borderId="0" xfId="1" applyAlignment="1">
      <alignment vertical="center"/>
    </xf>
    <xf numFmtId="2" fontId="46" fillId="0" borderId="5" xfId="45" applyNumberFormat="1" applyFont="1" applyBorder="1" applyAlignment="1">
      <alignment horizontal="center" vertical="center"/>
    </xf>
    <xf numFmtId="2" fontId="44" fillId="0" borderId="0" xfId="1" applyNumberFormat="1" applyAlignment="1">
      <alignment vertical="center"/>
    </xf>
    <xf numFmtId="0" fontId="44" fillId="93" borderId="0" xfId="1" applyFill="1" applyAlignment="1">
      <alignment vertical="center"/>
    </xf>
    <xf numFmtId="0" fontId="13" fillId="0" borderId="0" xfId="1" applyFont="1" applyAlignment="1">
      <alignment vertical="center"/>
    </xf>
    <xf numFmtId="2" fontId="46" fillId="0" borderId="5" xfId="45" applyNumberFormat="1" applyFont="1" applyBorder="1" applyAlignment="1">
      <alignment vertical="center"/>
    </xf>
    <xf numFmtId="4" fontId="36" fillId="0" borderId="5" xfId="45" quotePrefix="1" applyNumberFormat="1" applyBorder="1" applyAlignment="1">
      <alignment horizontal="center" vertical="center"/>
    </xf>
    <xf numFmtId="0" fontId="45" fillId="93" borderId="0" xfId="1" applyFont="1" applyFill="1" applyAlignment="1">
      <alignment vertical="center"/>
    </xf>
    <xf numFmtId="4" fontId="13" fillId="2" borderId="5" xfId="45" quotePrefix="1" applyNumberFormat="1" applyFont="1" applyFill="1" applyBorder="1" applyAlignment="1">
      <alignment horizontal="center" vertical="center"/>
    </xf>
    <xf numFmtId="171" fontId="46" fillId="0" borderId="5" xfId="45" applyNumberFormat="1" applyFont="1" applyBorder="1" applyAlignment="1">
      <alignment horizontal="center" vertical="center"/>
    </xf>
    <xf numFmtId="0" fontId="13" fillId="93" borderId="0" xfId="1" applyFont="1" applyFill="1" applyAlignment="1">
      <alignment vertical="center"/>
    </xf>
    <xf numFmtId="2" fontId="46" fillId="0" borderId="5" xfId="1" applyNumberFormat="1" applyFont="1" applyBorder="1" applyAlignment="1">
      <alignment horizontal="center" vertical="center"/>
    </xf>
    <xf numFmtId="0" fontId="72" fillId="0" borderId="0" xfId="41" applyAlignment="1">
      <alignment horizontal="left" vertical="top"/>
    </xf>
    <xf numFmtId="0" fontId="152" fillId="0" borderId="0" xfId="41" applyFont="1" applyAlignment="1">
      <alignment horizontal="center"/>
    </xf>
    <xf numFmtId="0" fontId="72" fillId="0" borderId="0" xfId="41" applyAlignment="1">
      <alignment horizontal="center" vertical="top"/>
    </xf>
    <xf numFmtId="0" fontId="67" fillId="0" borderId="84" xfId="41" applyFont="1" applyBorder="1" applyAlignment="1">
      <alignment vertical="center" wrapText="1"/>
    </xf>
    <xf numFmtId="0" fontId="69" fillId="0" borderId="85" xfId="41" applyFont="1" applyBorder="1" applyAlignment="1">
      <alignment vertical="center" wrapText="1"/>
    </xf>
    <xf numFmtId="208" fontId="152" fillId="0" borderId="0" xfId="41" applyNumberFormat="1" applyFont="1" applyAlignment="1">
      <alignment horizontal="center" vertical="center"/>
    </xf>
    <xf numFmtId="0" fontId="154" fillId="0" borderId="0" xfId="41" applyFont="1" applyAlignment="1">
      <alignment horizontal="left" vertical="center"/>
    </xf>
    <xf numFmtId="4" fontId="154" fillId="0" borderId="0" xfId="41" applyNumberFormat="1" applyFont="1" applyAlignment="1">
      <alignment horizontal="center" vertical="center"/>
    </xf>
    <xf numFmtId="0" fontId="154" fillId="0" borderId="0" xfId="41" applyFont="1" applyAlignment="1">
      <alignment horizontal="center" vertical="center"/>
    </xf>
    <xf numFmtId="0" fontId="156" fillId="0" borderId="13" xfId="41" applyFont="1" applyBorder="1" applyAlignment="1">
      <alignment vertical="center" wrapText="1"/>
    </xf>
    <xf numFmtId="0" fontId="156" fillId="0" borderId="14" xfId="41" applyFont="1" applyBorder="1" applyAlignment="1">
      <alignment vertical="center" wrapText="1"/>
    </xf>
    <xf numFmtId="0" fontId="156" fillId="0" borderId="15" xfId="41" applyFont="1" applyBorder="1" applyAlignment="1">
      <alignment vertical="center" wrapText="1"/>
    </xf>
    <xf numFmtId="0" fontId="158" fillId="0" borderId="0" xfId="41" applyFont="1" applyAlignment="1">
      <alignment horizontal="center" vertical="top"/>
    </xf>
    <xf numFmtId="0" fontId="158" fillId="0" borderId="0" xfId="41" applyFont="1" applyAlignment="1">
      <alignment horizontal="left" vertical="top"/>
    </xf>
    <xf numFmtId="0" fontId="156" fillId="0" borderId="98" xfId="41" applyFont="1" applyBorder="1" applyAlignment="1">
      <alignment vertical="center" wrapText="1"/>
    </xf>
    <xf numFmtId="0" fontId="156" fillId="0" borderId="99" xfId="41" applyFont="1" applyBorder="1" applyAlignment="1">
      <alignment vertical="center" wrapText="1"/>
    </xf>
    <xf numFmtId="174" fontId="72" fillId="0" borderId="19" xfId="6650" applyNumberFormat="1" applyFont="1" applyFill="1" applyBorder="1" applyAlignment="1">
      <alignment vertical="top"/>
    </xf>
    <xf numFmtId="0" fontId="49" fillId="0" borderId="101" xfId="41" applyFont="1" applyBorder="1" applyAlignment="1">
      <alignment horizontal="center" vertical="center" wrapText="1"/>
    </xf>
    <xf numFmtId="0" fontId="49" fillId="0" borderId="104" xfId="41" applyFont="1" applyBorder="1" applyAlignment="1">
      <alignment horizontal="center" vertical="center" wrapText="1"/>
    </xf>
    <xf numFmtId="4" fontId="159" fillId="0" borderId="102" xfId="41" applyNumberFormat="1" applyFont="1" applyBorder="1" applyAlignment="1">
      <alignment horizontal="center" vertical="center" wrapText="1"/>
    </xf>
    <xf numFmtId="4" fontId="49" fillId="0" borderId="105" xfId="41" applyNumberFormat="1" applyFont="1" applyBorder="1" applyAlignment="1">
      <alignment horizontal="center" vertical="center" wrapText="1"/>
    </xf>
    <xf numFmtId="4" fontId="159" fillId="0" borderId="106" xfId="41" applyNumberFormat="1" applyFont="1" applyBorder="1" applyAlignment="1">
      <alignment horizontal="center" vertical="center" wrapText="1"/>
    </xf>
    <xf numFmtId="0" fontId="158" fillId="0" borderId="19" xfId="41" applyFont="1" applyBorder="1" applyAlignment="1">
      <alignment vertical="top"/>
    </xf>
    <xf numFmtId="0" fontId="158" fillId="0" borderId="0" xfId="41" applyFont="1" applyAlignment="1">
      <alignment vertical="top"/>
    </xf>
    <xf numFmtId="0" fontId="49" fillId="2" borderId="101" xfId="41" applyFont="1" applyFill="1" applyBorder="1" applyAlignment="1">
      <alignment horizontal="center" vertical="center" wrapText="1"/>
    </xf>
    <xf numFmtId="4" fontId="159" fillId="2" borderId="106" xfId="41" applyNumberFormat="1" applyFont="1" applyFill="1" applyBorder="1" applyAlignment="1">
      <alignment horizontal="center" vertical="center" wrapText="1"/>
    </xf>
    <xf numFmtId="0" fontId="49" fillId="0" borderId="107" xfId="41" applyFont="1" applyBorder="1" applyAlignment="1">
      <alignment horizontal="center" vertical="center" wrapText="1"/>
    </xf>
    <xf numFmtId="4" fontId="159" fillId="0" borderId="108" xfId="41" applyNumberFormat="1" applyFont="1" applyBorder="1" applyAlignment="1">
      <alignment horizontal="center" vertical="center" wrapText="1"/>
    </xf>
    <xf numFmtId="4" fontId="156" fillId="0" borderId="14" xfId="41" applyNumberFormat="1" applyFont="1" applyBorder="1" applyAlignment="1">
      <alignment vertical="center" wrapText="1"/>
    </xf>
    <xf numFmtId="0" fontId="70" fillId="2" borderId="101" xfId="41" applyFont="1" applyFill="1" applyBorder="1" applyAlignment="1">
      <alignment horizontal="center" vertical="center" wrapText="1"/>
    </xf>
    <xf numFmtId="4" fontId="159" fillId="0" borderId="90" xfId="41" applyNumberFormat="1" applyFont="1" applyBorder="1" applyAlignment="1">
      <alignment horizontal="center" vertical="center" wrapText="1"/>
    </xf>
    <xf numFmtId="4" fontId="159" fillId="0" borderId="95" xfId="41" applyNumberFormat="1" applyFont="1" applyBorder="1" applyAlignment="1">
      <alignment horizontal="center" vertical="center" wrapText="1"/>
    </xf>
    <xf numFmtId="4" fontId="159" fillId="2" borderId="102" xfId="41" applyNumberFormat="1" applyFont="1" applyFill="1" applyBorder="1" applyAlignment="1">
      <alignment horizontal="center" vertical="center" wrapText="1"/>
    </xf>
    <xf numFmtId="0" fontId="72" fillId="0" borderId="14" xfId="41" applyBorder="1" applyAlignment="1">
      <alignment vertical="center" wrapText="1"/>
    </xf>
    <xf numFmtId="4" fontId="72" fillId="0" borderId="14" xfId="41" applyNumberFormat="1" applyBorder="1" applyAlignment="1">
      <alignment vertical="center" wrapText="1"/>
    </xf>
    <xf numFmtId="0" fontId="72" fillId="0" borderId="0" xfId="41" applyAlignment="1">
      <alignment vertical="top"/>
    </xf>
    <xf numFmtId="0" fontId="49" fillId="0" borderId="89" xfId="41" applyFont="1" applyBorder="1" applyAlignment="1">
      <alignment horizontal="center" vertical="center" wrapText="1"/>
    </xf>
    <xf numFmtId="0" fontId="72" fillId="0" borderId="19" xfId="41" applyBorder="1" applyAlignment="1">
      <alignment vertical="top"/>
    </xf>
    <xf numFmtId="0" fontId="160" fillId="0" borderId="0" xfId="41" applyFont="1" applyAlignment="1">
      <alignment horizontal="left" vertical="top"/>
    </xf>
    <xf numFmtId="0" fontId="161" fillId="2" borderId="101" xfId="41" applyFont="1" applyFill="1" applyBorder="1" applyAlignment="1">
      <alignment horizontal="center" vertical="center" wrapText="1"/>
    </xf>
    <xf numFmtId="0" fontId="157" fillId="0" borderId="14" xfId="41" applyFont="1" applyBorder="1" applyAlignment="1">
      <alignment vertical="center" wrapText="1"/>
    </xf>
    <xf numFmtId="4" fontId="157" fillId="0" borderId="14" xfId="41" applyNumberFormat="1" applyFont="1" applyBorder="1" applyAlignment="1">
      <alignment vertical="center" wrapText="1"/>
    </xf>
    <xf numFmtId="4" fontId="49" fillId="0" borderId="102" xfId="41" applyNumberFormat="1" applyFont="1" applyBorder="1" applyAlignment="1">
      <alignment horizontal="center" vertical="center" wrapText="1"/>
    </xf>
    <xf numFmtId="0" fontId="157" fillId="0" borderId="22" xfId="41" applyFont="1" applyBorder="1" applyAlignment="1">
      <alignment vertical="center" wrapText="1"/>
    </xf>
    <xf numFmtId="4" fontId="157" fillId="0" borderId="22" xfId="41" applyNumberFormat="1" applyFont="1" applyBorder="1" applyAlignment="1">
      <alignment vertical="center" wrapText="1"/>
    </xf>
    <xf numFmtId="4" fontId="72" fillId="0" borderId="19" xfId="41" applyNumberFormat="1" applyBorder="1" applyAlignment="1">
      <alignment vertical="top"/>
    </xf>
    <xf numFmtId="0" fontId="156" fillId="2" borderId="13" xfId="41" applyFont="1" applyFill="1" applyBorder="1" applyAlignment="1">
      <alignment vertical="center" wrapText="1"/>
    </xf>
    <xf numFmtId="0" fontId="157" fillId="2" borderId="14" xfId="41" applyFont="1" applyFill="1" applyBorder="1" applyAlignment="1">
      <alignment vertical="center" wrapText="1"/>
    </xf>
    <xf numFmtId="4" fontId="159" fillId="2" borderId="113" xfId="41" applyNumberFormat="1" applyFont="1" applyFill="1" applyBorder="1" applyAlignment="1">
      <alignment horizontal="center" vertical="center" wrapText="1"/>
    </xf>
    <xf numFmtId="4" fontId="159" fillId="2" borderId="114" xfId="41" applyNumberFormat="1" applyFont="1" applyFill="1" applyBorder="1" applyAlignment="1">
      <alignment horizontal="center" vertical="center" wrapText="1"/>
    </xf>
    <xf numFmtId="4" fontId="159" fillId="2" borderId="90" xfId="41" applyNumberFormat="1" applyFont="1" applyFill="1" applyBorder="1" applyAlignment="1">
      <alignment horizontal="center" vertical="center" wrapText="1"/>
    </xf>
    <xf numFmtId="4" fontId="159" fillId="2" borderId="95" xfId="41" applyNumberFormat="1" applyFont="1" applyFill="1" applyBorder="1" applyAlignment="1">
      <alignment horizontal="center" vertical="center" wrapText="1"/>
    </xf>
    <xf numFmtId="4" fontId="49" fillId="2" borderId="102" xfId="41" applyNumberFormat="1" applyFont="1" applyFill="1" applyBorder="1" applyAlignment="1">
      <alignment horizontal="center" vertical="center" wrapText="1"/>
    </xf>
    <xf numFmtId="4" fontId="49" fillId="0" borderId="90" xfId="41" applyNumberFormat="1" applyFont="1" applyBorder="1" applyAlignment="1">
      <alignment horizontal="center" vertical="center" wrapText="1"/>
    </xf>
    <xf numFmtId="0" fontId="49" fillId="0" borderId="101" xfId="2629" applyBorder="1" applyAlignment="1">
      <alignment horizontal="center" vertical="center" wrapText="1"/>
    </xf>
    <xf numFmtId="0" fontId="79" fillId="0" borderId="19" xfId="42" applyFont="1" applyBorder="1" applyAlignment="1">
      <alignment horizontal="left"/>
    </xf>
    <xf numFmtId="0" fontId="49" fillId="0" borderId="0" xfId="2629" applyAlignment="1">
      <alignment horizontal="center" vertical="center"/>
    </xf>
    <xf numFmtId="0" fontId="144" fillId="2" borderId="22" xfId="45" applyFont="1" applyFill="1" applyBorder="1" applyAlignment="1">
      <alignment horizontal="left" vertical="justify"/>
    </xf>
    <xf numFmtId="4" fontId="143" fillId="2" borderId="7" xfId="1" applyNumberFormat="1" applyFont="1" applyFill="1" applyBorder="1" applyAlignment="1">
      <alignment horizontal="center" vertical="center"/>
    </xf>
    <xf numFmtId="0" fontId="12" fillId="2" borderId="0" xfId="45" applyFont="1" applyFill="1" applyAlignment="1">
      <alignment vertical="justify"/>
    </xf>
    <xf numFmtId="0" fontId="12" fillId="2" borderId="19" xfId="45" applyFont="1" applyFill="1" applyBorder="1" applyAlignment="1">
      <alignment vertical="center"/>
    </xf>
    <xf numFmtId="0" fontId="64" fillId="0" borderId="0" xfId="1" applyFont="1" applyAlignment="1">
      <alignment vertical="center"/>
    </xf>
    <xf numFmtId="0" fontId="36" fillId="93" borderId="0" xfId="45" applyFill="1" applyAlignment="1">
      <alignment vertical="center"/>
    </xf>
    <xf numFmtId="0" fontId="12" fillId="0" borderId="0" xfId="1" applyFont="1" applyAlignment="1">
      <alignment vertical="center"/>
    </xf>
    <xf numFmtId="0" fontId="11" fillId="2" borderId="0" xfId="1" applyFont="1" applyFill="1" applyAlignment="1">
      <alignment horizontal="right" vertical="center"/>
    </xf>
    <xf numFmtId="0" fontId="11" fillId="2" borderId="0" xfId="1" applyFont="1" applyFill="1" applyAlignment="1">
      <alignment vertical="center"/>
    </xf>
    <xf numFmtId="2" fontId="149" fillId="2" borderId="0" xfId="1" applyNumberFormat="1" applyFont="1" applyFill="1" applyAlignment="1">
      <alignment horizontal="center" vertical="center"/>
    </xf>
    <xf numFmtId="0" fontId="10" fillId="0" borderId="0" xfId="14" applyFont="1" applyAlignment="1">
      <alignment horizontal="left"/>
    </xf>
    <xf numFmtId="4" fontId="10" fillId="0" borderId="5" xfId="50" applyNumberFormat="1" applyFont="1" applyBorder="1" applyAlignment="1">
      <alignment horizontal="center" vertical="center"/>
    </xf>
    <xf numFmtId="0" fontId="10" fillId="0" borderId="0" xfId="14" applyFont="1" applyAlignment="1">
      <alignment horizontal="center"/>
    </xf>
    <xf numFmtId="173" fontId="44" fillId="2" borderId="0" xfId="1" applyNumberFormat="1" applyFill="1" applyAlignment="1">
      <alignment vertical="center"/>
    </xf>
    <xf numFmtId="0" fontId="38" fillId="2" borderId="0" xfId="1" applyFont="1" applyFill="1" applyAlignment="1">
      <alignment horizontal="right" vertical="center"/>
    </xf>
    <xf numFmtId="0" fontId="44" fillId="2" borderId="0" xfId="1" applyFill="1" applyAlignment="1">
      <alignment horizontal="right" vertical="center"/>
    </xf>
    <xf numFmtId="0" fontId="37" fillId="2" borderId="19" xfId="1" applyFont="1" applyFill="1" applyBorder="1" applyAlignment="1">
      <alignment vertical="center"/>
    </xf>
    <xf numFmtId="0" fontId="37" fillId="2" borderId="0" xfId="1" applyFont="1" applyFill="1" applyAlignment="1">
      <alignment vertical="center"/>
    </xf>
    <xf numFmtId="0" fontId="37" fillId="2" borderId="0" xfId="1" applyFont="1" applyFill="1" applyAlignment="1">
      <alignment horizontal="right" vertical="center"/>
    </xf>
    <xf numFmtId="0" fontId="163" fillId="0" borderId="0" xfId="2629" applyFont="1" applyAlignment="1">
      <alignment horizontal="center" vertical="center"/>
    </xf>
    <xf numFmtId="0" fontId="164" fillId="0" borderId="0" xfId="2629" applyFont="1" applyAlignment="1">
      <alignment horizontal="center" vertical="center"/>
    </xf>
    <xf numFmtId="172" fontId="79" fillId="0" borderId="0" xfId="42" applyNumberFormat="1" applyFont="1" applyAlignment="1">
      <alignment horizontal="center"/>
    </xf>
    <xf numFmtId="175" fontId="74" fillId="0" borderId="0" xfId="42" applyNumberFormat="1" applyAlignment="1">
      <alignment horizontal="center"/>
    </xf>
    <xf numFmtId="0" fontId="74" fillId="0" borderId="22" xfId="42" applyBorder="1"/>
    <xf numFmtId="4" fontId="77" fillId="0" borderId="23" xfId="42" applyNumberFormat="1" applyFont="1" applyBorder="1" applyAlignment="1">
      <alignment horizontal="center"/>
    </xf>
    <xf numFmtId="0" fontId="80" fillId="0" borderId="22" xfId="42" applyFont="1" applyBorder="1" applyAlignment="1">
      <alignment horizontal="left"/>
    </xf>
    <xf numFmtId="0" fontId="171" fillId="0" borderId="0" xfId="0" applyFont="1" applyAlignment="1">
      <alignment horizontal="right"/>
    </xf>
    <xf numFmtId="10" fontId="171" fillId="0" borderId="0" xfId="0" applyNumberFormat="1" applyFont="1" applyAlignment="1">
      <alignment horizontal="center"/>
    </xf>
    <xf numFmtId="208" fontId="171" fillId="0" borderId="0" xfId="0" applyNumberFormat="1" applyFont="1" applyAlignment="1">
      <alignment horizontal="center"/>
    </xf>
    <xf numFmtId="0" fontId="9" fillId="0" borderId="0" xfId="14810"/>
    <xf numFmtId="0" fontId="166" fillId="0" borderId="0" xfId="14810" applyFont="1" applyAlignment="1">
      <alignment horizontal="right" vertical="center"/>
    </xf>
    <xf numFmtId="0" fontId="72" fillId="2" borderId="0" xfId="14815" applyFill="1" applyAlignment="1">
      <alignment horizontal="left" vertical="center"/>
    </xf>
    <xf numFmtId="0" fontId="72" fillId="0" borderId="0" xfId="14815" applyAlignment="1">
      <alignment horizontal="left" vertical="center"/>
    </xf>
    <xf numFmtId="0" fontId="173" fillId="97" borderId="120" xfId="14815" applyFont="1" applyFill="1" applyBorder="1" applyAlignment="1">
      <alignment horizontal="center" vertical="center" wrapText="1"/>
    </xf>
    <xf numFmtId="0" fontId="173" fillId="97" borderId="123" xfId="14815" applyFont="1" applyFill="1" applyBorder="1" applyAlignment="1">
      <alignment horizontal="center" vertical="center" wrapText="1"/>
    </xf>
    <xf numFmtId="44" fontId="176" fillId="96" borderId="111" xfId="14816" applyFont="1" applyFill="1" applyBorder="1" applyAlignment="1">
      <alignment horizontal="center" vertical="center" wrapText="1"/>
    </xf>
    <xf numFmtId="0" fontId="72" fillId="98" borderId="125" xfId="14815" applyFill="1" applyBorder="1" applyAlignment="1">
      <alignment horizontal="left" vertical="center" wrapText="1"/>
    </xf>
    <xf numFmtId="0" fontId="72" fillId="96" borderId="125" xfId="14815" applyFill="1" applyBorder="1" applyAlignment="1">
      <alignment vertical="center" wrapText="1"/>
    </xf>
    <xf numFmtId="10" fontId="177" fillId="96" borderId="93" xfId="14815" applyNumberFormat="1" applyFont="1" applyFill="1" applyBorder="1" applyAlignment="1">
      <alignment horizontal="center" vertical="center" shrinkToFit="1"/>
    </xf>
    <xf numFmtId="10" fontId="72" fillId="0" borderId="0" xfId="14815" applyNumberFormat="1" applyAlignment="1">
      <alignment horizontal="left" vertical="center"/>
    </xf>
    <xf numFmtId="44" fontId="176" fillId="0" borderId="111" xfId="14816" applyFont="1" applyFill="1" applyBorder="1" applyAlignment="1">
      <alignment horizontal="center" vertical="center" wrapText="1"/>
    </xf>
    <xf numFmtId="44" fontId="176" fillId="0" borderId="111" xfId="14816" applyFont="1" applyFill="1" applyBorder="1" applyAlignment="1">
      <alignment horizontal="left" vertical="center" wrapText="1"/>
    </xf>
    <xf numFmtId="0" fontId="72" fillId="2" borderId="128" xfId="14815" applyFill="1" applyBorder="1" applyAlignment="1">
      <alignment vertical="center" wrapText="1"/>
    </xf>
    <xf numFmtId="0" fontId="72" fillId="2" borderId="129" xfId="14815" applyFill="1" applyBorder="1" applyAlignment="1">
      <alignment vertical="center" wrapText="1"/>
    </xf>
    <xf numFmtId="10" fontId="177" fillId="0" borderId="93" xfId="14815" applyNumberFormat="1" applyFont="1" applyBorder="1" applyAlignment="1">
      <alignment horizontal="center" vertical="center" shrinkToFit="1"/>
    </xf>
    <xf numFmtId="10" fontId="177" fillId="0" borderId="130" xfId="14815" applyNumberFormat="1" applyFont="1" applyBorder="1" applyAlignment="1">
      <alignment horizontal="center" vertical="center" shrinkToFit="1"/>
    </xf>
    <xf numFmtId="44" fontId="72" fillId="2" borderId="0" xfId="14815" applyNumberFormat="1" applyFill="1" applyAlignment="1">
      <alignment horizontal="left" vertical="center"/>
    </xf>
    <xf numFmtId="0" fontId="72" fillId="96" borderId="111" xfId="14815" applyFill="1" applyBorder="1" applyAlignment="1">
      <alignment vertical="center" wrapText="1"/>
    </xf>
    <xf numFmtId="0" fontId="72" fillId="2" borderId="111" xfId="14815" applyFill="1" applyBorder="1" applyAlignment="1">
      <alignment vertical="center" wrapText="1"/>
    </xf>
    <xf numFmtId="0" fontId="72" fillId="2" borderId="125" xfId="14815" applyFill="1" applyBorder="1" applyAlignment="1">
      <alignment vertical="center" wrapText="1"/>
    </xf>
    <xf numFmtId="0" fontId="72" fillId="96" borderId="93" xfId="14815" applyFill="1" applyBorder="1" applyAlignment="1">
      <alignment vertical="center" wrapText="1"/>
    </xf>
    <xf numFmtId="0" fontId="173" fillId="0" borderId="102" xfId="14815" applyFont="1" applyBorder="1" applyAlignment="1">
      <alignment horizontal="center" vertical="center" wrapText="1"/>
    </xf>
    <xf numFmtId="44" fontId="176" fillId="96" borderId="104" xfId="14816" applyFont="1" applyFill="1" applyBorder="1" applyAlignment="1">
      <alignment horizontal="center" vertical="center" wrapText="1"/>
    </xf>
    <xf numFmtId="10" fontId="177" fillId="96" borderId="104" xfId="14815" applyNumberFormat="1" applyFont="1" applyFill="1" applyBorder="1" applyAlignment="1">
      <alignment horizontal="center" vertical="center" shrinkToFit="1"/>
    </xf>
    <xf numFmtId="2" fontId="178" fillId="0" borderId="0" xfId="14815" applyNumberFormat="1" applyFont="1" applyAlignment="1">
      <alignment horizontal="center" vertical="center"/>
    </xf>
    <xf numFmtId="10" fontId="177" fillId="2" borderId="0" xfId="14815" applyNumberFormat="1" applyFont="1" applyFill="1" applyAlignment="1">
      <alignment horizontal="center" vertical="center" shrinkToFit="1"/>
    </xf>
    <xf numFmtId="44" fontId="72" fillId="0" borderId="0" xfId="14815" applyNumberFormat="1" applyAlignment="1">
      <alignment horizontal="left" vertical="center"/>
    </xf>
    <xf numFmtId="0" fontId="49" fillId="2" borderId="0" xfId="2629" applyFill="1" applyAlignment="1">
      <alignment horizontal="center" vertical="center"/>
    </xf>
    <xf numFmtId="0" fontId="69" fillId="2" borderId="0" xfId="2629" applyFont="1" applyFill="1" applyAlignment="1">
      <alignment horizontal="left" vertical="center"/>
    </xf>
    <xf numFmtId="0" fontId="68" fillId="2" borderId="67" xfId="2629" applyFont="1" applyFill="1" applyBorder="1" applyAlignment="1">
      <alignment horizontal="center" vertical="center"/>
    </xf>
    <xf numFmtId="0" fontId="68" fillId="2" borderId="70" xfId="2629" applyFont="1" applyFill="1" applyBorder="1" applyAlignment="1">
      <alignment horizontal="center" vertical="center"/>
    </xf>
    <xf numFmtId="0" fontId="77" fillId="2" borderId="68" xfId="42" applyFont="1" applyFill="1" applyBorder="1" applyAlignment="1">
      <alignment horizontal="center" vertical="center"/>
    </xf>
    <xf numFmtId="0" fontId="77" fillId="2" borderId="69" xfId="42" applyFont="1" applyFill="1" applyBorder="1" applyAlignment="1">
      <alignment horizontal="center" vertical="center"/>
    </xf>
    <xf numFmtId="0" fontId="99" fillId="2" borderId="66" xfId="2629" applyFont="1" applyFill="1" applyBorder="1" applyAlignment="1">
      <alignment horizontal="center" vertical="center"/>
    </xf>
    <xf numFmtId="0" fontId="99" fillId="2" borderId="71" xfId="2629" applyFont="1" applyFill="1" applyBorder="1" applyAlignment="1">
      <alignment horizontal="center" vertical="center"/>
    </xf>
    <xf numFmtId="0" fontId="79" fillId="2" borderId="36" xfId="42" applyFont="1" applyFill="1" applyBorder="1" applyAlignment="1">
      <alignment horizontal="center" vertical="center"/>
    </xf>
    <xf numFmtId="176" fontId="79" fillId="2" borderId="36" xfId="42" applyNumberFormat="1" applyFont="1" applyFill="1" applyBorder="1" applyAlignment="1">
      <alignment horizontal="center" vertical="center"/>
    </xf>
    <xf numFmtId="0" fontId="79" fillId="2" borderId="115" xfId="42" applyFont="1" applyFill="1" applyBorder="1" applyAlignment="1">
      <alignment horizontal="center" vertical="center"/>
    </xf>
    <xf numFmtId="0" fontId="99" fillId="2" borderId="61" xfId="2629" applyFont="1" applyFill="1" applyBorder="1" applyAlignment="1">
      <alignment horizontal="center" vertical="center"/>
    </xf>
    <xf numFmtId="0" fontId="99" fillId="2" borderId="37" xfId="2629" applyFont="1" applyFill="1" applyBorder="1" applyAlignment="1">
      <alignment horizontal="center" vertical="center"/>
    </xf>
    <xf numFmtId="0" fontId="79" fillId="2" borderId="35" xfId="42" applyFont="1" applyFill="1" applyBorder="1" applyAlignment="1">
      <alignment horizontal="center" vertical="center"/>
    </xf>
    <xf numFmtId="176" fontId="79" fillId="2" borderId="35" xfId="42" applyNumberFormat="1" applyFont="1" applyFill="1" applyBorder="1" applyAlignment="1">
      <alignment horizontal="center" vertical="center"/>
    </xf>
    <xf numFmtId="0" fontId="80" fillId="2" borderId="62" xfId="42" applyFont="1" applyFill="1" applyBorder="1" applyAlignment="1">
      <alignment horizontal="center" vertical="center"/>
    </xf>
    <xf numFmtId="0" fontId="79" fillId="2" borderId="62" xfId="42" applyFont="1" applyFill="1" applyBorder="1" applyAlignment="1">
      <alignment horizontal="center" vertical="center"/>
    </xf>
    <xf numFmtId="0" fontId="99" fillId="2" borderId="35" xfId="2629" applyFont="1" applyFill="1" applyBorder="1" applyAlignment="1">
      <alignment horizontal="center" vertical="center"/>
    </xf>
    <xf numFmtId="0" fontId="99" fillId="2" borderId="62" xfId="2629" applyFont="1" applyFill="1" applyBorder="1" applyAlignment="1">
      <alignment horizontal="center" vertical="center"/>
    </xf>
    <xf numFmtId="0" fontId="99" fillId="2" borderId="63" xfId="2629" applyFont="1" applyFill="1" applyBorder="1" applyAlignment="1">
      <alignment horizontal="center" vertical="center"/>
    </xf>
    <xf numFmtId="0" fontId="99" fillId="2" borderId="72" xfId="2629" applyFont="1" applyFill="1" applyBorder="1" applyAlignment="1">
      <alignment horizontal="center" vertical="center"/>
    </xf>
    <xf numFmtId="0" fontId="79" fillId="2" borderId="64" xfId="42" applyFont="1" applyFill="1" applyBorder="1" applyAlignment="1">
      <alignment horizontal="center" vertical="center"/>
    </xf>
    <xf numFmtId="176" fontId="79" fillId="2" borderId="64" xfId="42" applyNumberFormat="1" applyFont="1" applyFill="1" applyBorder="1" applyAlignment="1">
      <alignment horizontal="center" vertical="center"/>
    </xf>
    <xf numFmtId="0" fontId="79" fillId="2" borderId="65" xfId="42" applyFont="1" applyFill="1" applyBorder="1" applyAlignment="1">
      <alignment horizontal="center" vertical="center"/>
    </xf>
    <xf numFmtId="0" fontId="183" fillId="0" borderId="0" xfId="14820" applyFont="1" applyAlignment="1">
      <alignment horizontal="left" vertical="center"/>
    </xf>
    <xf numFmtId="0" fontId="159" fillId="0" borderId="0" xfId="14820" applyFont="1" applyAlignment="1">
      <alignment horizontal="left" vertical="center"/>
    </xf>
    <xf numFmtId="0" fontId="159" fillId="0" borderId="0" xfId="14820" applyFont="1" applyAlignment="1">
      <alignment vertical="center"/>
    </xf>
    <xf numFmtId="0" fontId="159" fillId="0" borderId="0" xfId="14820" applyFont="1" applyAlignment="1">
      <alignment horizontal="center" vertical="center"/>
    </xf>
    <xf numFmtId="0" fontId="68" fillId="100" borderId="5" xfId="14820" applyFont="1" applyFill="1" applyBorder="1" applyAlignment="1">
      <alignment horizontal="center" vertical="center" wrapText="1"/>
    </xf>
    <xf numFmtId="0" fontId="68" fillId="100" borderId="75" xfId="14820" applyFont="1" applyFill="1" applyBorder="1" applyAlignment="1">
      <alignment horizontal="center" vertical="center" wrapText="1"/>
    </xf>
    <xf numFmtId="0" fontId="173" fillId="97" borderId="144" xfId="14815" applyFont="1" applyFill="1" applyBorder="1" applyAlignment="1">
      <alignment horizontal="center" vertical="center" wrapText="1"/>
    </xf>
    <xf numFmtId="0" fontId="173" fillId="97" borderId="16" xfId="14815" applyFont="1" applyFill="1" applyBorder="1" applyAlignment="1">
      <alignment horizontal="center" vertical="center" wrapText="1"/>
    </xf>
    <xf numFmtId="0" fontId="173" fillId="97" borderId="145" xfId="14815" applyFont="1" applyFill="1" applyBorder="1" applyAlignment="1">
      <alignment horizontal="center" vertical="center" wrapText="1"/>
    </xf>
    <xf numFmtId="217" fontId="184" fillId="0" borderId="5" xfId="14820" applyNumberFormat="1" applyFont="1" applyBorder="1" applyAlignment="1">
      <alignment vertical="center" wrapText="1"/>
    </xf>
    <xf numFmtId="43" fontId="159" fillId="0" borderId="5" xfId="14821" applyFont="1" applyFill="1" applyBorder="1" applyAlignment="1">
      <alignment vertical="center" wrapText="1"/>
    </xf>
    <xf numFmtId="43" fontId="159" fillId="0" borderId="75" xfId="14821" applyFont="1" applyFill="1" applyBorder="1" applyAlignment="1">
      <alignment vertical="center" wrapText="1"/>
    </xf>
    <xf numFmtId="4" fontId="159" fillId="0" borderId="146" xfId="14820" applyNumberFormat="1" applyFont="1" applyBorder="1" applyAlignment="1">
      <alignment horizontal="center" vertical="center"/>
    </xf>
    <xf numFmtId="4" fontId="159" fillId="0" borderId="143" xfId="14820" applyNumberFormat="1" applyFont="1" applyBorder="1" applyAlignment="1">
      <alignment horizontal="center" vertical="center"/>
    </xf>
    <xf numFmtId="4" fontId="159" fillId="0" borderId="147" xfId="14820" applyNumberFormat="1" applyFont="1" applyBorder="1" applyAlignment="1">
      <alignment horizontal="center" vertical="center"/>
    </xf>
    <xf numFmtId="0" fontId="159" fillId="0" borderId="142" xfId="14820" applyFont="1" applyBorder="1" applyAlignment="1">
      <alignment vertical="center"/>
    </xf>
    <xf numFmtId="0" fontId="159" fillId="0" borderId="5" xfId="14820" applyFont="1" applyBorder="1" applyAlignment="1">
      <alignment vertical="center"/>
    </xf>
    <xf numFmtId="0" fontId="159" fillId="0" borderId="75" xfId="14820" applyFont="1" applyBorder="1" applyAlignment="1">
      <alignment vertical="center"/>
    </xf>
    <xf numFmtId="4" fontId="159" fillId="0" borderId="142" xfId="14820" applyNumberFormat="1" applyFont="1" applyBorder="1" applyAlignment="1">
      <alignment horizontal="center" vertical="center"/>
    </xf>
    <xf numFmtId="4" fontId="159" fillId="0" borderId="5" xfId="14820" applyNumberFormat="1" applyFont="1" applyBorder="1" applyAlignment="1">
      <alignment horizontal="center" vertical="center"/>
    </xf>
    <xf numFmtId="4" fontId="159" fillId="0" borderId="75" xfId="14820" applyNumberFormat="1" applyFont="1" applyBorder="1" applyAlignment="1">
      <alignment horizontal="center" vertical="center"/>
    </xf>
    <xf numFmtId="0" fontId="159" fillId="0" borderId="144" xfId="14820" applyFont="1" applyBorder="1" applyAlignment="1">
      <alignment vertical="center"/>
    </xf>
    <xf numFmtId="0" fontId="159" fillId="0" borderId="16" xfId="14820" applyFont="1" applyBorder="1" applyAlignment="1">
      <alignment vertical="center"/>
    </xf>
    <xf numFmtId="0" fontId="159" fillId="0" borderId="145" xfId="14820" applyFont="1" applyBorder="1" applyAlignment="1">
      <alignment vertical="center"/>
    </xf>
    <xf numFmtId="2" fontId="68" fillId="2" borderId="0" xfId="14820" applyNumberFormat="1" applyFont="1" applyFill="1" applyAlignment="1">
      <alignment horizontal="left" vertical="center" wrapText="1"/>
    </xf>
    <xf numFmtId="0" fontId="68" fillId="100" borderId="5" xfId="14820" applyFont="1" applyFill="1" applyBorder="1" applyAlignment="1">
      <alignment vertical="center" wrapText="1"/>
    </xf>
    <xf numFmtId="0" fontId="68" fillId="100" borderId="75" xfId="14820" applyFont="1" applyFill="1" applyBorder="1" applyAlignment="1">
      <alignment vertical="center" wrapText="1"/>
    </xf>
    <xf numFmtId="4" fontId="159" fillId="0" borderId="141" xfId="14820" applyNumberFormat="1" applyFont="1" applyBorder="1" applyAlignment="1">
      <alignment horizontal="center" vertical="center"/>
    </xf>
    <xf numFmtId="4" fontId="159" fillId="0" borderId="139" xfId="14820" applyNumberFormat="1" applyFont="1" applyBorder="1" applyAlignment="1">
      <alignment horizontal="center" vertical="center"/>
    </xf>
    <xf numFmtId="4" fontId="159" fillId="0" borderId="140" xfId="14820" applyNumberFormat="1" applyFont="1" applyBorder="1" applyAlignment="1">
      <alignment horizontal="center" vertical="center"/>
    </xf>
    <xf numFmtId="0" fontId="7" fillId="2" borderId="0" xfId="45" applyFont="1" applyFill="1" applyAlignment="1">
      <alignment vertical="justify"/>
    </xf>
    <xf numFmtId="0" fontId="7" fillId="2" borderId="19" xfId="45" applyFont="1" applyFill="1" applyBorder="1" applyAlignment="1">
      <alignment vertical="center"/>
    </xf>
    <xf numFmtId="4" fontId="77" fillId="0" borderId="20" xfId="42" applyNumberFormat="1" applyFont="1" applyBorder="1" applyAlignment="1">
      <alignment horizontal="center"/>
    </xf>
    <xf numFmtId="0" fontId="74" fillId="0" borderId="118" xfId="42" applyBorder="1" applyAlignment="1">
      <alignment horizontal="left"/>
    </xf>
    <xf numFmtId="4" fontId="74" fillId="0" borderId="118" xfId="42" applyNumberFormat="1" applyBorder="1" applyAlignment="1">
      <alignment horizontal="center"/>
    </xf>
    <xf numFmtId="175" fontId="74" fillId="0" borderId="118" xfId="42" applyNumberFormat="1" applyBorder="1" applyAlignment="1">
      <alignment horizontal="center"/>
    </xf>
    <xf numFmtId="4" fontId="77" fillId="0" borderId="118" xfId="42" applyNumberFormat="1" applyFont="1" applyBorder="1" applyAlignment="1">
      <alignment horizontal="center"/>
    </xf>
    <xf numFmtId="176" fontId="69" fillId="0" borderId="86" xfId="41" applyNumberFormat="1" applyFont="1" applyBorder="1" applyAlignment="1">
      <alignment horizontal="center" vertical="center" wrapText="1"/>
    </xf>
    <xf numFmtId="0" fontId="49" fillId="105" borderId="104" xfId="41" applyFont="1" applyFill="1" applyBorder="1" applyAlignment="1">
      <alignment horizontal="center" vertical="center" wrapText="1"/>
    </xf>
    <xf numFmtId="4" fontId="159" fillId="105" borderId="102" xfId="41" applyNumberFormat="1" applyFont="1" applyFill="1" applyBorder="1" applyAlignment="1">
      <alignment horizontal="center" vertical="center" wrapText="1"/>
    </xf>
    <xf numFmtId="4" fontId="49" fillId="105" borderId="105" xfId="41" applyNumberFormat="1" applyFont="1" applyFill="1" applyBorder="1" applyAlignment="1">
      <alignment horizontal="center" vertical="center" wrapText="1"/>
    </xf>
    <xf numFmtId="4" fontId="159" fillId="105" borderId="106" xfId="41" applyNumberFormat="1" applyFont="1" applyFill="1" applyBorder="1" applyAlignment="1">
      <alignment horizontal="center" vertical="center" wrapText="1"/>
    </xf>
    <xf numFmtId="0" fontId="70" fillId="105" borderId="101" xfId="41" applyFont="1" applyFill="1" applyBorder="1" applyAlignment="1">
      <alignment horizontal="center" vertical="center" wrapText="1"/>
    </xf>
    <xf numFmtId="0" fontId="49" fillId="105" borderId="93" xfId="41" applyFont="1" applyFill="1" applyBorder="1" applyAlignment="1">
      <alignment horizontal="center" vertical="center" wrapText="1"/>
    </xf>
    <xf numFmtId="4" fontId="159" fillId="105" borderId="90" xfId="41" applyNumberFormat="1" applyFont="1" applyFill="1" applyBorder="1" applyAlignment="1">
      <alignment horizontal="center" vertical="center" wrapText="1"/>
    </xf>
    <xf numFmtId="0" fontId="49" fillId="105" borderId="116" xfId="41" applyFont="1" applyFill="1" applyBorder="1" applyAlignment="1">
      <alignment horizontal="center" vertical="center" wrapText="1"/>
    </xf>
    <xf numFmtId="4" fontId="159" fillId="105" borderId="84" xfId="41" applyNumberFormat="1" applyFont="1" applyFill="1" applyBorder="1" applyAlignment="1">
      <alignment horizontal="center" vertical="center" wrapText="1"/>
    </xf>
    <xf numFmtId="172" fontId="166" fillId="0" borderId="0" xfId="0" applyNumberFormat="1" applyFont="1" applyAlignment="1">
      <alignment horizontal="right" vertical="center"/>
    </xf>
    <xf numFmtId="0" fontId="168" fillId="0" borderId="118" xfId="0" applyFont="1" applyBorder="1" applyAlignment="1">
      <alignment horizontal="left" vertical="center"/>
    </xf>
    <xf numFmtId="0" fontId="170" fillId="0" borderId="118" xfId="0" applyFont="1" applyBorder="1" applyAlignment="1">
      <alignment horizontal="left" vertical="center"/>
    </xf>
    <xf numFmtId="0" fontId="170" fillId="0" borderId="118" xfId="0" applyFont="1" applyBorder="1" applyAlignment="1">
      <alignment horizontal="center" vertical="center"/>
    </xf>
    <xf numFmtId="0" fontId="170" fillId="0" borderId="0" xfId="0" applyFont="1" applyAlignment="1">
      <alignment horizontal="center" vertical="center"/>
    </xf>
    <xf numFmtId="0" fontId="166" fillId="0" borderId="118" xfId="0" applyFont="1" applyBorder="1" applyAlignment="1">
      <alignment horizontal="center" vertical="center"/>
    </xf>
    <xf numFmtId="0" fontId="166" fillId="0" borderId="0" xfId="0" applyFont="1" applyAlignment="1">
      <alignment horizontal="center" vertical="center"/>
    </xf>
    <xf numFmtId="0" fontId="166" fillId="0" borderId="0" xfId="0" applyFont="1" applyAlignment="1">
      <alignment horizontal="left" vertical="center" wrapText="1"/>
    </xf>
    <xf numFmtId="210" fontId="166" fillId="0" borderId="0" xfId="0" applyNumberFormat="1" applyFont="1" applyAlignment="1">
      <alignment horizontal="center" vertical="center"/>
    </xf>
    <xf numFmtId="4" fontId="166" fillId="0" borderId="0" xfId="0" applyNumberFormat="1" applyFont="1" applyAlignment="1">
      <alignment horizontal="center" vertical="center"/>
    </xf>
    <xf numFmtId="0" fontId="170" fillId="0" borderId="118" xfId="0" applyFont="1" applyBorder="1" applyAlignment="1">
      <alignment horizontal="right" vertical="center"/>
    </xf>
    <xf numFmtId="172" fontId="166" fillId="0" borderId="118" xfId="0" applyNumberFormat="1" applyFont="1" applyBorder="1" applyAlignment="1">
      <alignment horizontal="right" vertical="center"/>
    </xf>
    <xf numFmtId="0" fontId="170" fillId="0" borderId="0" xfId="0" applyFont="1" applyAlignment="1">
      <alignment horizontal="right" vertical="center"/>
    </xf>
    <xf numFmtId="172" fontId="170" fillId="0" borderId="118" xfId="0" applyNumberFormat="1" applyFont="1" applyBorder="1" applyAlignment="1">
      <alignment horizontal="right" vertical="center"/>
    </xf>
    <xf numFmtId="172" fontId="170" fillId="0" borderId="0" xfId="0" applyNumberFormat="1" applyFont="1" applyAlignment="1">
      <alignment horizontal="right" vertical="center"/>
    </xf>
    <xf numFmtId="210" fontId="170" fillId="0" borderId="0" xfId="0" applyNumberFormat="1" applyFont="1" applyAlignment="1">
      <alignment horizontal="right" vertical="center"/>
    </xf>
    <xf numFmtId="0" fontId="170" fillId="0" borderId="14" xfId="0" applyFont="1" applyBorder="1" applyAlignment="1">
      <alignment horizontal="left" vertical="center"/>
    </xf>
    <xf numFmtId="0" fontId="166" fillId="0" borderId="14" xfId="0" applyFont="1" applyBorder="1" applyAlignment="1">
      <alignment horizontal="center" vertical="center"/>
    </xf>
    <xf numFmtId="0" fontId="170" fillId="0" borderId="14" xfId="0" applyFont="1" applyBorder="1" applyAlignment="1">
      <alignment horizontal="center" vertical="center"/>
    </xf>
    <xf numFmtId="0" fontId="166" fillId="0" borderId="117" xfId="0" applyFont="1" applyBorder="1" applyAlignment="1">
      <alignment horizontal="center" vertical="center"/>
    </xf>
    <xf numFmtId="4" fontId="170" fillId="0" borderId="117" xfId="0" applyNumberFormat="1" applyFont="1" applyBorder="1" applyAlignment="1">
      <alignment horizontal="right" vertical="center"/>
    </xf>
    <xf numFmtId="4" fontId="49" fillId="2" borderId="105" xfId="41" applyNumberFormat="1" applyFont="1" applyFill="1" applyBorder="1" applyAlignment="1">
      <alignment horizontal="center" vertical="center" wrapText="1"/>
    </xf>
    <xf numFmtId="0" fontId="70" fillId="105" borderId="89" xfId="41" applyFont="1" applyFill="1" applyBorder="1" applyAlignment="1">
      <alignment horizontal="center" vertical="center" wrapText="1"/>
    </xf>
    <xf numFmtId="4" fontId="49" fillId="105" borderId="94" xfId="41" applyNumberFormat="1" applyFont="1" applyFill="1" applyBorder="1" applyAlignment="1">
      <alignment horizontal="center" vertical="center" wrapText="1"/>
    </xf>
    <xf numFmtId="4" fontId="159" fillId="105" borderId="95" xfId="41" applyNumberFormat="1" applyFont="1" applyFill="1" applyBorder="1" applyAlignment="1">
      <alignment horizontal="center" vertical="center" wrapText="1"/>
    </xf>
    <xf numFmtId="0" fontId="49" fillId="0" borderId="112" xfId="41" applyFont="1" applyBorder="1" applyAlignment="1">
      <alignment horizontal="center" vertical="center" wrapText="1"/>
    </xf>
    <xf numFmtId="4" fontId="159" fillId="0" borderId="113" xfId="41" applyNumberFormat="1" applyFont="1" applyBorder="1" applyAlignment="1">
      <alignment horizontal="center" vertical="center" wrapText="1"/>
    </xf>
    <xf numFmtId="4" fontId="159" fillId="0" borderId="114" xfId="41" applyNumberFormat="1" applyFont="1" applyBorder="1" applyAlignment="1">
      <alignment horizontal="center" vertical="center" wrapText="1"/>
    </xf>
    <xf numFmtId="0" fontId="49" fillId="0" borderId="96" xfId="41" applyFont="1" applyBorder="1" applyAlignment="1">
      <alignment horizontal="center" vertical="center" wrapText="1"/>
    </xf>
    <xf numFmtId="4" fontId="159" fillId="2" borderId="97" xfId="41" applyNumberFormat="1" applyFont="1" applyFill="1" applyBorder="1" applyAlignment="1">
      <alignment horizontal="center" vertical="center" wrapText="1"/>
    </xf>
    <xf numFmtId="4" fontId="159" fillId="0" borderId="150" xfId="41" applyNumberFormat="1" applyFont="1" applyBorder="1" applyAlignment="1">
      <alignment horizontal="center" vertical="center" wrapText="1"/>
    </xf>
    <xf numFmtId="0" fontId="68" fillId="0" borderId="151" xfId="41" applyFont="1" applyBorder="1" applyAlignment="1">
      <alignment horizontal="center" vertical="center" wrapText="1"/>
    </xf>
    <xf numFmtId="0" fontId="68" fillId="0" borderId="126" xfId="41" applyFont="1" applyBorder="1" applyAlignment="1">
      <alignment horizontal="center" vertical="center" wrapText="1"/>
    </xf>
    <xf numFmtId="0" fontId="68" fillId="0" borderId="125" xfId="41" applyFont="1" applyBorder="1" applyAlignment="1">
      <alignment horizontal="center" vertical="center" wrapText="1"/>
    </xf>
    <xf numFmtId="0" fontId="68" fillId="0" borderId="124" xfId="41" applyFont="1" applyBorder="1" applyAlignment="1">
      <alignment horizontal="center" vertical="center" wrapText="1"/>
    </xf>
    <xf numFmtId="0" fontId="68" fillId="0" borderId="152" xfId="41" applyFont="1" applyBorder="1" applyAlignment="1">
      <alignment horizontal="center" vertical="center" wrapText="1"/>
    </xf>
    <xf numFmtId="209" fontId="155" fillId="95" borderId="153" xfId="41" applyNumberFormat="1" applyFont="1" applyFill="1" applyBorder="1" applyAlignment="1">
      <alignment horizontal="center" vertical="center" wrapText="1"/>
    </xf>
    <xf numFmtId="2" fontId="143" fillId="2" borderId="5" xfId="1" applyNumberFormat="1" applyFont="1" applyFill="1" applyBorder="1" applyAlignment="1">
      <alignment horizontal="center" vertical="center"/>
    </xf>
    <xf numFmtId="0" fontId="64" fillId="2" borderId="118" xfId="1" applyFont="1" applyFill="1" applyBorder="1" applyAlignment="1">
      <alignment vertical="center"/>
    </xf>
    <xf numFmtId="0" fontId="44" fillId="2" borderId="118" xfId="1" applyFill="1" applyBorder="1" applyAlignment="1">
      <alignment vertical="center"/>
    </xf>
    <xf numFmtId="2" fontId="44" fillId="2" borderId="118" xfId="1" applyNumberFormat="1" applyFill="1" applyBorder="1" applyAlignment="1">
      <alignment vertical="center"/>
    </xf>
    <xf numFmtId="0" fontId="44" fillId="0" borderId="19" xfId="1" applyBorder="1" applyAlignment="1">
      <alignment vertical="center"/>
    </xf>
    <xf numFmtId="0" fontId="36" fillId="0" borderId="0" xfId="45" applyAlignment="1">
      <alignment vertical="center"/>
    </xf>
    <xf numFmtId="0" fontId="13" fillId="0" borderId="0" xfId="45" applyFont="1" applyAlignment="1">
      <alignment vertical="center"/>
    </xf>
    <xf numFmtId="0" fontId="36" fillId="0" borderId="0" xfId="45" applyAlignment="1">
      <alignment horizontal="center" vertical="center"/>
    </xf>
    <xf numFmtId="164" fontId="48" fillId="0" borderId="0" xfId="1" applyNumberFormat="1" applyFont="1" applyAlignment="1">
      <alignment horizontal="center" vertical="center"/>
    </xf>
    <xf numFmtId="0" fontId="47" fillId="0" borderId="0" xfId="1" applyFont="1" applyAlignment="1">
      <alignment vertical="center"/>
    </xf>
    <xf numFmtId="0" fontId="36" fillId="0" borderId="19" xfId="45" applyBorder="1" applyAlignment="1">
      <alignment vertical="center"/>
    </xf>
    <xf numFmtId="164" fontId="48" fillId="0" borderId="0" xfId="45" applyNumberFormat="1" applyFont="1" applyAlignment="1">
      <alignment horizontal="center" vertical="center"/>
    </xf>
    <xf numFmtId="0" fontId="47" fillId="0" borderId="0" xfId="45" applyFont="1" applyAlignment="1">
      <alignment vertical="center"/>
    </xf>
    <xf numFmtId="0" fontId="36" fillId="0" borderId="0" xfId="45" applyAlignment="1">
      <alignment horizontal="right" vertical="center"/>
    </xf>
    <xf numFmtId="0" fontId="7" fillId="2" borderId="0" xfId="1" applyFont="1" applyFill="1" applyAlignment="1">
      <alignment horizontal="right" vertical="center"/>
    </xf>
    <xf numFmtId="0" fontId="15" fillId="2" borderId="0" xfId="1" applyFont="1" applyFill="1" applyAlignment="1">
      <alignment vertical="center"/>
    </xf>
    <xf numFmtId="0" fontId="13" fillId="0" borderId="19" xfId="1" applyFont="1" applyBorder="1" applyAlignment="1">
      <alignment vertical="center"/>
    </xf>
    <xf numFmtId="0" fontId="44" fillId="0" borderId="12" xfId="1" applyBorder="1" applyAlignment="1">
      <alignment vertical="center"/>
    </xf>
    <xf numFmtId="0" fontId="44" fillId="0" borderId="17" xfId="1" applyBorder="1" applyAlignment="1">
      <alignment vertical="center"/>
    </xf>
    <xf numFmtId="2" fontId="44" fillId="0" borderId="17" xfId="1" applyNumberFormat="1" applyBorder="1" applyAlignment="1">
      <alignment vertical="center"/>
    </xf>
    <xf numFmtId="2" fontId="46" fillId="0" borderId="0" xfId="1" applyNumberFormat="1" applyFont="1" applyAlignment="1">
      <alignment vertical="center"/>
    </xf>
    <xf numFmtId="0" fontId="0" fillId="0" borderId="19" xfId="1" applyFont="1" applyBorder="1" applyAlignment="1">
      <alignment vertical="center"/>
    </xf>
    <xf numFmtId="0" fontId="0" fillId="0" borderId="0" xfId="1" applyFont="1" applyAlignment="1">
      <alignment vertical="center"/>
    </xf>
    <xf numFmtId="0" fontId="48" fillId="0" borderId="0" xfId="1" applyFont="1" applyAlignment="1">
      <alignment vertical="center"/>
    </xf>
    <xf numFmtId="164" fontId="48" fillId="0" borderId="0" xfId="1" applyNumberFormat="1" applyFont="1" applyAlignment="1">
      <alignment vertical="center"/>
    </xf>
    <xf numFmtId="2" fontId="46" fillId="0" borderId="0" xfId="1" applyNumberFormat="1" applyFont="1" applyAlignment="1">
      <alignment horizontal="center" vertical="center"/>
    </xf>
    <xf numFmtId="0" fontId="12" fillId="0" borderId="21" xfId="45" applyFont="1" applyBorder="1" applyAlignment="1">
      <alignment horizontal="left" vertical="justify"/>
    </xf>
    <xf numFmtId="0" fontId="36" fillId="0" borderId="118" xfId="45" applyBorder="1" applyAlignment="1">
      <alignment horizontal="left" vertical="justify"/>
    </xf>
    <xf numFmtId="0" fontId="36" fillId="0" borderId="23" xfId="45" applyBorder="1" applyAlignment="1">
      <alignment horizontal="left" vertical="justify"/>
    </xf>
    <xf numFmtId="4" fontId="77" fillId="0" borderId="14" xfId="42" applyNumberFormat="1" applyFont="1" applyBorder="1" applyAlignment="1">
      <alignment horizontal="right"/>
    </xf>
    <xf numFmtId="0" fontId="74" fillId="0" borderId="14" xfId="42" applyBorder="1" applyAlignment="1">
      <alignment horizontal="center"/>
    </xf>
    <xf numFmtId="0" fontId="6" fillId="0" borderId="0" xfId="14823" applyAlignment="1">
      <alignment horizontal="center" vertical="center"/>
    </xf>
    <xf numFmtId="0" fontId="189" fillId="106" borderId="67" xfId="14823" applyFont="1" applyFill="1" applyBorder="1" applyAlignment="1">
      <alignment horizontal="center" vertical="center"/>
    </xf>
    <xf numFmtId="0" fontId="189" fillId="106" borderId="68" xfId="14823" applyFont="1" applyFill="1" applyBorder="1" applyAlignment="1">
      <alignment horizontal="center" vertical="center"/>
    </xf>
    <xf numFmtId="0" fontId="189" fillId="106" borderId="156" xfId="14823" applyFont="1" applyFill="1" applyBorder="1" applyAlignment="1">
      <alignment horizontal="center" vertical="center"/>
    </xf>
    <xf numFmtId="0" fontId="190" fillId="106" borderId="157" xfId="14823" applyFont="1" applyFill="1" applyBorder="1" applyAlignment="1">
      <alignment horizontal="center" vertical="center"/>
    </xf>
    <xf numFmtId="0" fontId="6" fillId="0" borderId="146" xfId="14823" applyBorder="1" applyAlignment="1">
      <alignment horizontal="center" vertical="center"/>
    </xf>
    <xf numFmtId="1" fontId="6" fillId="0" borderId="143" xfId="14823" applyNumberFormat="1" applyBorder="1" applyAlignment="1">
      <alignment horizontal="center" vertical="center"/>
    </xf>
    <xf numFmtId="1" fontId="6" fillId="105" borderId="143" xfId="14823" applyNumberFormat="1" applyFill="1" applyBorder="1" applyAlignment="1">
      <alignment horizontal="center" vertical="center"/>
    </xf>
    <xf numFmtId="1" fontId="6" fillId="0" borderId="3" xfId="14823" applyNumberFormat="1" applyBorder="1" applyAlignment="1">
      <alignment horizontal="center" vertical="center"/>
    </xf>
    <xf numFmtId="1" fontId="190" fillId="106" borderId="158" xfId="14823" applyNumberFormat="1" applyFont="1" applyFill="1" applyBorder="1" applyAlignment="1">
      <alignment horizontal="center" vertical="center"/>
    </xf>
    <xf numFmtId="0" fontId="6" fillId="0" borderId="142" xfId="14823" applyBorder="1" applyAlignment="1">
      <alignment horizontal="center" vertical="center"/>
    </xf>
    <xf numFmtId="1" fontId="6" fillId="0" borderId="5" xfId="14823" applyNumberFormat="1" applyBorder="1" applyAlignment="1">
      <alignment horizontal="center" vertical="center"/>
    </xf>
    <xf numFmtId="1" fontId="6" fillId="0" borderId="6" xfId="14823" applyNumberFormat="1" applyBorder="1" applyAlignment="1">
      <alignment horizontal="center" vertical="center"/>
    </xf>
    <xf numFmtId="1" fontId="190" fillId="106" borderId="159" xfId="14823" applyNumberFormat="1" applyFont="1" applyFill="1" applyBorder="1" applyAlignment="1">
      <alignment horizontal="center" vertical="center"/>
    </xf>
    <xf numFmtId="0" fontId="6" fillId="0" borderId="144" xfId="14823" applyBorder="1" applyAlignment="1">
      <alignment horizontal="center" vertical="center"/>
    </xf>
    <xf numFmtId="1" fontId="6" fillId="0" borderId="16" xfId="14823" applyNumberFormat="1" applyBorder="1" applyAlignment="1">
      <alignment horizontal="center" vertical="center"/>
    </xf>
    <xf numFmtId="1" fontId="6" fillId="0" borderId="85" xfId="14823" applyNumberFormat="1" applyBorder="1" applyAlignment="1">
      <alignment horizontal="center" vertical="center"/>
    </xf>
    <xf numFmtId="1" fontId="190" fillId="106" borderId="160" xfId="14823" applyNumberFormat="1" applyFont="1" applyFill="1" applyBorder="1" applyAlignment="1">
      <alignment horizontal="center" vertical="center"/>
    </xf>
    <xf numFmtId="0" fontId="6" fillId="0" borderId="0" xfId="14823" applyAlignment="1">
      <alignment horizontal="right" vertical="center"/>
    </xf>
    <xf numFmtId="0" fontId="6" fillId="0" borderId="0" xfId="14823" applyAlignment="1">
      <alignment vertical="center"/>
    </xf>
    <xf numFmtId="1" fontId="6" fillId="105" borderId="5" xfId="14823" applyNumberFormat="1" applyFill="1" applyBorder="1" applyAlignment="1">
      <alignment horizontal="center" vertical="center"/>
    </xf>
    <xf numFmtId="0" fontId="6" fillId="0" borderId="0" xfId="14823"/>
    <xf numFmtId="171" fontId="148" fillId="2" borderId="0" xfId="1" applyNumberFormat="1" applyFont="1" applyFill="1" applyAlignment="1">
      <alignment horizontal="center" vertical="center"/>
    </xf>
    <xf numFmtId="2" fontId="192" fillId="2" borderId="0" xfId="1" applyNumberFormat="1" applyFont="1" applyFill="1" applyAlignment="1">
      <alignment horizontal="center" vertical="center"/>
    </xf>
    <xf numFmtId="171" fontId="192" fillId="2" borderId="0" xfId="1" applyNumberFormat="1" applyFont="1" applyFill="1" applyAlignment="1">
      <alignment horizontal="center" vertical="center"/>
    </xf>
    <xf numFmtId="0" fontId="5" fillId="2" borderId="0" xfId="1" applyFont="1" applyFill="1" applyAlignment="1">
      <alignment horizontal="right" vertical="center"/>
    </xf>
    <xf numFmtId="0" fontId="5" fillId="2" borderId="0" xfId="45" applyFont="1" applyFill="1" applyAlignment="1">
      <alignment vertical="justify"/>
    </xf>
    <xf numFmtId="0" fontId="182" fillId="99" borderId="134" xfId="0" applyFont="1" applyFill="1" applyBorder="1" applyAlignment="1">
      <alignment horizontal="right" vertical="top" wrapText="1"/>
    </xf>
    <xf numFmtId="2" fontId="193" fillId="34" borderId="134" xfId="0" applyNumberFormat="1" applyFont="1" applyFill="1" applyBorder="1" applyAlignment="1">
      <alignment horizontal="right" vertical="top" wrapText="1"/>
    </xf>
    <xf numFmtId="211" fontId="193" fillId="34" borderId="134" xfId="0" applyNumberFormat="1" applyFont="1" applyFill="1" applyBorder="1" applyAlignment="1">
      <alignment horizontal="right" vertical="top" wrapText="1"/>
    </xf>
    <xf numFmtId="212" fontId="193" fillId="34" borderId="134" xfId="0" applyNumberFormat="1" applyFont="1" applyFill="1" applyBorder="1" applyAlignment="1">
      <alignment horizontal="right" vertical="top" wrapText="1"/>
    </xf>
    <xf numFmtId="4" fontId="193" fillId="34" borderId="134" xfId="0" applyNumberFormat="1" applyFont="1" applyFill="1" applyBorder="1" applyAlignment="1">
      <alignment horizontal="right" vertical="top" wrapText="1"/>
    </xf>
    <xf numFmtId="214" fontId="193" fillId="34" borderId="134" xfId="0" applyNumberFormat="1" applyFont="1" applyFill="1" applyBorder="1" applyAlignment="1">
      <alignment horizontal="right" vertical="top" wrapText="1"/>
    </xf>
    <xf numFmtId="213" fontId="193" fillId="34" borderId="134" xfId="0" applyNumberFormat="1" applyFont="1" applyFill="1" applyBorder="1" applyAlignment="1">
      <alignment horizontal="right" vertical="top" wrapText="1"/>
    </xf>
    <xf numFmtId="215" fontId="193" fillId="34" borderId="134" xfId="0" applyNumberFormat="1" applyFont="1" applyFill="1" applyBorder="1" applyAlignment="1">
      <alignment horizontal="right" vertical="top" wrapText="1"/>
    </xf>
    <xf numFmtId="216" fontId="193" fillId="34" borderId="134" xfId="0" applyNumberFormat="1" applyFont="1" applyFill="1" applyBorder="1" applyAlignment="1">
      <alignment horizontal="right" vertical="top" wrapText="1"/>
    </xf>
    <xf numFmtId="0" fontId="195" fillId="0" borderId="0" xfId="0" applyFont="1" applyAlignment="1">
      <alignment horizontal="center"/>
    </xf>
    <xf numFmtId="0" fontId="165" fillId="0" borderId="117" xfId="0" applyFont="1" applyBorder="1" applyAlignment="1">
      <alignment horizontal="left" vertical="center"/>
    </xf>
    <xf numFmtId="0" fontId="165" fillId="0" borderId="117" xfId="0" applyFont="1" applyBorder="1" applyAlignment="1">
      <alignment horizontal="right" vertical="center"/>
    </xf>
    <xf numFmtId="10" fontId="195" fillId="0" borderId="0" xfId="0" applyNumberFormat="1" applyFont="1"/>
    <xf numFmtId="0" fontId="167" fillId="0" borderId="0" xfId="0" applyFont="1" applyAlignment="1">
      <alignment horizontal="left" vertical="center"/>
    </xf>
    <xf numFmtId="0" fontId="168" fillId="0" borderId="0" xfId="0" applyFont="1" applyAlignment="1">
      <alignment horizontal="left" vertical="center"/>
    </xf>
    <xf numFmtId="0" fontId="168" fillId="0" borderId="0" xfId="0" applyFont="1" applyAlignment="1">
      <alignment horizontal="right" vertical="center"/>
    </xf>
    <xf numFmtId="210" fontId="168" fillId="0" borderId="0" xfId="0" applyNumberFormat="1" applyFont="1" applyAlignment="1">
      <alignment horizontal="right" vertical="center"/>
    </xf>
    <xf numFmtId="0" fontId="166" fillId="0" borderId="0" xfId="0" applyFont="1" applyAlignment="1">
      <alignment horizontal="right" vertical="center"/>
    </xf>
    <xf numFmtId="0" fontId="167" fillId="0" borderId="0" xfId="0" applyFont="1" applyAlignment="1">
      <alignment horizontal="right" vertical="center"/>
    </xf>
    <xf numFmtId="210" fontId="167" fillId="0" borderId="0" xfId="0" applyNumberFormat="1" applyFont="1" applyAlignment="1">
      <alignment horizontal="left" vertical="center"/>
    </xf>
    <xf numFmtId="4" fontId="168" fillId="0" borderId="0" xfId="0" applyNumberFormat="1" applyFont="1" applyAlignment="1">
      <alignment horizontal="right" vertical="center"/>
    </xf>
    <xf numFmtId="0" fontId="4" fillId="2" borderId="19" xfId="1" applyFont="1" applyFill="1" applyBorder="1" applyAlignment="1">
      <alignment vertical="center"/>
    </xf>
    <xf numFmtId="0" fontId="4" fillId="2" borderId="0" xfId="1" applyFont="1" applyFill="1" applyAlignment="1">
      <alignment vertical="center"/>
    </xf>
    <xf numFmtId="0" fontId="4" fillId="2" borderId="19" xfId="1" applyFont="1" applyFill="1" applyBorder="1" applyAlignment="1">
      <alignment horizontal="left" vertical="center"/>
    </xf>
    <xf numFmtId="0" fontId="2" fillId="2" borderId="19" xfId="1" applyFont="1" applyFill="1" applyBorder="1" applyAlignment="1">
      <alignment vertical="center"/>
    </xf>
    <xf numFmtId="0" fontId="2" fillId="2" borderId="19" xfId="45" applyFont="1" applyFill="1" applyBorder="1" applyAlignment="1">
      <alignment vertical="center"/>
    </xf>
    <xf numFmtId="0" fontId="2" fillId="2" borderId="0" xfId="1" applyFont="1" applyFill="1" applyAlignment="1">
      <alignment vertical="center"/>
    </xf>
    <xf numFmtId="176" fontId="79" fillId="0" borderId="35" xfId="42" applyNumberFormat="1" applyFont="1" applyBorder="1" applyAlignment="1">
      <alignment horizontal="center" vertical="center"/>
    </xf>
    <xf numFmtId="0" fontId="174" fillId="97" borderId="120" xfId="14815" applyFont="1" applyFill="1" applyBorder="1" applyAlignment="1">
      <alignment horizontal="center" vertical="center" wrapText="1"/>
    </xf>
    <xf numFmtId="0" fontId="196" fillId="0" borderId="62" xfId="42" applyFont="1" applyBorder="1" applyAlignment="1">
      <alignment horizontal="center" vertical="center"/>
    </xf>
    <xf numFmtId="0" fontId="49" fillId="0" borderId="102" xfId="41" applyFont="1" applyBorder="1" applyAlignment="1">
      <alignment horizontal="left" vertical="center" wrapText="1"/>
    </xf>
    <xf numFmtId="0" fontId="49" fillId="0" borderId="99" xfId="41" applyFont="1" applyBorder="1" applyAlignment="1">
      <alignment horizontal="left" vertical="center" wrapText="1"/>
    </xf>
    <xf numFmtId="0" fontId="49" fillId="0" borderId="103" xfId="41" applyFont="1" applyBorder="1" applyAlignment="1">
      <alignment horizontal="left" vertical="center" wrapText="1"/>
    </xf>
    <xf numFmtId="0" fontId="68" fillId="95" borderId="154" xfId="41" applyFont="1" applyFill="1" applyBorder="1" applyAlignment="1">
      <alignment horizontal="left" vertical="center" wrapText="1"/>
    </xf>
    <xf numFmtId="0" fontId="68" fillId="95" borderId="14" xfId="41" applyFont="1" applyFill="1" applyBorder="1" applyAlignment="1">
      <alignment horizontal="left" vertical="center" wrapText="1"/>
    </xf>
    <xf numFmtId="208" fontId="68" fillId="95" borderId="14" xfId="41" applyNumberFormat="1" applyFont="1" applyFill="1" applyBorder="1" applyAlignment="1">
      <alignment horizontal="center" vertical="center" wrapText="1"/>
    </xf>
    <xf numFmtId="0" fontId="68" fillId="95" borderId="15" xfId="41" applyFont="1" applyFill="1" applyBorder="1" applyAlignment="1">
      <alignment horizontal="center" vertical="center" wrapText="1"/>
    </xf>
    <xf numFmtId="0" fontId="72" fillId="0" borderId="12" xfId="41" applyBorder="1" applyAlignment="1">
      <alignment horizontal="center" wrapText="1"/>
    </xf>
    <xf numFmtId="0" fontId="72" fillId="0" borderId="17" xfId="41" applyBorder="1" applyAlignment="1">
      <alignment horizontal="center" wrapText="1"/>
    </xf>
    <xf numFmtId="0" fontId="72" fillId="0" borderId="79" xfId="41" applyBorder="1" applyAlignment="1">
      <alignment horizontal="center" wrapText="1"/>
    </xf>
    <xf numFmtId="0" fontId="72" fillId="0" borderId="21" xfId="41" applyBorder="1" applyAlignment="1">
      <alignment horizontal="center" wrapText="1"/>
    </xf>
    <xf numFmtId="0" fontId="72" fillId="0" borderId="22" xfId="41" applyBorder="1" applyAlignment="1">
      <alignment horizontal="center" wrapText="1"/>
    </xf>
    <xf numFmtId="0" fontId="72" fillId="0" borderId="83" xfId="41" applyBorder="1" applyAlignment="1">
      <alignment horizontal="center" wrapText="1"/>
    </xf>
    <xf numFmtId="0" fontId="67" fillId="0" borderId="80" xfId="41" applyFont="1" applyBorder="1" applyAlignment="1">
      <alignment horizontal="center" vertical="center" wrapText="1"/>
    </xf>
    <xf numFmtId="0" fontId="187" fillId="0" borderId="17" xfId="41" applyFont="1" applyBorder="1" applyAlignment="1">
      <alignment horizontal="center" vertical="center" wrapText="1"/>
    </xf>
    <xf numFmtId="0" fontId="67" fillId="0" borderId="81" xfId="41" applyFont="1" applyBorder="1" applyAlignment="1">
      <alignment horizontal="center" vertical="center" wrapText="1"/>
    </xf>
    <xf numFmtId="0" fontId="67" fillId="0" borderId="82" xfId="41" applyFont="1" applyBorder="1" applyAlignment="1">
      <alignment horizontal="center" vertical="center" wrapText="1"/>
    </xf>
    <xf numFmtId="0" fontId="70" fillId="0" borderId="87" xfId="41" applyFont="1" applyBorder="1" applyAlignment="1">
      <alignment horizontal="center" vertical="center" wrapText="1"/>
    </xf>
    <xf numFmtId="0" fontId="70" fillId="0" borderId="88" xfId="41" applyFont="1" applyBorder="1" applyAlignment="1">
      <alignment horizontal="center" vertical="center" wrapText="1"/>
    </xf>
    <xf numFmtId="0" fontId="68" fillId="0" borderId="126" xfId="41" applyFont="1" applyBorder="1" applyAlignment="1">
      <alignment horizontal="center" vertical="center" wrapText="1"/>
    </xf>
    <xf numFmtId="0" fontId="68" fillId="0" borderId="0" xfId="41" applyFont="1" applyAlignment="1">
      <alignment horizontal="center" vertical="center" wrapText="1"/>
    </xf>
    <xf numFmtId="0" fontId="68" fillId="0" borderId="127" xfId="41" applyFont="1" applyBorder="1" applyAlignment="1">
      <alignment horizontal="center" vertical="center" wrapText="1"/>
    </xf>
    <xf numFmtId="0" fontId="157" fillId="0" borderId="14" xfId="41" applyFont="1" applyBorder="1" applyAlignment="1">
      <alignment horizontal="left" vertical="center" wrapText="1"/>
    </xf>
    <xf numFmtId="0" fontId="157" fillId="0" borderId="99" xfId="41" applyFont="1" applyBorder="1" applyAlignment="1">
      <alignment horizontal="left" vertical="center" wrapText="1"/>
    </xf>
    <xf numFmtId="208" fontId="157" fillId="0" borderId="100" xfId="41" applyNumberFormat="1" applyFont="1" applyBorder="1" applyAlignment="1">
      <alignment horizontal="center" vertical="center" wrapText="1"/>
    </xf>
    <xf numFmtId="208" fontId="157" fillId="0" borderId="82" xfId="41" applyNumberFormat="1" applyFont="1" applyBorder="1" applyAlignment="1">
      <alignment horizontal="center" vertical="center" wrapText="1"/>
    </xf>
    <xf numFmtId="208" fontId="157" fillId="0" borderId="14" xfId="41" applyNumberFormat="1" applyFont="1" applyBorder="1" applyAlignment="1">
      <alignment horizontal="center" vertical="center" wrapText="1"/>
    </xf>
    <xf numFmtId="208" fontId="157" fillId="0" borderId="15" xfId="41" applyNumberFormat="1" applyFont="1" applyBorder="1" applyAlignment="1">
      <alignment horizontal="center" vertical="center" wrapText="1"/>
    </xf>
    <xf numFmtId="0" fontId="49" fillId="2" borderId="102" xfId="41" applyFont="1" applyFill="1" applyBorder="1" applyAlignment="1">
      <alignment horizontal="left" vertical="center" wrapText="1"/>
    </xf>
    <xf numFmtId="0" fontId="49" fillId="2" borderId="99" xfId="41" applyFont="1" applyFill="1" applyBorder="1" applyAlignment="1">
      <alignment horizontal="left" vertical="center" wrapText="1"/>
    </xf>
    <xf numFmtId="0" fontId="49" fillId="2" borderId="103" xfId="41" applyFont="1" applyFill="1" applyBorder="1" applyAlignment="1">
      <alignment horizontal="left" vertical="center" wrapText="1"/>
    </xf>
    <xf numFmtId="0" fontId="49" fillId="105" borderId="90" xfId="41" applyFont="1" applyFill="1" applyBorder="1" applyAlignment="1">
      <alignment horizontal="left" vertical="center" wrapText="1"/>
    </xf>
    <xf numFmtId="0" fontId="49" fillId="105" borderId="91" xfId="41" applyFont="1" applyFill="1" applyBorder="1" applyAlignment="1">
      <alignment horizontal="left" vertical="center" wrapText="1"/>
    </xf>
    <xf numFmtId="0" fontId="49" fillId="105" borderId="92" xfId="41" applyFont="1" applyFill="1" applyBorder="1" applyAlignment="1">
      <alignment horizontal="left" vertical="center" wrapText="1"/>
    </xf>
    <xf numFmtId="0" fontId="49" fillId="105" borderId="102" xfId="41" applyFont="1" applyFill="1" applyBorder="1" applyAlignment="1">
      <alignment horizontal="left" vertical="center" wrapText="1"/>
    </xf>
    <xf numFmtId="0" fontId="49" fillId="105" borderId="99" xfId="41" applyFont="1" applyFill="1" applyBorder="1" applyAlignment="1">
      <alignment horizontal="left" vertical="center" wrapText="1"/>
    </xf>
    <xf numFmtId="0" fontId="49" fillId="105" borderId="103" xfId="41" applyFont="1" applyFill="1" applyBorder="1" applyAlignment="1">
      <alignment horizontal="left" vertical="center" wrapText="1"/>
    </xf>
    <xf numFmtId="208" fontId="157" fillId="2" borderId="14" xfId="41" applyNumberFormat="1" applyFont="1" applyFill="1" applyBorder="1" applyAlignment="1">
      <alignment horizontal="center" vertical="center" wrapText="1"/>
    </xf>
    <xf numFmtId="208" fontId="157" fillId="2" borderId="15" xfId="41" applyNumberFormat="1" applyFont="1" applyFill="1" applyBorder="1" applyAlignment="1">
      <alignment horizontal="center" vertical="center" wrapText="1"/>
    </xf>
    <xf numFmtId="0" fontId="157" fillId="2" borderId="14" xfId="41" applyFont="1" applyFill="1" applyBorder="1" applyAlignment="1">
      <alignment horizontal="left" vertical="center" wrapText="1"/>
    </xf>
    <xf numFmtId="0" fontId="49" fillId="105" borderId="102" xfId="2629" applyFill="1" applyBorder="1" applyAlignment="1">
      <alignment horizontal="left" vertical="center" wrapText="1"/>
    </xf>
    <xf numFmtId="0" fontId="49" fillId="105" borderId="99" xfId="2629" applyFill="1" applyBorder="1" applyAlignment="1">
      <alignment horizontal="left" vertical="center" wrapText="1"/>
    </xf>
    <xf numFmtId="0" fontId="49" fillId="105" borderId="103" xfId="2629" applyFill="1" applyBorder="1" applyAlignment="1">
      <alignment horizontal="left" vertical="center" wrapText="1"/>
    </xf>
    <xf numFmtId="0" fontId="172" fillId="2" borderId="0" xfId="14815" applyFont="1" applyFill="1" applyAlignment="1">
      <alignment horizontal="left" vertical="center"/>
    </xf>
    <xf numFmtId="0" fontId="154" fillId="2" borderId="4" xfId="14815" applyFont="1" applyFill="1" applyBorder="1" applyAlignment="1">
      <alignment horizontal="center" vertical="center"/>
    </xf>
    <xf numFmtId="44" fontId="176" fillId="0" borderId="108" xfId="14816" applyFont="1" applyFill="1" applyBorder="1" applyAlignment="1">
      <alignment horizontal="left" vertical="center" wrapText="1"/>
    </xf>
    <xf numFmtId="44" fontId="176" fillId="0" borderId="110" xfId="14816" applyFont="1" applyFill="1" applyBorder="1" applyAlignment="1">
      <alignment horizontal="left" vertical="center" wrapText="1"/>
    </xf>
    <xf numFmtId="44" fontId="176" fillId="0" borderId="126" xfId="14816" applyFont="1" applyFill="1" applyBorder="1" applyAlignment="1">
      <alignment horizontal="left" vertical="center" wrapText="1"/>
    </xf>
    <xf numFmtId="44" fontId="176" fillId="0" borderId="127" xfId="14816" applyFont="1" applyFill="1" applyBorder="1" applyAlignment="1">
      <alignment horizontal="left" vertical="center" wrapText="1"/>
    </xf>
    <xf numFmtId="44" fontId="176" fillId="0" borderId="90" xfId="14816" applyFont="1" applyFill="1" applyBorder="1" applyAlignment="1">
      <alignment horizontal="left" vertical="center" wrapText="1"/>
    </xf>
    <xf numFmtId="44" fontId="176" fillId="0" borderId="92" xfId="14816" applyFont="1" applyFill="1" applyBorder="1" applyAlignment="1">
      <alignment horizontal="left" vertical="center" wrapText="1"/>
    </xf>
    <xf numFmtId="4" fontId="72" fillId="0" borderId="102" xfId="14815" applyNumberFormat="1" applyBorder="1" applyAlignment="1">
      <alignment horizontal="left" vertical="center" wrapText="1"/>
    </xf>
    <xf numFmtId="0" fontId="72" fillId="0" borderId="99" xfId="14815" applyBorder="1" applyAlignment="1">
      <alignment horizontal="left" vertical="center" wrapText="1"/>
    </xf>
    <xf numFmtId="0" fontId="72" fillId="0" borderId="132" xfId="14815" applyBorder="1" applyAlignment="1">
      <alignment horizontal="left" vertical="center" wrapText="1"/>
    </xf>
    <xf numFmtId="0" fontId="176" fillId="96" borderId="111" xfId="14815" applyFont="1" applyFill="1" applyBorder="1" applyAlignment="1">
      <alignment horizontal="left" vertical="center" wrapText="1"/>
    </xf>
    <xf numFmtId="0" fontId="176" fillId="96" borderId="125" xfId="14815" applyFont="1" applyFill="1" applyBorder="1" applyAlignment="1">
      <alignment horizontal="left" vertical="center" wrapText="1"/>
    </xf>
    <xf numFmtId="0" fontId="176" fillId="96" borderId="93" xfId="14815" applyFont="1" applyFill="1" applyBorder="1" applyAlignment="1">
      <alignment horizontal="left" vertical="center" wrapText="1"/>
    </xf>
    <xf numFmtId="44" fontId="176" fillId="96" borderId="108" xfId="14816" applyFont="1" applyFill="1" applyBorder="1" applyAlignment="1">
      <alignment horizontal="left" vertical="center" wrapText="1"/>
    </xf>
    <xf numFmtId="44" fontId="176" fillId="96" borderId="110" xfId="14816" applyFont="1" applyFill="1" applyBorder="1" applyAlignment="1">
      <alignment horizontal="left" vertical="center" wrapText="1"/>
    </xf>
    <xf numFmtId="44" fontId="176" fillId="96" borderId="126" xfId="14816" applyFont="1" applyFill="1" applyBorder="1" applyAlignment="1">
      <alignment horizontal="left" vertical="center" wrapText="1"/>
    </xf>
    <xf numFmtId="44" fontId="176" fillId="96" borderId="127" xfId="14816" applyFont="1" applyFill="1" applyBorder="1" applyAlignment="1">
      <alignment horizontal="left" vertical="center" wrapText="1"/>
    </xf>
    <xf numFmtId="44" fontId="176" fillId="96" borderId="90" xfId="14816" applyFont="1" applyFill="1" applyBorder="1" applyAlignment="1">
      <alignment horizontal="left" vertical="center" wrapText="1"/>
    </xf>
    <xf numFmtId="44" fontId="176" fillId="96" borderId="92" xfId="14816" applyFont="1" applyFill="1" applyBorder="1" applyAlignment="1">
      <alignment horizontal="left" vertical="center" wrapText="1"/>
    </xf>
    <xf numFmtId="0" fontId="175" fillId="0" borderId="111" xfId="14815" applyFont="1" applyBorder="1" applyAlignment="1">
      <alignment horizontal="left" vertical="center" wrapText="1"/>
    </xf>
    <xf numFmtId="0" fontId="176" fillId="0" borderId="125" xfId="14815" applyFont="1" applyBorder="1" applyAlignment="1">
      <alignment horizontal="left" vertical="center" wrapText="1"/>
    </xf>
    <xf numFmtId="0" fontId="176" fillId="0" borderId="93" xfId="14815" applyFont="1" applyBorder="1" applyAlignment="1">
      <alignment horizontal="left" vertical="center" wrapText="1"/>
    </xf>
    <xf numFmtId="0" fontId="179" fillId="2" borderId="0" xfId="14815" applyFont="1" applyFill="1" applyAlignment="1">
      <alignment horizontal="left" vertical="center" wrapText="1"/>
    </xf>
    <xf numFmtId="0" fontId="173" fillId="96" borderId="131" xfId="14815" applyFont="1" applyFill="1" applyBorder="1" applyAlignment="1">
      <alignment horizontal="center" vertical="center" textRotation="90" wrapText="1"/>
    </xf>
    <xf numFmtId="0" fontId="173" fillId="96" borderId="124" xfId="14815" applyFont="1" applyFill="1" applyBorder="1" applyAlignment="1">
      <alignment horizontal="center" vertical="center" textRotation="90" wrapText="1"/>
    </xf>
    <xf numFmtId="0" fontId="173" fillId="96" borderId="3" xfId="14815" applyFont="1" applyFill="1" applyBorder="1" applyAlignment="1">
      <alignment horizontal="center" vertical="center" textRotation="90" wrapText="1"/>
    </xf>
    <xf numFmtId="44" fontId="173" fillId="2" borderId="108" xfId="14816" applyFont="1" applyFill="1" applyBorder="1" applyAlignment="1">
      <alignment horizontal="left" vertical="center" wrapText="1"/>
    </xf>
    <xf numFmtId="44" fontId="173" fillId="2" borderId="110" xfId="14816" applyFont="1" applyFill="1" applyBorder="1" applyAlignment="1">
      <alignment horizontal="left" vertical="center" wrapText="1"/>
    </xf>
    <xf numFmtId="0" fontId="173" fillId="96" borderId="102" xfId="14815" applyFont="1" applyFill="1" applyBorder="1" applyAlignment="1">
      <alignment horizontal="right" vertical="center" wrapText="1"/>
    </xf>
    <xf numFmtId="0" fontId="173" fillId="96" borderId="99" xfId="14815" applyFont="1" applyFill="1" applyBorder="1" applyAlignment="1">
      <alignment horizontal="right" vertical="center" wrapText="1"/>
    </xf>
    <xf numFmtId="0" fontId="173" fillId="96" borderId="103" xfId="14815" applyFont="1" applyFill="1" applyBorder="1" applyAlignment="1">
      <alignment horizontal="right" vertical="center" wrapText="1"/>
    </xf>
    <xf numFmtId="0" fontId="173" fillId="96" borderId="108" xfId="14815" applyFont="1" applyFill="1" applyBorder="1" applyAlignment="1">
      <alignment horizontal="right" vertical="center" wrapText="1"/>
    </xf>
    <xf numFmtId="0" fontId="173" fillId="96" borderId="109" xfId="14815" applyFont="1" applyFill="1" applyBorder="1" applyAlignment="1">
      <alignment horizontal="right" vertical="center" wrapText="1"/>
    </xf>
    <xf numFmtId="0" fontId="173" fillId="96" borderId="110" xfId="14815" applyFont="1" applyFill="1" applyBorder="1" applyAlignment="1">
      <alignment horizontal="right" vertical="center" wrapText="1"/>
    </xf>
    <xf numFmtId="0" fontId="173" fillId="96" borderId="5" xfId="14815" applyFont="1" applyFill="1" applyBorder="1" applyAlignment="1">
      <alignment horizontal="right" vertical="center" wrapText="1"/>
    </xf>
    <xf numFmtId="0" fontId="173" fillId="96" borderId="119" xfId="14815" applyFont="1" applyFill="1" applyBorder="1" applyAlignment="1">
      <alignment horizontal="center" vertical="center" textRotation="90" wrapText="1"/>
    </xf>
    <xf numFmtId="0" fontId="173" fillId="96" borderId="94" xfId="14815" applyFont="1" applyFill="1" applyBorder="1" applyAlignment="1">
      <alignment horizontal="center" vertical="center" textRotation="90" wrapText="1"/>
    </xf>
    <xf numFmtId="0" fontId="173" fillId="97" borderId="121" xfId="14815" applyFont="1" applyFill="1" applyBorder="1" applyAlignment="1">
      <alignment horizontal="left" vertical="center" wrapText="1"/>
    </xf>
    <xf numFmtId="0" fontId="173" fillId="97" borderId="122" xfId="14815" applyFont="1" applyFill="1" applyBorder="1" applyAlignment="1">
      <alignment horizontal="left" vertical="center" wrapText="1"/>
    </xf>
    <xf numFmtId="0" fontId="175" fillId="96" borderId="111" xfId="14815" applyFont="1" applyFill="1" applyBorder="1" applyAlignment="1">
      <alignment horizontal="left" vertical="center" wrapText="1"/>
    </xf>
    <xf numFmtId="0" fontId="176" fillId="0" borderId="111" xfId="14815" applyFont="1" applyBorder="1" applyAlignment="1">
      <alignment horizontal="left" vertical="center" wrapText="1"/>
    </xf>
    <xf numFmtId="0" fontId="2" fillId="2" borderId="19" xfId="1" applyFont="1" applyFill="1" applyBorder="1" applyAlignment="1">
      <alignment horizontal="left" vertical="center"/>
    </xf>
    <xf numFmtId="0" fontId="44" fillId="2" borderId="0" xfId="1" applyFill="1" applyAlignment="1">
      <alignment horizontal="left" vertical="center"/>
    </xf>
    <xf numFmtId="0" fontId="2" fillId="2" borderId="6" xfId="1" applyFont="1" applyFill="1" applyBorder="1" applyAlignment="1">
      <alignment horizontal="right" vertical="center"/>
    </xf>
    <xf numFmtId="0" fontId="37" fillId="2" borderId="7" xfId="1" applyFont="1" applyFill="1" applyBorder="1" applyAlignment="1">
      <alignment horizontal="right" vertical="center"/>
    </xf>
    <xf numFmtId="0" fontId="37" fillId="2" borderId="8" xfId="1" applyFont="1" applyFill="1" applyBorder="1" applyAlignment="1">
      <alignment horizontal="right" vertical="center"/>
    </xf>
    <xf numFmtId="4" fontId="46" fillId="2" borderId="6" xfId="1" applyNumberFormat="1" applyFont="1" applyFill="1" applyBorder="1" applyAlignment="1">
      <alignment horizontal="center" vertical="center"/>
    </xf>
    <xf numFmtId="4" fontId="46" fillId="2" borderId="8" xfId="1" applyNumberFormat="1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right" vertical="center"/>
    </xf>
    <xf numFmtId="0" fontId="44" fillId="2" borderId="5" xfId="1" applyFill="1" applyBorder="1" applyAlignment="1">
      <alignment horizontal="right" vertical="center"/>
    </xf>
    <xf numFmtId="0" fontId="27" fillId="2" borderId="6" xfId="1" applyFont="1" applyFill="1" applyBorder="1" applyAlignment="1">
      <alignment horizontal="right" vertical="center"/>
    </xf>
    <xf numFmtId="0" fontId="44" fillId="2" borderId="7" xfId="1" applyFill="1" applyBorder="1" applyAlignment="1">
      <alignment horizontal="right" vertical="center"/>
    </xf>
    <xf numFmtId="0" fontId="44" fillId="2" borderId="8" xfId="1" applyFill="1" applyBorder="1" applyAlignment="1">
      <alignment horizontal="right" vertical="center"/>
    </xf>
    <xf numFmtId="0" fontId="45" fillId="2" borderId="6" xfId="1" applyFont="1" applyFill="1" applyBorder="1" applyAlignment="1">
      <alignment horizontal="center" vertical="center"/>
    </xf>
    <xf numFmtId="0" fontId="45" fillId="2" borderId="7" xfId="1" applyFont="1" applyFill="1" applyBorder="1" applyAlignment="1">
      <alignment horizontal="center" vertical="center"/>
    </xf>
    <xf numFmtId="0" fontId="45" fillId="2" borderId="8" xfId="1" applyFont="1" applyFill="1" applyBorder="1" applyAlignment="1">
      <alignment horizontal="center" vertical="center"/>
    </xf>
    <xf numFmtId="0" fontId="13" fillId="0" borderId="6" xfId="1" applyFont="1" applyBorder="1" applyAlignment="1">
      <alignment horizontal="right" vertical="center"/>
    </xf>
    <xf numFmtId="0" fontId="13" fillId="0" borderId="7" xfId="1" applyFont="1" applyBorder="1" applyAlignment="1">
      <alignment horizontal="right" vertical="center"/>
    </xf>
    <xf numFmtId="0" fontId="13" fillId="0" borderId="8" xfId="1" applyFont="1" applyBorder="1" applyAlignment="1">
      <alignment horizontal="right" vertical="center"/>
    </xf>
    <xf numFmtId="0" fontId="13" fillId="0" borderId="5" xfId="1" applyFont="1" applyBorder="1" applyAlignment="1">
      <alignment horizontal="right" vertical="center"/>
    </xf>
    <xf numFmtId="0" fontId="36" fillId="2" borderId="17" xfId="45" applyFill="1" applyBorder="1" applyAlignment="1">
      <alignment horizontal="left" vertical="justify"/>
    </xf>
    <xf numFmtId="0" fontId="7" fillId="2" borderId="6" xfId="1" applyFont="1" applyFill="1" applyBorder="1" applyAlignment="1">
      <alignment horizontal="right" vertical="center"/>
    </xf>
    <xf numFmtId="0" fontId="41" fillId="2" borderId="7" xfId="1" applyFont="1" applyFill="1" applyBorder="1" applyAlignment="1">
      <alignment horizontal="right" vertical="center"/>
    </xf>
    <xf numFmtId="0" fontId="41" fillId="2" borderId="8" xfId="1" applyFont="1" applyFill="1" applyBorder="1" applyAlignment="1">
      <alignment horizontal="right" vertical="center"/>
    </xf>
    <xf numFmtId="0" fontId="44" fillId="0" borderId="6" xfId="1" applyBorder="1" applyAlignment="1">
      <alignment horizontal="right" vertical="center"/>
    </xf>
    <xf numFmtId="0" fontId="44" fillId="0" borderId="7" xfId="1" applyBorder="1" applyAlignment="1">
      <alignment horizontal="right" vertical="center"/>
    </xf>
    <xf numFmtId="0" fontId="44" fillId="0" borderId="8" xfId="1" applyBorder="1" applyAlignment="1">
      <alignment horizontal="right" vertical="center"/>
    </xf>
    <xf numFmtId="0" fontId="44" fillId="2" borderId="6" xfId="1" applyFill="1" applyBorder="1" applyAlignment="1">
      <alignment horizontal="right" vertical="center"/>
    </xf>
    <xf numFmtId="4" fontId="46" fillId="2" borderId="5" xfId="1" applyNumberFormat="1" applyFont="1" applyFill="1" applyBorder="1" applyAlignment="1">
      <alignment horizontal="center" vertical="center"/>
    </xf>
    <xf numFmtId="0" fontId="23" fillId="2" borderId="5" xfId="1" applyFont="1" applyFill="1" applyBorder="1" applyAlignment="1">
      <alignment horizontal="right" vertical="center"/>
    </xf>
    <xf numFmtId="0" fontId="19" fillId="2" borderId="21" xfId="45" applyFont="1" applyFill="1" applyBorder="1" applyAlignment="1">
      <alignment horizontal="left" vertical="justify"/>
    </xf>
    <xf numFmtId="0" fontId="36" fillId="2" borderId="22" xfId="45" applyFill="1" applyBorder="1" applyAlignment="1">
      <alignment horizontal="left" vertical="justify"/>
    </xf>
    <xf numFmtId="0" fontId="36" fillId="2" borderId="23" xfId="45" applyFill="1" applyBorder="1" applyAlignment="1">
      <alignment horizontal="left" vertical="justify"/>
    </xf>
    <xf numFmtId="4" fontId="46" fillId="0" borderId="6" xfId="45" applyNumberFormat="1" applyFont="1" applyBorder="1" applyAlignment="1">
      <alignment horizontal="center" vertical="center"/>
    </xf>
    <xf numFmtId="4" fontId="46" fillId="0" borderId="8" xfId="45" applyNumberFormat="1" applyFont="1" applyBorder="1" applyAlignment="1">
      <alignment horizontal="center" vertical="center"/>
    </xf>
    <xf numFmtId="0" fontId="19" fillId="2" borderId="5" xfId="1" applyFont="1" applyFill="1" applyBorder="1" applyAlignment="1">
      <alignment horizontal="right" vertical="center"/>
    </xf>
    <xf numFmtId="0" fontId="19" fillId="2" borderId="6" xfId="1" applyFont="1" applyFill="1" applyBorder="1" applyAlignment="1">
      <alignment horizontal="center" vertical="center"/>
    </xf>
    <xf numFmtId="0" fontId="19" fillId="2" borderId="7" xfId="1" applyFont="1" applyFill="1" applyBorder="1" applyAlignment="1">
      <alignment horizontal="center" vertical="center"/>
    </xf>
    <xf numFmtId="0" fontId="19" fillId="2" borderId="8" xfId="1" applyFont="1" applyFill="1" applyBorder="1" applyAlignment="1">
      <alignment horizontal="center" vertical="center"/>
    </xf>
    <xf numFmtId="0" fontId="41" fillId="2" borderId="5" xfId="1" applyFont="1" applyFill="1" applyBorder="1" applyAlignment="1">
      <alignment horizontal="right" vertical="center"/>
    </xf>
    <xf numFmtId="0" fontId="3" fillId="2" borderId="19" xfId="45" applyFont="1" applyFill="1" applyBorder="1" applyAlignment="1">
      <alignment horizontal="left" vertical="justify"/>
    </xf>
    <xf numFmtId="0" fontId="36" fillId="2" borderId="0" xfId="45" applyFill="1" applyAlignment="1">
      <alignment horizontal="left" vertical="justify"/>
    </xf>
    <xf numFmtId="0" fontId="36" fillId="2" borderId="20" xfId="45" applyFill="1" applyBorder="1" applyAlignment="1">
      <alignment horizontal="left" vertical="justify"/>
    </xf>
    <xf numFmtId="4" fontId="46" fillId="2" borderId="6" xfId="45" applyNumberFormat="1" applyFont="1" applyFill="1" applyBorder="1" applyAlignment="1">
      <alignment horizontal="center" vertical="center"/>
    </xf>
    <xf numFmtId="4" fontId="46" fillId="2" borderId="8" xfId="45" applyNumberFormat="1" applyFont="1" applyFill="1" applyBorder="1" applyAlignment="1">
      <alignment horizontal="center" vertical="center"/>
    </xf>
    <xf numFmtId="0" fontId="37" fillId="2" borderId="6" xfId="1" applyFont="1" applyFill="1" applyBorder="1" applyAlignment="1">
      <alignment horizontal="right" vertical="center"/>
    </xf>
    <xf numFmtId="0" fontId="22" fillId="2" borderId="6" xfId="1" applyFont="1" applyFill="1" applyBorder="1" applyAlignment="1">
      <alignment horizontal="right" vertical="center"/>
    </xf>
    <xf numFmtId="0" fontId="38" fillId="2" borderId="5" xfId="1" applyFont="1" applyFill="1" applyBorder="1" applyAlignment="1">
      <alignment horizontal="right" vertical="center"/>
    </xf>
    <xf numFmtId="0" fontId="38" fillId="2" borderId="6" xfId="1" applyFont="1" applyFill="1" applyBorder="1" applyAlignment="1">
      <alignment horizontal="right" vertical="center"/>
    </xf>
    <xf numFmtId="0" fontId="38" fillId="2" borderId="7" xfId="1" applyFont="1" applyFill="1" applyBorder="1" applyAlignment="1">
      <alignment horizontal="right" vertical="center"/>
    </xf>
    <xf numFmtId="0" fontId="38" fillId="2" borderId="8" xfId="1" applyFont="1" applyFill="1" applyBorder="1" applyAlignment="1">
      <alignment horizontal="right" vertical="center"/>
    </xf>
    <xf numFmtId="0" fontId="33" fillId="2" borderId="6" xfId="1" applyFont="1" applyFill="1" applyBorder="1" applyAlignment="1">
      <alignment horizontal="right" vertical="center"/>
    </xf>
    <xf numFmtId="0" fontId="33" fillId="2" borderId="7" xfId="1" applyFont="1" applyFill="1" applyBorder="1" applyAlignment="1">
      <alignment horizontal="right" vertical="center"/>
    </xf>
    <xf numFmtId="0" fontId="33" fillId="2" borderId="8" xfId="1" applyFont="1" applyFill="1" applyBorder="1" applyAlignment="1">
      <alignment horizontal="right" vertical="center"/>
    </xf>
    <xf numFmtId="0" fontId="65" fillId="0" borderId="6" xfId="1" applyFont="1" applyBorder="1" applyAlignment="1">
      <alignment horizontal="right" vertical="center"/>
    </xf>
    <xf numFmtId="0" fontId="65" fillId="0" borderId="7" xfId="1" applyFont="1" applyBorder="1" applyAlignment="1">
      <alignment horizontal="right" vertical="center"/>
    </xf>
    <xf numFmtId="0" fontId="65" fillId="0" borderId="8" xfId="1" applyFont="1" applyBorder="1" applyAlignment="1">
      <alignment horizontal="right" vertical="center"/>
    </xf>
    <xf numFmtId="0" fontId="22" fillId="2" borderId="5" xfId="1" applyFont="1" applyFill="1" applyBorder="1" applyAlignment="1">
      <alignment horizontal="right" vertical="center"/>
    </xf>
    <xf numFmtId="0" fontId="44" fillId="2" borderId="19" xfId="1" applyFill="1" applyBorder="1" applyAlignment="1">
      <alignment horizontal="left" vertical="center"/>
    </xf>
    <xf numFmtId="0" fontId="36" fillId="2" borderId="19" xfId="45" applyFill="1" applyBorder="1" applyAlignment="1">
      <alignment horizontal="left" vertical="center"/>
    </xf>
    <xf numFmtId="0" fontId="36" fillId="2" borderId="0" xfId="45" applyFill="1" applyAlignment="1">
      <alignment horizontal="left" vertical="center"/>
    </xf>
    <xf numFmtId="0" fontId="43" fillId="2" borderId="6" xfId="1" applyFont="1" applyFill="1" applyBorder="1" applyAlignment="1">
      <alignment horizontal="center" vertical="center"/>
    </xf>
    <xf numFmtId="0" fontId="43" fillId="2" borderId="7" xfId="1" applyFont="1" applyFill="1" applyBorder="1" applyAlignment="1">
      <alignment horizontal="center" vertical="center"/>
    </xf>
    <xf numFmtId="0" fontId="43" fillId="2" borderId="8" xfId="1" applyFont="1" applyFill="1" applyBorder="1" applyAlignment="1">
      <alignment horizontal="center" vertical="center"/>
    </xf>
    <xf numFmtId="0" fontId="44" fillId="2" borderId="6" xfId="1" applyFill="1" applyBorder="1" applyAlignment="1">
      <alignment horizontal="center" vertical="center"/>
    </xf>
    <xf numFmtId="0" fontId="44" fillId="2" borderId="7" xfId="1" applyFill="1" applyBorder="1" applyAlignment="1">
      <alignment horizontal="center" vertical="center"/>
    </xf>
    <xf numFmtId="0" fontId="44" fillId="2" borderId="8" xfId="1" applyFill="1" applyBorder="1" applyAlignment="1">
      <alignment horizontal="center" vertical="center"/>
    </xf>
    <xf numFmtId="0" fontId="36" fillId="2" borderId="0" xfId="1" applyFont="1" applyFill="1" applyAlignment="1">
      <alignment horizontal="left" vertical="center"/>
    </xf>
    <xf numFmtId="0" fontId="35" fillId="2" borderId="0" xfId="45" applyFont="1" applyFill="1" applyAlignment="1">
      <alignment horizontal="left" vertical="center"/>
    </xf>
    <xf numFmtId="0" fontId="35" fillId="2" borderId="0" xfId="1" applyFont="1" applyFill="1" applyAlignment="1">
      <alignment horizontal="left" vertical="center"/>
    </xf>
    <xf numFmtId="0" fontId="13" fillId="2" borderId="6" xfId="1" applyFont="1" applyFill="1" applyBorder="1" applyAlignment="1">
      <alignment horizontal="right" vertical="center"/>
    </xf>
    <xf numFmtId="0" fontId="25" fillId="2" borderId="0" xfId="45" applyFont="1" applyFill="1" applyAlignment="1">
      <alignment horizontal="left" vertical="justify"/>
    </xf>
    <xf numFmtId="0" fontId="144" fillId="2" borderId="19" xfId="1" applyFont="1" applyFill="1" applyBorder="1" applyAlignment="1">
      <alignment horizontal="right" vertical="center"/>
    </xf>
    <xf numFmtId="0" fontId="144" fillId="2" borderId="0" xfId="1" applyFont="1" applyFill="1" applyAlignment="1">
      <alignment horizontal="right" vertical="center"/>
    </xf>
    <xf numFmtId="0" fontId="32" fillId="2" borderId="6" xfId="1" applyFont="1" applyFill="1" applyBorder="1" applyAlignment="1">
      <alignment horizontal="center" vertical="center"/>
    </xf>
    <xf numFmtId="0" fontId="33" fillId="2" borderId="7" xfId="1" applyFont="1" applyFill="1" applyBorder="1" applyAlignment="1">
      <alignment horizontal="center" vertical="center"/>
    </xf>
    <xf numFmtId="0" fontId="33" fillId="2" borderId="8" xfId="1" applyFont="1" applyFill="1" applyBorder="1" applyAlignment="1">
      <alignment horizontal="center" vertical="center"/>
    </xf>
    <xf numFmtId="0" fontId="19" fillId="2" borderId="6" xfId="1" applyFont="1" applyFill="1" applyBorder="1" applyAlignment="1">
      <alignment horizontal="right" vertical="center"/>
    </xf>
    <xf numFmtId="0" fontId="17" fillId="2" borderId="19" xfId="1" applyFont="1" applyFill="1" applyBorder="1" applyAlignment="1">
      <alignment horizontal="left" vertical="center"/>
    </xf>
    <xf numFmtId="0" fontId="24" fillId="2" borderId="19" xfId="1" applyFont="1" applyFill="1" applyBorder="1" applyAlignment="1">
      <alignment horizontal="left" vertical="center"/>
    </xf>
    <xf numFmtId="0" fontId="40" fillId="2" borderId="6" xfId="1" applyFont="1" applyFill="1" applyBorder="1" applyAlignment="1">
      <alignment horizontal="right" vertical="center"/>
    </xf>
    <xf numFmtId="0" fontId="45" fillId="94" borderId="6" xfId="1" applyFont="1" applyFill="1" applyBorder="1" applyAlignment="1">
      <alignment horizontal="center" vertical="center"/>
    </xf>
    <xf numFmtId="0" fontId="45" fillId="94" borderId="7" xfId="1" applyFont="1" applyFill="1" applyBorder="1" applyAlignment="1">
      <alignment horizontal="center" vertical="center"/>
    </xf>
    <xf numFmtId="0" fontId="45" fillId="94" borderId="8" xfId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horizontal="center" vertical="center"/>
    </xf>
    <xf numFmtId="0" fontId="40" fillId="2" borderId="7" xfId="1" applyFont="1" applyFill="1" applyBorder="1" applyAlignment="1">
      <alignment horizontal="center" vertical="center"/>
    </xf>
    <xf numFmtId="0" fontId="40" fillId="2" borderId="8" xfId="1" applyFont="1" applyFill="1" applyBorder="1" applyAlignment="1">
      <alignment horizontal="center" vertical="center"/>
    </xf>
    <xf numFmtId="0" fontId="82" fillId="2" borderId="1" xfId="1" applyFont="1" applyFill="1" applyBorder="1" applyAlignment="1">
      <alignment horizontal="center" vertical="center"/>
    </xf>
    <xf numFmtId="0" fontId="82" fillId="2" borderId="2" xfId="1" applyFont="1" applyFill="1" applyBorder="1" applyAlignment="1">
      <alignment horizontal="center" vertical="center"/>
    </xf>
    <xf numFmtId="0" fontId="82" fillId="2" borderId="9" xfId="1" applyFont="1" applyFill="1" applyBorder="1" applyAlignment="1">
      <alignment horizontal="center" vertical="center"/>
    </xf>
    <xf numFmtId="0" fontId="82" fillId="2" borderId="3" xfId="1" applyFont="1" applyFill="1" applyBorder="1" applyAlignment="1">
      <alignment horizontal="center" vertical="center"/>
    </xf>
    <xf numFmtId="0" fontId="82" fillId="2" borderId="4" xfId="1" applyFont="1" applyFill="1" applyBorder="1" applyAlignment="1">
      <alignment horizontal="center" vertical="center"/>
    </xf>
    <xf numFmtId="0" fontId="82" fillId="2" borderId="10" xfId="1" applyFont="1" applyFill="1" applyBorder="1" applyAlignment="1">
      <alignment horizontal="center" vertical="center"/>
    </xf>
    <xf numFmtId="0" fontId="36" fillId="2" borderId="21" xfId="45" applyFill="1" applyBorder="1" applyAlignment="1">
      <alignment horizontal="left" vertical="justify"/>
    </xf>
    <xf numFmtId="0" fontId="36" fillId="2" borderId="118" xfId="45" applyFill="1" applyBorder="1" applyAlignment="1">
      <alignment horizontal="left" vertical="justify"/>
    </xf>
    <xf numFmtId="0" fontId="33" fillId="2" borderId="6" xfId="1" applyFont="1" applyFill="1" applyBorder="1" applyAlignment="1">
      <alignment horizontal="center" vertical="center"/>
    </xf>
    <xf numFmtId="0" fontId="65" fillId="2" borderId="6" xfId="1" applyFont="1" applyFill="1" applyBorder="1" applyAlignment="1">
      <alignment horizontal="center" vertical="center"/>
    </xf>
    <xf numFmtId="0" fontId="65" fillId="2" borderId="7" xfId="1" applyFont="1" applyFill="1" applyBorder="1" applyAlignment="1">
      <alignment horizontal="center" vertical="center"/>
    </xf>
    <xf numFmtId="0" fontId="65" fillId="2" borderId="8" xfId="1" applyFont="1" applyFill="1" applyBorder="1" applyAlignment="1">
      <alignment horizontal="center" vertical="center"/>
    </xf>
    <xf numFmtId="0" fontId="45" fillId="2" borderId="74" xfId="1" applyFont="1" applyFill="1" applyBorder="1" applyAlignment="1">
      <alignment horizontal="center" vertical="center"/>
    </xf>
    <xf numFmtId="0" fontId="65" fillId="2" borderId="6" xfId="1" applyFont="1" applyFill="1" applyBorder="1" applyAlignment="1">
      <alignment horizontal="right" vertical="center"/>
    </xf>
    <xf numFmtId="0" fontId="65" fillId="2" borderId="7" xfId="1" applyFont="1" applyFill="1" applyBorder="1" applyAlignment="1">
      <alignment horizontal="right" vertical="center"/>
    </xf>
    <xf numFmtId="0" fontId="65" fillId="2" borderId="8" xfId="1" applyFont="1" applyFill="1" applyBorder="1" applyAlignment="1">
      <alignment horizontal="right" vertical="center"/>
    </xf>
    <xf numFmtId="0" fontId="146" fillId="2" borderId="76" xfId="1" applyFont="1" applyFill="1" applyBorder="1" applyAlignment="1">
      <alignment horizontal="center" vertical="center"/>
    </xf>
    <xf numFmtId="0" fontId="146" fillId="2" borderId="77" xfId="1" applyFont="1" applyFill="1" applyBorder="1" applyAlignment="1">
      <alignment horizontal="center" vertical="center"/>
    </xf>
    <xf numFmtId="0" fontId="146" fillId="2" borderId="78" xfId="1" applyFont="1" applyFill="1" applyBorder="1" applyAlignment="1">
      <alignment horizontal="center" vertical="center"/>
    </xf>
    <xf numFmtId="0" fontId="144" fillId="2" borderId="6" xfId="1" applyFont="1" applyFill="1" applyBorder="1" applyAlignment="1">
      <alignment horizontal="center" vertical="center"/>
    </xf>
    <xf numFmtId="0" fontId="144" fillId="2" borderId="7" xfId="1" applyFont="1" applyFill="1" applyBorder="1" applyAlignment="1">
      <alignment horizontal="center" vertical="center"/>
    </xf>
    <xf numFmtId="0" fontId="144" fillId="2" borderId="8" xfId="1" applyFont="1" applyFill="1" applyBorder="1" applyAlignment="1">
      <alignment horizontal="center" vertical="center"/>
    </xf>
    <xf numFmtId="0" fontId="31" fillId="2" borderId="5" xfId="1" applyFont="1" applyFill="1" applyBorder="1" applyAlignment="1">
      <alignment horizontal="right" vertical="center"/>
    </xf>
    <xf numFmtId="0" fontId="20" fillId="2" borderId="6" xfId="1" applyFont="1" applyFill="1" applyBorder="1" applyAlignment="1">
      <alignment horizontal="right" vertical="center"/>
    </xf>
    <xf numFmtId="0" fontId="7" fillId="2" borderId="19" xfId="45" applyFont="1" applyFill="1" applyBorder="1" applyAlignment="1">
      <alignment horizontal="left" vertical="center"/>
    </xf>
    <xf numFmtId="0" fontId="32" fillId="2" borderId="0" xfId="1" applyFont="1" applyFill="1" applyAlignment="1">
      <alignment horizontal="center" vertical="center"/>
    </xf>
    <xf numFmtId="0" fontId="40" fillId="2" borderId="6" xfId="1" applyFont="1" applyFill="1" applyBorder="1" applyAlignment="1">
      <alignment horizontal="center" vertical="center"/>
    </xf>
    <xf numFmtId="0" fontId="32" fillId="2" borderId="5" xfId="1" applyFont="1" applyFill="1" applyBorder="1" applyAlignment="1">
      <alignment horizontal="right" vertical="center"/>
    </xf>
    <xf numFmtId="0" fontId="36" fillId="2" borderId="19" xfId="45" applyFill="1" applyBorder="1" applyAlignment="1">
      <alignment horizontal="left" vertical="justify"/>
    </xf>
    <xf numFmtId="0" fontId="32" fillId="2" borderId="0" xfId="1" applyFont="1" applyFill="1" applyAlignment="1">
      <alignment horizontal="left" vertical="center"/>
    </xf>
    <xf numFmtId="0" fontId="35" fillId="2" borderId="0" xfId="45" applyFont="1" applyFill="1" applyAlignment="1">
      <alignment horizontal="left" vertical="justify"/>
    </xf>
    <xf numFmtId="0" fontId="13" fillId="2" borderId="7" xfId="1" applyFont="1" applyFill="1" applyBorder="1" applyAlignment="1">
      <alignment horizontal="center" vertical="center"/>
    </xf>
    <xf numFmtId="0" fontId="13" fillId="2" borderId="8" xfId="1" applyFont="1" applyFill="1" applyBorder="1" applyAlignment="1">
      <alignment horizontal="center" vertical="center"/>
    </xf>
    <xf numFmtId="0" fontId="2" fillId="2" borderId="19" xfId="45" applyFont="1" applyFill="1" applyBorder="1" applyAlignment="1">
      <alignment horizontal="left" vertical="justify"/>
    </xf>
    <xf numFmtId="0" fontId="38" fillId="2" borderId="0" xfId="1" applyFont="1" applyFill="1" applyAlignment="1">
      <alignment horizontal="right" vertical="center"/>
    </xf>
    <xf numFmtId="0" fontId="44" fillId="2" borderId="0" xfId="1" applyFill="1" applyAlignment="1">
      <alignment horizontal="right" vertical="center"/>
    </xf>
    <xf numFmtId="0" fontId="14" fillId="2" borderId="21" xfId="1" applyFont="1" applyFill="1" applyBorder="1" applyAlignment="1">
      <alignment horizontal="left" vertical="justify"/>
    </xf>
    <xf numFmtId="0" fontId="42" fillId="2" borderId="22" xfId="1" applyFont="1" applyFill="1" applyBorder="1" applyAlignment="1">
      <alignment horizontal="left" vertical="justify"/>
    </xf>
    <xf numFmtId="0" fontId="42" fillId="2" borderId="23" xfId="1" applyFont="1" applyFill="1" applyBorder="1" applyAlignment="1">
      <alignment horizontal="left" vertical="justify"/>
    </xf>
    <xf numFmtId="0" fontId="16" fillId="93" borderId="0" xfId="1" applyFont="1" applyFill="1" applyAlignment="1">
      <alignment horizontal="left" vertical="center" wrapText="1"/>
    </xf>
    <xf numFmtId="0" fontId="41" fillId="2" borderId="7" xfId="1" applyFont="1" applyFill="1" applyBorder="1" applyAlignment="1">
      <alignment horizontal="center" vertical="center"/>
    </xf>
    <xf numFmtId="0" fontId="41" fillId="2" borderId="8" xfId="1" applyFont="1" applyFill="1" applyBorder="1" applyAlignment="1">
      <alignment horizontal="center" vertical="center"/>
    </xf>
    <xf numFmtId="0" fontId="34" fillId="2" borderId="0" xfId="45" applyFont="1" applyFill="1" applyAlignment="1">
      <alignment horizontal="left" vertical="justify"/>
    </xf>
    <xf numFmtId="0" fontId="27" fillId="2" borderId="0" xfId="45" applyFont="1" applyFill="1" applyAlignment="1">
      <alignment horizontal="left" vertical="justify"/>
    </xf>
    <xf numFmtId="0" fontId="14" fillId="2" borderId="21" xfId="45" applyFont="1" applyFill="1" applyBorder="1" applyAlignment="1">
      <alignment horizontal="left" vertical="justify"/>
    </xf>
    <xf numFmtId="0" fontId="148" fillId="2" borderId="19" xfId="1" applyFont="1" applyFill="1" applyBorder="1" applyAlignment="1">
      <alignment horizontal="right" vertical="center"/>
    </xf>
    <xf numFmtId="0" fontId="148" fillId="2" borderId="0" xfId="1" applyFont="1" applyFill="1" applyAlignment="1">
      <alignment horizontal="right" vertical="center"/>
    </xf>
    <xf numFmtId="0" fontId="149" fillId="2" borderId="19" xfId="1" applyFont="1" applyFill="1" applyBorder="1" applyAlignment="1">
      <alignment horizontal="right" vertical="center"/>
    </xf>
    <xf numFmtId="0" fontId="149" fillId="2" borderId="0" xfId="1" applyFont="1" applyFill="1" applyAlignment="1">
      <alignment horizontal="right" vertical="center"/>
    </xf>
    <xf numFmtId="0" fontId="44" fillId="2" borderId="0" xfId="1" applyFill="1" applyAlignment="1">
      <alignment horizontal="center" vertical="center"/>
    </xf>
    <xf numFmtId="4" fontId="74" fillId="0" borderId="17" xfId="42" applyNumberFormat="1" applyBorder="1" applyAlignment="1">
      <alignment horizontal="center"/>
    </xf>
    <xf numFmtId="4" fontId="74" fillId="0" borderId="18" xfId="42" applyNumberFormat="1" applyBorder="1" applyAlignment="1">
      <alignment horizontal="center"/>
    </xf>
    <xf numFmtId="0" fontId="75" fillId="0" borderId="0" xfId="42" applyFont="1" applyAlignment="1">
      <alignment horizontal="center" vertical="center"/>
    </xf>
    <xf numFmtId="0" fontId="73" fillId="2" borderId="0" xfId="2629" applyFont="1" applyFill="1" applyAlignment="1">
      <alignment horizontal="center" vertical="center"/>
    </xf>
    <xf numFmtId="0" fontId="188" fillId="0" borderId="118" xfId="14823" applyFont="1" applyBorder="1" applyAlignment="1">
      <alignment horizontal="center" vertical="center"/>
    </xf>
    <xf numFmtId="0" fontId="68" fillId="104" borderId="144" xfId="14820" applyFont="1" applyFill="1" applyBorder="1" applyAlignment="1">
      <alignment horizontal="center" vertical="center" wrapText="1"/>
    </xf>
    <xf numFmtId="0" fontId="68" fillId="104" borderId="16" xfId="14820" applyFont="1" applyFill="1" applyBorder="1" applyAlignment="1">
      <alignment horizontal="center" vertical="center" wrapText="1"/>
    </xf>
    <xf numFmtId="208" fontId="68" fillId="104" borderId="16" xfId="14816" applyNumberFormat="1" applyFont="1" applyFill="1" applyBorder="1" applyAlignment="1">
      <alignment horizontal="center" vertical="center" wrapText="1"/>
    </xf>
    <xf numFmtId="208" fontId="68" fillId="104" borderId="145" xfId="14816" applyNumberFormat="1" applyFont="1" applyFill="1" applyBorder="1" applyAlignment="1">
      <alignment horizontal="center" vertical="center" wrapText="1"/>
    </xf>
    <xf numFmtId="0" fontId="49" fillId="0" borderId="142" xfId="14820" applyFont="1" applyBorder="1" applyAlignment="1">
      <alignment horizontal="left" vertical="center" wrapText="1"/>
    </xf>
    <xf numFmtId="0" fontId="49" fillId="0" borderId="5" xfId="14820" applyFont="1" applyBorder="1" applyAlignment="1">
      <alignment horizontal="left" vertical="center" wrapText="1"/>
    </xf>
    <xf numFmtId="0" fontId="68" fillId="102" borderId="144" xfId="14820" applyFont="1" applyFill="1" applyBorder="1" applyAlignment="1">
      <alignment horizontal="center" vertical="center" wrapText="1"/>
    </xf>
    <xf numFmtId="0" fontId="68" fillId="102" borderId="16" xfId="14820" applyFont="1" applyFill="1" applyBorder="1" applyAlignment="1">
      <alignment horizontal="center" vertical="center" wrapText="1"/>
    </xf>
    <xf numFmtId="208" fontId="68" fillId="103" borderId="16" xfId="14820" applyNumberFormat="1" applyFont="1" applyFill="1" applyBorder="1" applyAlignment="1">
      <alignment horizontal="center" vertical="center" wrapText="1"/>
    </xf>
    <xf numFmtId="208" fontId="68" fillId="103" borderId="145" xfId="14820" applyNumberFormat="1" applyFont="1" applyFill="1" applyBorder="1" applyAlignment="1">
      <alignment horizontal="center" vertical="center" wrapText="1"/>
    </xf>
    <xf numFmtId="0" fontId="68" fillId="104" borderId="141" xfId="14820" applyFont="1" applyFill="1" applyBorder="1" applyAlignment="1">
      <alignment horizontal="center" vertical="center" wrapText="1"/>
    </xf>
    <xf numFmtId="0" fontId="68" fillId="104" borderId="139" xfId="14820" applyFont="1" applyFill="1" applyBorder="1" applyAlignment="1">
      <alignment horizontal="center" vertical="center" wrapText="1"/>
    </xf>
    <xf numFmtId="208" fontId="68" fillId="104" borderId="139" xfId="14816" applyNumberFormat="1" applyFont="1" applyFill="1" applyBorder="1" applyAlignment="1">
      <alignment horizontal="center" vertical="center" wrapText="1"/>
    </xf>
    <xf numFmtId="208" fontId="68" fillId="104" borderId="140" xfId="14816" applyNumberFormat="1" applyFont="1" applyFill="1" applyBorder="1" applyAlignment="1">
      <alignment horizontal="center" vertical="center" wrapText="1"/>
    </xf>
    <xf numFmtId="0" fontId="185" fillId="104" borderId="142" xfId="14820" applyFont="1" applyFill="1" applyBorder="1" applyAlignment="1">
      <alignment horizontal="center" vertical="center" wrapText="1"/>
    </xf>
    <xf numFmtId="0" fontId="68" fillId="104" borderId="5" xfId="14820" applyFont="1" applyFill="1" applyBorder="1" applyAlignment="1">
      <alignment horizontal="center" vertical="center" wrapText="1"/>
    </xf>
    <xf numFmtId="208" fontId="155" fillId="104" borderId="5" xfId="14816" applyNumberFormat="1" applyFont="1" applyFill="1" applyBorder="1" applyAlignment="1">
      <alignment horizontal="center" vertical="center" wrapText="1"/>
    </xf>
    <xf numFmtId="208" fontId="155" fillId="104" borderId="75" xfId="14816" applyNumberFormat="1" applyFont="1" applyFill="1" applyBorder="1" applyAlignment="1">
      <alignment horizontal="center" vertical="center" wrapText="1"/>
    </xf>
    <xf numFmtId="0" fontId="155" fillId="101" borderId="141" xfId="14820" applyFont="1" applyFill="1" applyBorder="1" applyAlignment="1">
      <alignment horizontal="center" vertical="center"/>
    </xf>
    <xf numFmtId="0" fontId="155" fillId="101" borderId="139" xfId="14820" applyFont="1" applyFill="1" applyBorder="1" applyAlignment="1">
      <alignment horizontal="center" vertical="center"/>
    </xf>
    <xf numFmtId="0" fontId="155" fillId="101" borderId="140" xfId="14820" applyFont="1" applyFill="1" applyBorder="1" applyAlignment="1">
      <alignment horizontal="center" vertical="center"/>
    </xf>
    <xf numFmtId="0" fontId="68" fillId="100" borderId="142" xfId="14820" applyFont="1" applyFill="1" applyBorder="1" applyAlignment="1">
      <alignment horizontal="center" vertical="center" wrapText="1"/>
    </xf>
    <xf numFmtId="0" fontId="68" fillId="100" borderId="5" xfId="14820" applyFont="1" applyFill="1" applyBorder="1" applyAlignment="1">
      <alignment horizontal="center" vertical="center" wrapText="1"/>
    </xf>
    <xf numFmtId="0" fontId="68" fillId="102" borderId="148" xfId="14820" applyFont="1" applyFill="1" applyBorder="1" applyAlignment="1">
      <alignment horizontal="center" vertical="center" wrapText="1"/>
    </xf>
    <xf numFmtId="0" fontId="68" fillId="102" borderId="149" xfId="14820" applyFont="1" applyFill="1" applyBorder="1" applyAlignment="1">
      <alignment horizontal="center" vertical="center" wrapText="1"/>
    </xf>
    <xf numFmtId="0" fontId="68" fillId="100" borderId="141" xfId="14820" applyFont="1" applyFill="1" applyBorder="1" applyAlignment="1">
      <alignment horizontal="center" vertical="center" wrapText="1"/>
    </xf>
    <xf numFmtId="0" fontId="68" fillId="100" borderId="139" xfId="14820" applyFont="1" applyFill="1" applyBorder="1" applyAlignment="1">
      <alignment horizontal="center" vertical="center" wrapText="1"/>
    </xf>
    <xf numFmtId="0" fontId="68" fillId="100" borderId="45" xfId="14820" applyFont="1" applyFill="1" applyBorder="1" applyAlignment="1">
      <alignment horizontal="center" vertical="center" wrapText="1"/>
    </xf>
    <xf numFmtId="0" fontId="68" fillId="100" borderId="143" xfId="14820" applyFont="1" applyFill="1" applyBorder="1" applyAlignment="1">
      <alignment horizontal="center" vertical="center" wrapText="1"/>
    </xf>
    <xf numFmtId="0" fontId="68" fillId="100" borderId="140" xfId="14820" applyFont="1" applyFill="1" applyBorder="1" applyAlignment="1">
      <alignment horizontal="center" vertical="center" wrapText="1"/>
    </xf>
    <xf numFmtId="0" fontId="68" fillId="100" borderId="138" xfId="14820" applyFont="1" applyFill="1" applyBorder="1" applyAlignment="1">
      <alignment horizontal="center" vertical="center" wrapText="1"/>
    </xf>
    <xf numFmtId="0" fontId="68" fillId="100" borderId="78" xfId="14820" applyFont="1" applyFill="1" applyBorder="1" applyAlignment="1">
      <alignment horizontal="center" vertical="center" wrapText="1"/>
    </xf>
    <xf numFmtId="0" fontId="181" fillId="34" borderId="155" xfId="0" applyFont="1" applyFill="1" applyBorder="1" applyAlignment="1">
      <alignment horizontal="right" vertical="top" wrapText="1"/>
    </xf>
    <xf numFmtId="0" fontId="193" fillId="34" borderId="135" xfId="0" applyFont="1" applyFill="1" applyBorder="1" applyAlignment="1">
      <alignment horizontal="left" vertical="top" wrapText="1"/>
    </xf>
    <xf numFmtId="0" fontId="193" fillId="34" borderId="137" xfId="0" applyFont="1" applyFill="1" applyBorder="1" applyAlignment="1">
      <alignment horizontal="left" vertical="top" wrapText="1"/>
    </xf>
    <xf numFmtId="0" fontId="193" fillId="34" borderId="136" xfId="0" applyFont="1" applyFill="1" applyBorder="1" applyAlignment="1">
      <alignment horizontal="left" vertical="top" wrapText="1"/>
    </xf>
    <xf numFmtId="0" fontId="193" fillId="34" borderId="135" xfId="0" applyFont="1" applyFill="1" applyBorder="1" applyAlignment="1">
      <alignment horizontal="center" vertical="top" wrapText="1"/>
    </xf>
    <xf numFmtId="0" fontId="193" fillId="34" borderId="136" xfId="0" applyFont="1" applyFill="1" applyBorder="1" applyAlignment="1">
      <alignment horizontal="center" vertical="top" wrapText="1"/>
    </xf>
    <xf numFmtId="0" fontId="193" fillId="34" borderId="137" xfId="0" applyFont="1" applyFill="1" applyBorder="1" applyAlignment="1">
      <alignment horizontal="center" vertical="top" wrapText="1"/>
    </xf>
    <xf numFmtId="0" fontId="194" fillId="34" borderId="135" xfId="0" applyFont="1" applyFill="1" applyBorder="1" applyAlignment="1">
      <alignment horizontal="left" vertical="top" wrapText="1"/>
    </xf>
    <xf numFmtId="0" fontId="194" fillId="34" borderId="137" xfId="0" applyFont="1" applyFill="1" applyBorder="1" applyAlignment="1">
      <alignment horizontal="left" vertical="top" wrapText="1"/>
    </xf>
    <xf numFmtId="0" fontId="194" fillId="34" borderId="136" xfId="0" applyFont="1" applyFill="1" applyBorder="1" applyAlignment="1">
      <alignment horizontal="left" vertical="top" wrapText="1"/>
    </xf>
    <xf numFmtId="0" fontId="107" fillId="34" borderId="0" xfId="0" applyFont="1" applyFill="1" applyAlignment="1">
      <alignment horizontal="left" vertical="top" wrapText="1"/>
    </xf>
    <xf numFmtId="0" fontId="193" fillId="34" borderId="0" xfId="0" applyFont="1" applyFill="1" applyAlignment="1">
      <alignment horizontal="left" vertical="top" wrapText="1"/>
    </xf>
    <xf numFmtId="0" fontId="107" fillId="34" borderId="0" xfId="0" applyFont="1" applyFill="1" applyAlignment="1">
      <alignment horizontal="right" vertical="top" wrapText="1"/>
    </xf>
    <xf numFmtId="0" fontId="107" fillId="34" borderId="133" xfId="0" applyFont="1" applyFill="1" applyBorder="1" applyAlignment="1">
      <alignment horizontal="left" vertical="top" wrapText="1"/>
    </xf>
    <xf numFmtId="0" fontId="107" fillId="34" borderId="133" xfId="0" applyFont="1" applyFill="1" applyBorder="1" applyAlignment="1">
      <alignment horizontal="right" vertical="top" wrapText="1"/>
    </xf>
    <xf numFmtId="0" fontId="193" fillId="34" borderId="0" xfId="0" applyFont="1" applyFill="1" applyAlignment="1">
      <alignment horizontal="right" vertical="top" wrapText="1"/>
    </xf>
    <xf numFmtId="0" fontId="181" fillId="34" borderId="0" xfId="0" applyFont="1" applyFill="1" applyAlignment="1">
      <alignment horizontal="left" vertical="top" wrapText="1"/>
    </xf>
    <xf numFmtId="0" fontId="182" fillId="99" borderId="135" xfId="0" applyFont="1" applyFill="1" applyBorder="1" applyAlignment="1">
      <alignment horizontal="left" vertical="top" wrapText="1"/>
    </xf>
    <xf numFmtId="0" fontId="182" fillId="99" borderId="137" xfId="0" applyFont="1" applyFill="1" applyBorder="1" applyAlignment="1">
      <alignment horizontal="left" vertical="top" wrapText="1"/>
    </xf>
    <xf numFmtId="0" fontId="182" fillId="99" borderId="136" xfId="0" applyFont="1" applyFill="1" applyBorder="1" applyAlignment="1">
      <alignment horizontal="left" vertical="top" wrapText="1"/>
    </xf>
    <xf numFmtId="0" fontId="182" fillId="99" borderId="135" xfId="0" applyFont="1" applyFill="1" applyBorder="1" applyAlignment="1">
      <alignment horizontal="center" vertical="top" wrapText="1"/>
    </xf>
    <xf numFmtId="0" fontId="182" fillId="99" borderId="136" xfId="0" applyFont="1" applyFill="1" applyBorder="1" applyAlignment="1">
      <alignment horizontal="center" vertical="top" wrapText="1"/>
    </xf>
    <xf numFmtId="0" fontId="182" fillId="99" borderId="137" xfId="0" applyFont="1" applyFill="1" applyBorder="1" applyAlignment="1">
      <alignment horizontal="center" vertical="top" wrapText="1"/>
    </xf>
    <xf numFmtId="0" fontId="181" fillId="34" borderId="155" xfId="0" applyFont="1" applyFill="1" applyBorder="1" applyAlignment="1">
      <alignment horizontal="left" vertical="top" wrapText="1"/>
    </xf>
    <xf numFmtId="0" fontId="170" fillId="0" borderId="0" xfId="0" applyFont="1" applyAlignment="1">
      <alignment horizontal="right" vertical="center"/>
    </xf>
    <xf numFmtId="0" fontId="170" fillId="0" borderId="117" xfId="0" applyFont="1" applyBorder="1" applyAlignment="1">
      <alignment horizontal="right" vertical="center"/>
    </xf>
    <xf numFmtId="0" fontId="171" fillId="0" borderId="0" xfId="0" applyFont="1" applyAlignment="1">
      <alignment horizontal="right"/>
    </xf>
    <xf numFmtId="0" fontId="170" fillId="0" borderId="14" xfId="0" applyFont="1" applyBorder="1" applyAlignment="1">
      <alignment horizontal="right" vertical="center"/>
    </xf>
    <xf numFmtId="0" fontId="170" fillId="0" borderId="118" xfId="0" applyFont="1" applyBorder="1" applyAlignment="1">
      <alignment horizontal="right" vertical="center"/>
    </xf>
    <xf numFmtId="0" fontId="170" fillId="0" borderId="118" xfId="0" applyFont="1" applyBorder="1" applyAlignment="1">
      <alignment horizontal="left" vertical="center"/>
    </xf>
    <xf numFmtId="0" fontId="170" fillId="0" borderId="118" xfId="0" applyFont="1" applyBorder="1" applyAlignment="1">
      <alignment horizontal="center" vertical="center"/>
    </xf>
    <xf numFmtId="0" fontId="168" fillId="0" borderId="118" xfId="0" applyFont="1" applyBorder="1" applyAlignment="1">
      <alignment horizontal="left" vertical="center" wrapText="1"/>
    </xf>
    <xf numFmtId="0" fontId="169" fillId="0" borderId="118" xfId="0" applyFont="1" applyBorder="1" applyAlignment="1">
      <alignment horizontal="center" vertical="center"/>
    </xf>
  </cellXfs>
  <cellStyles count="14824">
    <cellStyle name="20% - Accent1" xfId="220" xr:uid="{00000000-0005-0000-0000-000000000000}"/>
    <cellStyle name="20% - Accent1 2" xfId="221" xr:uid="{00000000-0005-0000-0000-000001000000}"/>
    <cellStyle name="20% - Accent1 3" xfId="222" xr:uid="{00000000-0005-0000-0000-000002000000}"/>
    <cellStyle name="20% - Accent1 4" xfId="223" xr:uid="{00000000-0005-0000-0000-000003000000}"/>
    <cellStyle name="20% - Accent1 5" xfId="224" xr:uid="{00000000-0005-0000-0000-000004000000}"/>
    <cellStyle name="20% - Accent1 6" xfId="225" xr:uid="{00000000-0005-0000-0000-000005000000}"/>
    <cellStyle name="20% - Accent1 7" xfId="226" xr:uid="{00000000-0005-0000-0000-000006000000}"/>
    <cellStyle name="20% - Accent2" xfId="227" xr:uid="{00000000-0005-0000-0000-000007000000}"/>
    <cellStyle name="20% - Accent2 2" xfId="228" xr:uid="{00000000-0005-0000-0000-000008000000}"/>
    <cellStyle name="20% - Accent2 3" xfId="229" xr:uid="{00000000-0005-0000-0000-000009000000}"/>
    <cellStyle name="20% - Accent2 4" xfId="230" xr:uid="{00000000-0005-0000-0000-00000A000000}"/>
    <cellStyle name="20% - Accent2 5" xfId="231" xr:uid="{00000000-0005-0000-0000-00000B000000}"/>
    <cellStyle name="20% - Accent2 6" xfId="232" xr:uid="{00000000-0005-0000-0000-00000C000000}"/>
    <cellStyle name="20% - Accent2 7" xfId="233" xr:uid="{00000000-0005-0000-0000-00000D000000}"/>
    <cellStyle name="20% - Accent3" xfId="234" xr:uid="{00000000-0005-0000-0000-00000E000000}"/>
    <cellStyle name="20% - Accent3 2" xfId="235" xr:uid="{00000000-0005-0000-0000-00000F000000}"/>
    <cellStyle name="20% - Accent3 3" xfId="236" xr:uid="{00000000-0005-0000-0000-000010000000}"/>
    <cellStyle name="20% - Accent3 4" xfId="237" xr:uid="{00000000-0005-0000-0000-000011000000}"/>
    <cellStyle name="20% - Accent3 5" xfId="238" xr:uid="{00000000-0005-0000-0000-000012000000}"/>
    <cellStyle name="20% - Accent3 6" xfId="239" xr:uid="{00000000-0005-0000-0000-000013000000}"/>
    <cellStyle name="20% - Accent3 7" xfId="240" xr:uid="{00000000-0005-0000-0000-000014000000}"/>
    <cellStyle name="20% - Accent4" xfId="241" xr:uid="{00000000-0005-0000-0000-000015000000}"/>
    <cellStyle name="20% - Accent4 2" xfId="242" xr:uid="{00000000-0005-0000-0000-000016000000}"/>
    <cellStyle name="20% - Accent4 3" xfId="243" xr:uid="{00000000-0005-0000-0000-000017000000}"/>
    <cellStyle name="20% - Accent4 4" xfId="244" xr:uid="{00000000-0005-0000-0000-000018000000}"/>
    <cellStyle name="20% - Accent4 5" xfId="245" xr:uid="{00000000-0005-0000-0000-000019000000}"/>
    <cellStyle name="20% - Accent4 6" xfId="246" xr:uid="{00000000-0005-0000-0000-00001A000000}"/>
    <cellStyle name="20% - Accent4 7" xfId="247" xr:uid="{00000000-0005-0000-0000-00001B000000}"/>
    <cellStyle name="20% - Accent5" xfId="248" xr:uid="{00000000-0005-0000-0000-00001C000000}"/>
    <cellStyle name="20% - Accent5 2" xfId="249" xr:uid="{00000000-0005-0000-0000-00001D000000}"/>
    <cellStyle name="20% - Accent5 3" xfId="250" xr:uid="{00000000-0005-0000-0000-00001E000000}"/>
    <cellStyle name="20% - Accent5 4" xfId="251" xr:uid="{00000000-0005-0000-0000-00001F000000}"/>
    <cellStyle name="20% - Accent5 5" xfId="252" xr:uid="{00000000-0005-0000-0000-000020000000}"/>
    <cellStyle name="20% - Accent5 6" xfId="253" xr:uid="{00000000-0005-0000-0000-000021000000}"/>
    <cellStyle name="20% - Accent5 7" xfId="254" xr:uid="{00000000-0005-0000-0000-000022000000}"/>
    <cellStyle name="20% - Accent6" xfId="255" xr:uid="{00000000-0005-0000-0000-000023000000}"/>
    <cellStyle name="20% - Accent6 2" xfId="256" xr:uid="{00000000-0005-0000-0000-000024000000}"/>
    <cellStyle name="20% - Accent6 3" xfId="257" xr:uid="{00000000-0005-0000-0000-000025000000}"/>
    <cellStyle name="20% - Accent6 4" xfId="258" xr:uid="{00000000-0005-0000-0000-000026000000}"/>
    <cellStyle name="20% - Accent6 5" xfId="259" xr:uid="{00000000-0005-0000-0000-000027000000}"/>
    <cellStyle name="20% - Accent6 6" xfId="260" xr:uid="{00000000-0005-0000-0000-000028000000}"/>
    <cellStyle name="20% - Accent6 7" xfId="261" xr:uid="{00000000-0005-0000-0000-000029000000}"/>
    <cellStyle name="20% - Ênfase1 10" xfId="262" xr:uid="{00000000-0005-0000-0000-00002A000000}"/>
    <cellStyle name="20% - Ênfase1 10 2" xfId="11999" xr:uid="{AA15129E-E281-42FB-9304-5F5A64DC4AC8}"/>
    <cellStyle name="20% - Ênfase1 11" xfId="263" xr:uid="{00000000-0005-0000-0000-00002B000000}"/>
    <cellStyle name="20% - Ênfase1 11 2" xfId="12000" xr:uid="{5E680C4E-EE27-4673-92A4-58FCA7CA34D0}"/>
    <cellStyle name="20% - Ênfase1 12" xfId="264" xr:uid="{00000000-0005-0000-0000-00002C000000}"/>
    <cellStyle name="20% - Ênfase1 12 2" xfId="12001" xr:uid="{4D494E32-5421-47F2-A0F3-6EF06ADFBC2E}"/>
    <cellStyle name="20% - Ênfase1 13" xfId="265" xr:uid="{00000000-0005-0000-0000-00002D000000}"/>
    <cellStyle name="20% - Ênfase1 13 2" xfId="12002" xr:uid="{8D2416F6-B5EA-4DDC-A58E-0233BA0092B8}"/>
    <cellStyle name="20% - Ênfase1 14" xfId="266" xr:uid="{00000000-0005-0000-0000-00002E000000}"/>
    <cellStyle name="20% - Ênfase1 14 2" xfId="12003" xr:uid="{3F143F85-AEBB-40B1-B74B-1906109DB39D}"/>
    <cellStyle name="20% - Ênfase1 15" xfId="267" xr:uid="{00000000-0005-0000-0000-00002F000000}"/>
    <cellStyle name="20% - Ênfase1 15 2" xfId="12004" xr:uid="{D05001C7-7815-4274-BFD2-0802EE3F723E}"/>
    <cellStyle name="20% - Ênfase1 16" xfId="268" xr:uid="{00000000-0005-0000-0000-000030000000}"/>
    <cellStyle name="20% - Ênfase1 16 2" xfId="12005" xr:uid="{587E266A-45CC-4369-9A12-C938D418118A}"/>
    <cellStyle name="20% - Ênfase1 17" xfId="269" xr:uid="{00000000-0005-0000-0000-000031000000}"/>
    <cellStyle name="20% - Ênfase1 17 2" xfId="12006" xr:uid="{2D8E8CC3-45B9-480B-BF76-E788896DE2D0}"/>
    <cellStyle name="20% - Ênfase1 18" xfId="270" xr:uid="{00000000-0005-0000-0000-000032000000}"/>
    <cellStyle name="20% - Ênfase1 18 2" xfId="12007" xr:uid="{1390F9A6-A319-4F11-A231-50FBE9F03313}"/>
    <cellStyle name="20% - Ênfase1 19" xfId="271" xr:uid="{00000000-0005-0000-0000-000033000000}"/>
    <cellStyle name="20% - Ênfase1 19 2" xfId="12008" xr:uid="{B7B73F29-50BD-457B-B880-17A48606462C}"/>
    <cellStyle name="20% - Ênfase1 2" xfId="272" xr:uid="{00000000-0005-0000-0000-000034000000}"/>
    <cellStyle name="20% - Ênfase1 2 10" xfId="273" xr:uid="{00000000-0005-0000-0000-000035000000}"/>
    <cellStyle name="20% - Ênfase1 2 10 2" xfId="12009" xr:uid="{6127C97A-B9C9-422A-A1A6-F4CC9DCB36A8}"/>
    <cellStyle name="20% - Ênfase1 2 2" xfId="274" xr:uid="{00000000-0005-0000-0000-000036000000}"/>
    <cellStyle name="20% - Ênfase1 2 2 2" xfId="275" xr:uid="{00000000-0005-0000-0000-000037000000}"/>
    <cellStyle name="20% - Ênfase1 2 2 2 2" xfId="12010" xr:uid="{8B7B7C43-68D4-45CA-AADA-D2356250EBDE}"/>
    <cellStyle name="20% - Ênfase1 2 2 3" xfId="276" xr:uid="{00000000-0005-0000-0000-000038000000}"/>
    <cellStyle name="20% - Ênfase1 2 2 3 2" xfId="12011" xr:uid="{4791D1A5-30E0-4335-9FBF-58D55B8980B4}"/>
    <cellStyle name="20% - Ênfase1 2 2 4" xfId="277" xr:uid="{00000000-0005-0000-0000-000039000000}"/>
    <cellStyle name="20% - Ênfase1 2 2 4 2" xfId="12012" xr:uid="{2DF29C9D-2B9F-4A3B-97C8-776097EEC89E}"/>
    <cellStyle name="20% - Ênfase1 2 2 5" xfId="278" xr:uid="{00000000-0005-0000-0000-00003A000000}"/>
    <cellStyle name="20% - Ênfase1 2 2 5 2" xfId="12013" xr:uid="{17B60ED3-E724-4772-AE82-00ED2A9CAE89}"/>
    <cellStyle name="20% - Ênfase1 2 2 6" xfId="279" xr:uid="{00000000-0005-0000-0000-00003B000000}"/>
    <cellStyle name="20% - Ênfase1 2 2 6 2" xfId="12014" xr:uid="{C8D8DD3C-2A65-4BD0-8A9D-0DD7EC72FDA1}"/>
    <cellStyle name="20% - Ênfase1 2 2 7" xfId="280" xr:uid="{00000000-0005-0000-0000-00003C000000}"/>
    <cellStyle name="20% - Ênfase1 2 2 7 2" xfId="12015" xr:uid="{49ED5D77-8955-4019-99A5-6A61C2C83844}"/>
    <cellStyle name="20% - Ênfase1 2 3" xfId="281" xr:uid="{00000000-0005-0000-0000-00003D000000}"/>
    <cellStyle name="20% - Ênfase1 2 4" xfId="282" xr:uid="{00000000-0005-0000-0000-00003E000000}"/>
    <cellStyle name="20% - Ênfase1 2 5" xfId="283" xr:uid="{00000000-0005-0000-0000-00003F000000}"/>
    <cellStyle name="20% - Ênfase1 2 5 2" xfId="12016" xr:uid="{20668399-2FF5-4160-952C-685B35E84427}"/>
    <cellStyle name="20% - Ênfase1 2 6" xfId="284" xr:uid="{00000000-0005-0000-0000-000040000000}"/>
    <cellStyle name="20% - Ênfase1 2 6 2" xfId="12017" xr:uid="{8A865AE6-7B35-45ED-90FA-346E38BE9A37}"/>
    <cellStyle name="20% - Ênfase1 2 7" xfId="285" xr:uid="{00000000-0005-0000-0000-000041000000}"/>
    <cellStyle name="20% - Ênfase1 2 7 2" xfId="12018" xr:uid="{C0E7799D-4450-44DB-9C1D-E349133CF249}"/>
    <cellStyle name="20% - Ênfase1 2 8" xfId="286" xr:uid="{00000000-0005-0000-0000-000042000000}"/>
    <cellStyle name="20% - Ênfase1 2 8 2" xfId="12019" xr:uid="{D11D5FEC-136E-4BE9-BBBD-A126FC22779D}"/>
    <cellStyle name="20% - Ênfase1 2 9" xfId="287" xr:uid="{00000000-0005-0000-0000-000043000000}"/>
    <cellStyle name="20% - Ênfase1 2 9 2" xfId="12020" xr:uid="{DC7008F3-DE0F-4FD1-A494-20D5FA004562}"/>
    <cellStyle name="20% - Ênfase1 20" xfId="288" xr:uid="{00000000-0005-0000-0000-000044000000}"/>
    <cellStyle name="20% - Ênfase1 20 2" xfId="12021" xr:uid="{75FE3763-8956-457C-9D6E-1BF0D6CD80E9}"/>
    <cellStyle name="20% - Ênfase1 21" xfId="289" xr:uid="{00000000-0005-0000-0000-000045000000}"/>
    <cellStyle name="20% - Ênfase1 21 2" xfId="12022" xr:uid="{C4D34AF3-8CC4-49F3-9B89-18D78C96A4DD}"/>
    <cellStyle name="20% - Ênfase1 22" xfId="290" xr:uid="{00000000-0005-0000-0000-000046000000}"/>
    <cellStyle name="20% - Ênfase1 22 2" xfId="12023" xr:uid="{0E24048A-21B8-4359-B42D-B0AD4CC99B86}"/>
    <cellStyle name="20% - Ênfase1 23" xfId="291" xr:uid="{00000000-0005-0000-0000-000047000000}"/>
    <cellStyle name="20% - Ênfase1 23 2" xfId="12024" xr:uid="{9177539C-E8C2-4157-9EE5-C56C0A50E2D8}"/>
    <cellStyle name="20% - Ênfase1 24" xfId="292" xr:uid="{00000000-0005-0000-0000-000048000000}"/>
    <cellStyle name="20% - Ênfase1 24 2" xfId="12025" xr:uid="{7AB03019-B769-473D-82AC-4673719985C7}"/>
    <cellStyle name="20% - Ênfase1 25" xfId="293" xr:uid="{00000000-0005-0000-0000-000049000000}"/>
    <cellStyle name="20% - Ênfase1 25 2" xfId="12026" xr:uid="{2473F2BB-3134-4BB8-8B66-C54429EC56A1}"/>
    <cellStyle name="20% - Ênfase1 26" xfId="294" xr:uid="{00000000-0005-0000-0000-00004A000000}"/>
    <cellStyle name="20% - Ênfase1 26 2" xfId="12027" xr:uid="{B08397FE-553F-4EDD-BC2E-503E6DAE5CD5}"/>
    <cellStyle name="20% - Ênfase1 27" xfId="295" xr:uid="{00000000-0005-0000-0000-00004B000000}"/>
    <cellStyle name="20% - Ênfase1 27 2" xfId="12028" xr:uid="{5EF3C6A3-4A40-4C4A-A3E6-0018F1B86891}"/>
    <cellStyle name="20% - Ênfase1 28" xfId="296" xr:uid="{00000000-0005-0000-0000-00004C000000}"/>
    <cellStyle name="20% - Ênfase1 28 2" xfId="12029" xr:uid="{617226A3-7B7E-4042-9BC8-5F1720915027}"/>
    <cellStyle name="20% - Ênfase1 29" xfId="297" xr:uid="{00000000-0005-0000-0000-00004D000000}"/>
    <cellStyle name="20% - Ênfase1 29 2" xfId="12030" xr:uid="{157E9339-4145-41A7-B001-F38CEAD6651A}"/>
    <cellStyle name="20% - Ênfase1 3" xfId="298" xr:uid="{00000000-0005-0000-0000-00004E000000}"/>
    <cellStyle name="20% - Ênfase1 3 2" xfId="299" xr:uid="{00000000-0005-0000-0000-00004F000000}"/>
    <cellStyle name="20% - Ênfase1 3 3" xfId="300" xr:uid="{00000000-0005-0000-0000-000050000000}"/>
    <cellStyle name="20% - Ênfase1 3 4" xfId="301" xr:uid="{00000000-0005-0000-0000-000051000000}"/>
    <cellStyle name="20% - Ênfase1 3 5" xfId="302" xr:uid="{00000000-0005-0000-0000-000052000000}"/>
    <cellStyle name="20% - Ênfase1 3 6" xfId="303" xr:uid="{00000000-0005-0000-0000-000053000000}"/>
    <cellStyle name="20% - Ênfase1 3 7" xfId="304" xr:uid="{00000000-0005-0000-0000-000054000000}"/>
    <cellStyle name="20% - Ênfase1 3 8" xfId="305" xr:uid="{00000000-0005-0000-0000-000055000000}"/>
    <cellStyle name="20% - Ênfase1 30" xfId="306" xr:uid="{00000000-0005-0000-0000-000056000000}"/>
    <cellStyle name="20% - Ênfase1 30 2" xfId="12031" xr:uid="{8011631D-480C-418D-BA2E-9F50D7F4486D}"/>
    <cellStyle name="20% - Ênfase1 31" xfId="307" xr:uid="{00000000-0005-0000-0000-000057000000}"/>
    <cellStyle name="20% - Ênfase1 31 2" xfId="12032" xr:uid="{F40BFC3D-ACC3-461F-86DE-FF7BFE1E6926}"/>
    <cellStyle name="20% - Ênfase1 32" xfId="308" xr:uid="{00000000-0005-0000-0000-000058000000}"/>
    <cellStyle name="20% - Ênfase1 32 2" xfId="12033" xr:uid="{B147D30A-5D07-4B8E-9C26-AF13E9DAD84B}"/>
    <cellStyle name="20% - Ênfase1 33" xfId="309" xr:uid="{00000000-0005-0000-0000-000059000000}"/>
    <cellStyle name="20% - Ênfase1 33 2" xfId="12034" xr:uid="{68E71F7F-4550-48F6-8E32-78689A56455B}"/>
    <cellStyle name="20% - Ênfase1 34" xfId="310" xr:uid="{00000000-0005-0000-0000-00005A000000}"/>
    <cellStyle name="20% - Ênfase1 34 2" xfId="12035" xr:uid="{8E8685F9-1AE6-466F-BB7A-AFF10DF2C0A4}"/>
    <cellStyle name="20% - Ênfase1 35" xfId="311" xr:uid="{00000000-0005-0000-0000-00005B000000}"/>
    <cellStyle name="20% - Ênfase1 35 2" xfId="12036" xr:uid="{209A643D-E169-4B88-A2C3-59DD9D047F3A}"/>
    <cellStyle name="20% - Ênfase1 4" xfId="312" xr:uid="{00000000-0005-0000-0000-00005C000000}"/>
    <cellStyle name="20% - Ênfase1 4 2" xfId="313" xr:uid="{00000000-0005-0000-0000-00005D000000}"/>
    <cellStyle name="20% - Ênfase1 4 3" xfId="314" xr:uid="{00000000-0005-0000-0000-00005E000000}"/>
    <cellStyle name="20% - Ênfase1 4 4" xfId="315" xr:uid="{00000000-0005-0000-0000-00005F000000}"/>
    <cellStyle name="20% - Ênfase1 4 5" xfId="316" xr:uid="{00000000-0005-0000-0000-000060000000}"/>
    <cellStyle name="20% - Ênfase1 4 6" xfId="317" xr:uid="{00000000-0005-0000-0000-000061000000}"/>
    <cellStyle name="20% - Ênfase1 4 7" xfId="318" xr:uid="{00000000-0005-0000-0000-000062000000}"/>
    <cellStyle name="20% - Ênfase1 5" xfId="319" xr:uid="{00000000-0005-0000-0000-000063000000}"/>
    <cellStyle name="20% - Ênfase1 6" xfId="320" xr:uid="{00000000-0005-0000-0000-000064000000}"/>
    <cellStyle name="20% - Ênfase1 7" xfId="321" xr:uid="{00000000-0005-0000-0000-000065000000}"/>
    <cellStyle name="20% - Ênfase1 7 2" xfId="12037" xr:uid="{71333CC8-8291-4885-8C83-A2AC4C1CE71E}"/>
    <cellStyle name="20% - Ênfase1 8" xfId="322" xr:uid="{00000000-0005-0000-0000-000066000000}"/>
    <cellStyle name="20% - Ênfase1 8 2" xfId="12038" xr:uid="{1A5C8462-3C7F-4FDA-BC2A-3805111D3F39}"/>
    <cellStyle name="20% - Ênfase1 9" xfId="323" xr:uid="{00000000-0005-0000-0000-000067000000}"/>
    <cellStyle name="20% - Ênfase1 9 2" xfId="12039" xr:uid="{B0FD5933-97A8-4D29-A463-DF8744D44DF1}"/>
    <cellStyle name="20% - Ênfase2 10" xfId="324" xr:uid="{00000000-0005-0000-0000-000068000000}"/>
    <cellStyle name="20% - Ênfase2 10 2" xfId="12040" xr:uid="{352B2023-B8B1-479D-BD42-15D92449FD66}"/>
    <cellStyle name="20% - Ênfase2 11" xfId="325" xr:uid="{00000000-0005-0000-0000-000069000000}"/>
    <cellStyle name="20% - Ênfase2 11 2" xfId="12041" xr:uid="{D81D9905-C4EF-4042-AFD0-FFC469E50207}"/>
    <cellStyle name="20% - Ênfase2 12" xfId="326" xr:uid="{00000000-0005-0000-0000-00006A000000}"/>
    <cellStyle name="20% - Ênfase2 12 2" xfId="12042" xr:uid="{D6F49F5F-E1E2-471A-9F73-468A83060F28}"/>
    <cellStyle name="20% - Ênfase2 13" xfId="327" xr:uid="{00000000-0005-0000-0000-00006B000000}"/>
    <cellStyle name="20% - Ênfase2 13 2" xfId="12043" xr:uid="{1437CB1E-C8AA-4EB1-AF95-F4DDC2D7F926}"/>
    <cellStyle name="20% - Ênfase2 14" xfId="328" xr:uid="{00000000-0005-0000-0000-00006C000000}"/>
    <cellStyle name="20% - Ênfase2 14 2" xfId="12044" xr:uid="{818F3D3D-E3B8-46CC-9BB8-F1CBE79EFF67}"/>
    <cellStyle name="20% - Ênfase2 15" xfId="329" xr:uid="{00000000-0005-0000-0000-00006D000000}"/>
    <cellStyle name="20% - Ênfase2 15 2" xfId="12045" xr:uid="{393AE819-3997-4603-929F-2593F6A56B71}"/>
    <cellStyle name="20% - Ênfase2 16" xfId="330" xr:uid="{00000000-0005-0000-0000-00006E000000}"/>
    <cellStyle name="20% - Ênfase2 16 2" xfId="12046" xr:uid="{02DA6E27-8DA6-40FD-8147-10BC2828D8E7}"/>
    <cellStyle name="20% - Ênfase2 17" xfId="331" xr:uid="{00000000-0005-0000-0000-00006F000000}"/>
    <cellStyle name="20% - Ênfase2 17 2" xfId="12047" xr:uid="{800841E1-3355-47A1-8D8C-F3FF7F8DCE60}"/>
    <cellStyle name="20% - Ênfase2 18" xfId="332" xr:uid="{00000000-0005-0000-0000-000070000000}"/>
    <cellStyle name="20% - Ênfase2 18 2" xfId="12048" xr:uid="{09C810C6-8E84-4F0E-94B1-86AD02BBFDAE}"/>
    <cellStyle name="20% - Ênfase2 19" xfId="333" xr:uid="{00000000-0005-0000-0000-000071000000}"/>
    <cellStyle name="20% - Ênfase2 19 2" xfId="12049" xr:uid="{7D30D147-6134-4A1E-8AC4-10E2B2595877}"/>
    <cellStyle name="20% - Ênfase2 2" xfId="334" xr:uid="{00000000-0005-0000-0000-000072000000}"/>
    <cellStyle name="20% - Ênfase2 2 10" xfId="335" xr:uid="{00000000-0005-0000-0000-000073000000}"/>
    <cellStyle name="20% - Ênfase2 2 10 2" xfId="12050" xr:uid="{E5B2A6B6-1D11-4A8D-9017-FD3085BEA210}"/>
    <cellStyle name="20% - Ênfase2 2 2" xfId="336" xr:uid="{00000000-0005-0000-0000-000074000000}"/>
    <cellStyle name="20% - Ênfase2 2 2 2" xfId="337" xr:uid="{00000000-0005-0000-0000-000075000000}"/>
    <cellStyle name="20% - Ênfase2 2 2 2 2" xfId="12051" xr:uid="{8C0BE6FF-D766-48EF-9B64-495F852E4506}"/>
    <cellStyle name="20% - Ênfase2 2 2 3" xfId="338" xr:uid="{00000000-0005-0000-0000-000076000000}"/>
    <cellStyle name="20% - Ênfase2 2 2 3 2" xfId="12052" xr:uid="{C6244D07-45E5-46ED-88A6-5F21A3467E50}"/>
    <cellStyle name="20% - Ênfase2 2 2 4" xfId="339" xr:uid="{00000000-0005-0000-0000-000077000000}"/>
    <cellStyle name="20% - Ênfase2 2 2 4 2" xfId="12053" xr:uid="{07B75DEE-462D-4B2F-ABAA-F71AE28BA609}"/>
    <cellStyle name="20% - Ênfase2 2 2 5" xfId="340" xr:uid="{00000000-0005-0000-0000-000078000000}"/>
    <cellStyle name="20% - Ênfase2 2 2 5 2" xfId="12054" xr:uid="{53E4D8DA-F2A4-4C7C-9470-D1B9035684A1}"/>
    <cellStyle name="20% - Ênfase2 2 2 6" xfId="341" xr:uid="{00000000-0005-0000-0000-000079000000}"/>
    <cellStyle name="20% - Ênfase2 2 2 6 2" xfId="12055" xr:uid="{603FFB7E-FBB3-49B0-BB24-47C0DC74F631}"/>
    <cellStyle name="20% - Ênfase2 2 2 7" xfId="342" xr:uid="{00000000-0005-0000-0000-00007A000000}"/>
    <cellStyle name="20% - Ênfase2 2 2 7 2" xfId="12056" xr:uid="{2666FC3F-05EA-4022-81FF-D59B9ADE99D8}"/>
    <cellStyle name="20% - Ênfase2 2 3" xfId="343" xr:uid="{00000000-0005-0000-0000-00007B000000}"/>
    <cellStyle name="20% - Ênfase2 2 4" xfId="344" xr:uid="{00000000-0005-0000-0000-00007C000000}"/>
    <cellStyle name="20% - Ênfase2 2 5" xfId="345" xr:uid="{00000000-0005-0000-0000-00007D000000}"/>
    <cellStyle name="20% - Ênfase2 2 5 2" xfId="12057" xr:uid="{8E4D3CC0-D990-4D25-8102-B4275ACB9DD6}"/>
    <cellStyle name="20% - Ênfase2 2 6" xfId="346" xr:uid="{00000000-0005-0000-0000-00007E000000}"/>
    <cellStyle name="20% - Ênfase2 2 6 2" xfId="12058" xr:uid="{089B2ABD-7912-47AD-BB96-1497531DB898}"/>
    <cellStyle name="20% - Ênfase2 2 7" xfId="347" xr:uid="{00000000-0005-0000-0000-00007F000000}"/>
    <cellStyle name="20% - Ênfase2 2 7 2" xfId="12059" xr:uid="{3C43678E-11CE-424D-9854-2582CDF6350D}"/>
    <cellStyle name="20% - Ênfase2 2 8" xfId="348" xr:uid="{00000000-0005-0000-0000-000080000000}"/>
    <cellStyle name="20% - Ênfase2 2 8 2" xfId="12060" xr:uid="{92208900-3235-4830-A13D-23955FF273AA}"/>
    <cellStyle name="20% - Ênfase2 2 9" xfId="349" xr:uid="{00000000-0005-0000-0000-000081000000}"/>
    <cellStyle name="20% - Ênfase2 2 9 2" xfId="12061" xr:uid="{7A465825-3720-4675-A02F-1BBBA187044D}"/>
    <cellStyle name="20% - Ênfase2 20" xfId="350" xr:uid="{00000000-0005-0000-0000-000082000000}"/>
    <cellStyle name="20% - Ênfase2 20 2" xfId="12062" xr:uid="{1D2ABDD1-04D2-44BA-93F3-E496A9B3CCBE}"/>
    <cellStyle name="20% - Ênfase2 21" xfId="351" xr:uid="{00000000-0005-0000-0000-000083000000}"/>
    <cellStyle name="20% - Ênfase2 21 2" xfId="12063" xr:uid="{A9E6419A-5880-4142-9C7D-DF1CD36D493B}"/>
    <cellStyle name="20% - Ênfase2 22" xfId="352" xr:uid="{00000000-0005-0000-0000-000084000000}"/>
    <cellStyle name="20% - Ênfase2 22 2" xfId="12064" xr:uid="{29325726-82EA-4338-A367-4A2E223EEF5F}"/>
    <cellStyle name="20% - Ênfase2 23" xfId="353" xr:uid="{00000000-0005-0000-0000-000085000000}"/>
    <cellStyle name="20% - Ênfase2 23 2" xfId="12065" xr:uid="{F589F0E8-B93D-447A-AF3A-DC89832AFE4B}"/>
    <cellStyle name="20% - Ênfase2 24" xfId="354" xr:uid="{00000000-0005-0000-0000-000086000000}"/>
    <cellStyle name="20% - Ênfase2 24 2" xfId="12066" xr:uid="{C18CCF52-B7D5-4F36-B950-753B015EFAD3}"/>
    <cellStyle name="20% - Ênfase2 25" xfId="355" xr:uid="{00000000-0005-0000-0000-000087000000}"/>
    <cellStyle name="20% - Ênfase2 25 2" xfId="12067" xr:uid="{A7227721-F9E9-49A2-95AB-27789CFA5EAD}"/>
    <cellStyle name="20% - Ênfase2 26" xfId="356" xr:uid="{00000000-0005-0000-0000-000088000000}"/>
    <cellStyle name="20% - Ênfase2 26 2" xfId="12068" xr:uid="{D9121310-AC7A-4BAB-A03B-D9AEDDCB0CAD}"/>
    <cellStyle name="20% - Ênfase2 27" xfId="357" xr:uid="{00000000-0005-0000-0000-000089000000}"/>
    <cellStyle name="20% - Ênfase2 27 2" xfId="12069" xr:uid="{359402D2-6CE5-4C6C-88C0-CD0427856D8F}"/>
    <cellStyle name="20% - Ênfase2 28" xfId="358" xr:uid="{00000000-0005-0000-0000-00008A000000}"/>
    <cellStyle name="20% - Ênfase2 28 2" xfId="12070" xr:uid="{97645122-6228-48F6-83C0-A73B8D13BF6A}"/>
    <cellStyle name="20% - Ênfase2 29" xfId="359" xr:uid="{00000000-0005-0000-0000-00008B000000}"/>
    <cellStyle name="20% - Ênfase2 29 2" xfId="12071" xr:uid="{1211B9AB-60FC-4FE2-B5D7-D8344BB78548}"/>
    <cellStyle name="20% - Ênfase2 3" xfId="360" xr:uid="{00000000-0005-0000-0000-00008C000000}"/>
    <cellStyle name="20% - Ênfase2 3 2" xfId="361" xr:uid="{00000000-0005-0000-0000-00008D000000}"/>
    <cellStyle name="20% - Ênfase2 3 3" xfId="362" xr:uid="{00000000-0005-0000-0000-00008E000000}"/>
    <cellStyle name="20% - Ênfase2 3 4" xfId="363" xr:uid="{00000000-0005-0000-0000-00008F000000}"/>
    <cellStyle name="20% - Ênfase2 3 5" xfId="364" xr:uid="{00000000-0005-0000-0000-000090000000}"/>
    <cellStyle name="20% - Ênfase2 3 6" xfId="365" xr:uid="{00000000-0005-0000-0000-000091000000}"/>
    <cellStyle name="20% - Ênfase2 3 7" xfId="366" xr:uid="{00000000-0005-0000-0000-000092000000}"/>
    <cellStyle name="20% - Ênfase2 3 8" xfId="367" xr:uid="{00000000-0005-0000-0000-000093000000}"/>
    <cellStyle name="20% - Ênfase2 30" xfId="368" xr:uid="{00000000-0005-0000-0000-000094000000}"/>
    <cellStyle name="20% - Ênfase2 30 2" xfId="12072" xr:uid="{52DACFC0-7709-409D-B3A3-7C7A76BF5398}"/>
    <cellStyle name="20% - Ênfase2 31" xfId="369" xr:uid="{00000000-0005-0000-0000-000095000000}"/>
    <cellStyle name="20% - Ênfase2 31 2" xfId="12073" xr:uid="{025FC68B-4DC0-4F32-866E-4573D0B549FF}"/>
    <cellStyle name="20% - Ênfase2 32" xfId="370" xr:uid="{00000000-0005-0000-0000-000096000000}"/>
    <cellStyle name="20% - Ênfase2 32 2" xfId="12074" xr:uid="{57CB6B91-C9E6-42EC-8BBD-119C6960EBD5}"/>
    <cellStyle name="20% - Ênfase2 33" xfId="371" xr:uid="{00000000-0005-0000-0000-000097000000}"/>
    <cellStyle name="20% - Ênfase2 33 2" xfId="12075" xr:uid="{F056F231-E9EC-47EC-9C17-380150810965}"/>
    <cellStyle name="20% - Ênfase2 34" xfId="372" xr:uid="{00000000-0005-0000-0000-000098000000}"/>
    <cellStyle name="20% - Ênfase2 34 2" xfId="12076" xr:uid="{8B362343-642E-4982-A84A-87BE55F20419}"/>
    <cellStyle name="20% - Ênfase2 35" xfId="373" xr:uid="{00000000-0005-0000-0000-000099000000}"/>
    <cellStyle name="20% - Ênfase2 35 2" xfId="12077" xr:uid="{198472C4-B27C-4471-BF0E-84CC440123FE}"/>
    <cellStyle name="20% - Ênfase2 4" xfId="374" xr:uid="{00000000-0005-0000-0000-00009A000000}"/>
    <cellStyle name="20% - Ênfase2 4 2" xfId="375" xr:uid="{00000000-0005-0000-0000-00009B000000}"/>
    <cellStyle name="20% - Ênfase2 4 3" xfId="376" xr:uid="{00000000-0005-0000-0000-00009C000000}"/>
    <cellStyle name="20% - Ênfase2 4 4" xfId="377" xr:uid="{00000000-0005-0000-0000-00009D000000}"/>
    <cellStyle name="20% - Ênfase2 4 5" xfId="378" xr:uid="{00000000-0005-0000-0000-00009E000000}"/>
    <cellStyle name="20% - Ênfase2 4 6" xfId="379" xr:uid="{00000000-0005-0000-0000-00009F000000}"/>
    <cellStyle name="20% - Ênfase2 4 7" xfId="380" xr:uid="{00000000-0005-0000-0000-0000A0000000}"/>
    <cellStyle name="20% - Ênfase2 5" xfId="381" xr:uid="{00000000-0005-0000-0000-0000A1000000}"/>
    <cellStyle name="20% - Ênfase2 6" xfId="382" xr:uid="{00000000-0005-0000-0000-0000A2000000}"/>
    <cellStyle name="20% - Ênfase2 7" xfId="383" xr:uid="{00000000-0005-0000-0000-0000A3000000}"/>
    <cellStyle name="20% - Ênfase2 7 2" xfId="12078" xr:uid="{EEFCD7E8-56C6-4411-AF68-4BDC774208BC}"/>
    <cellStyle name="20% - Ênfase2 8" xfId="384" xr:uid="{00000000-0005-0000-0000-0000A4000000}"/>
    <cellStyle name="20% - Ênfase2 8 2" xfId="12079" xr:uid="{83CEADC4-57D6-4F4C-9F5D-4FDF359697A4}"/>
    <cellStyle name="20% - Ênfase2 9" xfId="385" xr:uid="{00000000-0005-0000-0000-0000A5000000}"/>
    <cellStyle name="20% - Ênfase2 9 2" xfId="12080" xr:uid="{F9A843AB-8A09-459B-A65A-215FF1E408D5}"/>
    <cellStyle name="20% - Ênfase3 10" xfId="386" xr:uid="{00000000-0005-0000-0000-0000A6000000}"/>
    <cellStyle name="20% - Ênfase3 10 2" xfId="12081" xr:uid="{70E3FAB8-0B21-4DEB-AFF2-2ABA86F07729}"/>
    <cellStyle name="20% - Ênfase3 11" xfId="387" xr:uid="{00000000-0005-0000-0000-0000A7000000}"/>
    <cellStyle name="20% - Ênfase3 11 2" xfId="12082" xr:uid="{D442DF86-2604-4CAE-81E8-8BA395C47EA0}"/>
    <cellStyle name="20% - Ênfase3 12" xfId="388" xr:uid="{00000000-0005-0000-0000-0000A8000000}"/>
    <cellStyle name="20% - Ênfase3 12 2" xfId="12083" xr:uid="{3FC4FA52-5AF5-4E6B-9BFF-358A562EBA5D}"/>
    <cellStyle name="20% - Ênfase3 13" xfId="389" xr:uid="{00000000-0005-0000-0000-0000A9000000}"/>
    <cellStyle name="20% - Ênfase3 13 2" xfId="12084" xr:uid="{C590FABA-F33F-43B3-822B-8480527E76D9}"/>
    <cellStyle name="20% - Ênfase3 14" xfId="390" xr:uid="{00000000-0005-0000-0000-0000AA000000}"/>
    <cellStyle name="20% - Ênfase3 14 2" xfId="12085" xr:uid="{499E27B2-CFD8-46E0-A0DA-293592807061}"/>
    <cellStyle name="20% - Ênfase3 15" xfId="391" xr:uid="{00000000-0005-0000-0000-0000AB000000}"/>
    <cellStyle name="20% - Ênfase3 15 2" xfId="12086" xr:uid="{3CB804AE-A4E2-4778-84CE-EC0B07F7671E}"/>
    <cellStyle name="20% - Ênfase3 16" xfId="392" xr:uid="{00000000-0005-0000-0000-0000AC000000}"/>
    <cellStyle name="20% - Ênfase3 16 2" xfId="12087" xr:uid="{1634A8EC-323F-4AED-985C-CB1F7CC5D7C6}"/>
    <cellStyle name="20% - Ênfase3 17" xfId="393" xr:uid="{00000000-0005-0000-0000-0000AD000000}"/>
    <cellStyle name="20% - Ênfase3 17 2" xfId="12088" xr:uid="{99AE6DFD-DF4D-4F28-8922-04A0C02DCCE9}"/>
    <cellStyle name="20% - Ênfase3 18" xfId="394" xr:uid="{00000000-0005-0000-0000-0000AE000000}"/>
    <cellStyle name="20% - Ênfase3 18 2" xfId="12089" xr:uid="{BB2230BD-6380-4063-AC1C-F4B01FB0D5EA}"/>
    <cellStyle name="20% - Ênfase3 19" xfId="395" xr:uid="{00000000-0005-0000-0000-0000AF000000}"/>
    <cellStyle name="20% - Ênfase3 19 2" xfId="12090" xr:uid="{21B39A53-110A-4844-BA7D-7319B1BC1430}"/>
    <cellStyle name="20% - Ênfase3 2" xfId="396" xr:uid="{00000000-0005-0000-0000-0000B0000000}"/>
    <cellStyle name="20% - Ênfase3 2 10" xfId="397" xr:uid="{00000000-0005-0000-0000-0000B1000000}"/>
    <cellStyle name="20% - Ênfase3 2 10 2" xfId="12091" xr:uid="{21CF42CA-F072-4968-A0CA-8E3AC24C311D}"/>
    <cellStyle name="20% - Ênfase3 2 2" xfId="398" xr:uid="{00000000-0005-0000-0000-0000B2000000}"/>
    <cellStyle name="20% - Ênfase3 2 2 2" xfId="399" xr:uid="{00000000-0005-0000-0000-0000B3000000}"/>
    <cellStyle name="20% - Ênfase3 2 2 2 2" xfId="12092" xr:uid="{7186351D-E083-4C2A-9FF8-976BA1A72D6C}"/>
    <cellStyle name="20% - Ênfase3 2 2 3" xfId="400" xr:uid="{00000000-0005-0000-0000-0000B4000000}"/>
    <cellStyle name="20% - Ênfase3 2 2 3 2" xfId="12093" xr:uid="{4FA4AAD7-FBAD-4340-9F2D-EE337629C97B}"/>
    <cellStyle name="20% - Ênfase3 2 2 4" xfId="401" xr:uid="{00000000-0005-0000-0000-0000B5000000}"/>
    <cellStyle name="20% - Ênfase3 2 2 4 2" xfId="12094" xr:uid="{CF937E99-6B76-4A44-8419-CF285F300D47}"/>
    <cellStyle name="20% - Ênfase3 2 2 5" xfId="402" xr:uid="{00000000-0005-0000-0000-0000B6000000}"/>
    <cellStyle name="20% - Ênfase3 2 2 5 2" xfId="12095" xr:uid="{27E20828-3FC3-4622-8896-2D2CA4B5583C}"/>
    <cellStyle name="20% - Ênfase3 2 2 6" xfId="403" xr:uid="{00000000-0005-0000-0000-0000B7000000}"/>
    <cellStyle name="20% - Ênfase3 2 2 6 2" xfId="12096" xr:uid="{8E291EEE-49CD-4229-8629-24E748D191E4}"/>
    <cellStyle name="20% - Ênfase3 2 2 7" xfId="404" xr:uid="{00000000-0005-0000-0000-0000B8000000}"/>
    <cellStyle name="20% - Ênfase3 2 2 7 2" xfId="12097" xr:uid="{93036400-4D63-4D90-805F-462D53F4B7ED}"/>
    <cellStyle name="20% - Ênfase3 2 3" xfId="405" xr:uid="{00000000-0005-0000-0000-0000B9000000}"/>
    <cellStyle name="20% - Ênfase3 2 4" xfId="406" xr:uid="{00000000-0005-0000-0000-0000BA000000}"/>
    <cellStyle name="20% - Ênfase3 2 5" xfId="407" xr:uid="{00000000-0005-0000-0000-0000BB000000}"/>
    <cellStyle name="20% - Ênfase3 2 5 2" xfId="12098" xr:uid="{19AE0169-16D2-4B30-B93F-ABA460DB523B}"/>
    <cellStyle name="20% - Ênfase3 2 6" xfId="408" xr:uid="{00000000-0005-0000-0000-0000BC000000}"/>
    <cellStyle name="20% - Ênfase3 2 6 2" xfId="12099" xr:uid="{5F6D84BD-D3D4-4131-B411-F73479285AB4}"/>
    <cellStyle name="20% - Ênfase3 2 7" xfId="409" xr:uid="{00000000-0005-0000-0000-0000BD000000}"/>
    <cellStyle name="20% - Ênfase3 2 7 2" xfId="12100" xr:uid="{B73FDDEB-8C19-440F-BA14-15E98D961F88}"/>
    <cellStyle name="20% - Ênfase3 2 8" xfId="410" xr:uid="{00000000-0005-0000-0000-0000BE000000}"/>
    <cellStyle name="20% - Ênfase3 2 8 2" xfId="12101" xr:uid="{17E56F25-079C-492A-9E36-DCBD7301A064}"/>
    <cellStyle name="20% - Ênfase3 2 9" xfId="411" xr:uid="{00000000-0005-0000-0000-0000BF000000}"/>
    <cellStyle name="20% - Ênfase3 2 9 2" xfId="12102" xr:uid="{2089F9C3-78F3-42CA-8F95-70829FA06352}"/>
    <cellStyle name="20% - Ênfase3 20" xfId="412" xr:uid="{00000000-0005-0000-0000-0000C0000000}"/>
    <cellStyle name="20% - Ênfase3 20 2" xfId="12103" xr:uid="{CFBD328E-DE37-416B-B322-45E44ECC73B1}"/>
    <cellStyle name="20% - Ênfase3 21" xfId="413" xr:uid="{00000000-0005-0000-0000-0000C1000000}"/>
    <cellStyle name="20% - Ênfase3 21 2" xfId="12104" xr:uid="{87D6B894-8F5F-4106-81D3-8114B1DA9B07}"/>
    <cellStyle name="20% - Ênfase3 22" xfId="414" xr:uid="{00000000-0005-0000-0000-0000C2000000}"/>
    <cellStyle name="20% - Ênfase3 22 2" xfId="12105" xr:uid="{CD654E38-270C-46E2-8838-1BD33DB522EB}"/>
    <cellStyle name="20% - Ênfase3 23" xfId="415" xr:uid="{00000000-0005-0000-0000-0000C3000000}"/>
    <cellStyle name="20% - Ênfase3 23 2" xfId="12106" xr:uid="{D44A7C79-3939-4A6D-8ECD-ADA15323775F}"/>
    <cellStyle name="20% - Ênfase3 24" xfId="416" xr:uid="{00000000-0005-0000-0000-0000C4000000}"/>
    <cellStyle name="20% - Ênfase3 24 2" xfId="12107" xr:uid="{4A4A2F0E-C7F7-4571-8C2B-E61B4E9004FA}"/>
    <cellStyle name="20% - Ênfase3 25" xfId="417" xr:uid="{00000000-0005-0000-0000-0000C5000000}"/>
    <cellStyle name="20% - Ênfase3 25 2" xfId="12108" xr:uid="{22C7B179-DF9B-4D30-88E8-90C29B0FF0C4}"/>
    <cellStyle name="20% - Ênfase3 26" xfId="418" xr:uid="{00000000-0005-0000-0000-0000C6000000}"/>
    <cellStyle name="20% - Ênfase3 26 2" xfId="12109" xr:uid="{ADCF195E-745E-404D-A90A-C45AFFC9A899}"/>
    <cellStyle name="20% - Ênfase3 27" xfId="419" xr:uid="{00000000-0005-0000-0000-0000C7000000}"/>
    <cellStyle name="20% - Ênfase3 27 2" xfId="12110" xr:uid="{687FAC29-73F9-4F77-AD39-C758D821DF42}"/>
    <cellStyle name="20% - Ênfase3 28" xfId="420" xr:uid="{00000000-0005-0000-0000-0000C8000000}"/>
    <cellStyle name="20% - Ênfase3 28 2" xfId="12111" xr:uid="{CBE809AF-FD6E-4E56-9519-CCBC9E54EC88}"/>
    <cellStyle name="20% - Ênfase3 29" xfId="421" xr:uid="{00000000-0005-0000-0000-0000C9000000}"/>
    <cellStyle name="20% - Ênfase3 29 2" xfId="12112" xr:uid="{09455F9E-54B1-4836-AA32-2C0E6E499DFC}"/>
    <cellStyle name="20% - Ênfase3 3" xfId="422" xr:uid="{00000000-0005-0000-0000-0000CA000000}"/>
    <cellStyle name="20% - Ênfase3 3 2" xfId="423" xr:uid="{00000000-0005-0000-0000-0000CB000000}"/>
    <cellStyle name="20% - Ênfase3 3 3" xfId="424" xr:uid="{00000000-0005-0000-0000-0000CC000000}"/>
    <cellStyle name="20% - Ênfase3 3 4" xfId="425" xr:uid="{00000000-0005-0000-0000-0000CD000000}"/>
    <cellStyle name="20% - Ênfase3 3 5" xfId="426" xr:uid="{00000000-0005-0000-0000-0000CE000000}"/>
    <cellStyle name="20% - Ênfase3 3 6" xfId="427" xr:uid="{00000000-0005-0000-0000-0000CF000000}"/>
    <cellStyle name="20% - Ênfase3 3 7" xfId="428" xr:uid="{00000000-0005-0000-0000-0000D0000000}"/>
    <cellStyle name="20% - Ênfase3 3 8" xfId="429" xr:uid="{00000000-0005-0000-0000-0000D1000000}"/>
    <cellStyle name="20% - Ênfase3 30" xfId="430" xr:uid="{00000000-0005-0000-0000-0000D2000000}"/>
    <cellStyle name="20% - Ênfase3 30 2" xfId="12113" xr:uid="{4B8599FD-BAE1-4382-9CC0-51D9425F3846}"/>
    <cellStyle name="20% - Ênfase3 31" xfId="431" xr:uid="{00000000-0005-0000-0000-0000D3000000}"/>
    <cellStyle name="20% - Ênfase3 31 2" xfId="12114" xr:uid="{35460931-B6DE-4B5B-8030-DB33D730A435}"/>
    <cellStyle name="20% - Ênfase3 32" xfId="432" xr:uid="{00000000-0005-0000-0000-0000D4000000}"/>
    <cellStyle name="20% - Ênfase3 32 2" xfId="12115" xr:uid="{4B08C832-2023-47C4-A707-58D89BABADDE}"/>
    <cellStyle name="20% - Ênfase3 33" xfId="433" xr:uid="{00000000-0005-0000-0000-0000D5000000}"/>
    <cellStyle name="20% - Ênfase3 33 2" xfId="12116" xr:uid="{239A94A5-FAA8-4844-94C3-3ACA9E080941}"/>
    <cellStyle name="20% - Ênfase3 34" xfId="434" xr:uid="{00000000-0005-0000-0000-0000D6000000}"/>
    <cellStyle name="20% - Ênfase3 34 2" xfId="12117" xr:uid="{F3CCCAC5-AD79-45E8-98B4-59297EE38EC6}"/>
    <cellStyle name="20% - Ênfase3 35" xfId="435" xr:uid="{00000000-0005-0000-0000-0000D7000000}"/>
    <cellStyle name="20% - Ênfase3 35 2" xfId="12118" xr:uid="{D43ABF10-EE1B-43BC-9D31-8C439317B35B}"/>
    <cellStyle name="20% - Ênfase3 4" xfId="436" xr:uid="{00000000-0005-0000-0000-0000D8000000}"/>
    <cellStyle name="20% - Ênfase3 4 2" xfId="437" xr:uid="{00000000-0005-0000-0000-0000D9000000}"/>
    <cellStyle name="20% - Ênfase3 4 3" xfId="438" xr:uid="{00000000-0005-0000-0000-0000DA000000}"/>
    <cellStyle name="20% - Ênfase3 4 4" xfId="439" xr:uid="{00000000-0005-0000-0000-0000DB000000}"/>
    <cellStyle name="20% - Ênfase3 4 5" xfId="440" xr:uid="{00000000-0005-0000-0000-0000DC000000}"/>
    <cellStyle name="20% - Ênfase3 4 6" xfId="441" xr:uid="{00000000-0005-0000-0000-0000DD000000}"/>
    <cellStyle name="20% - Ênfase3 4 7" xfId="442" xr:uid="{00000000-0005-0000-0000-0000DE000000}"/>
    <cellStyle name="20% - Ênfase3 5" xfId="443" xr:uid="{00000000-0005-0000-0000-0000DF000000}"/>
    <cellStyle name="20% - Ênfase3 6" xfId="444" xr:uid="{00000000-0005-0000-0000-0000E0000000}"/>
    <cellStyle name="20% - Ênfase3 7" xfId="445" xr:uid="{00000000-0005-0000-0000-0000E1000000}"/>
    <cellStyle name="20% - Ênfase3 7 2" xfId="12119" xr:uid="{72455041-6E47-4DEA-838C-C33A0BFCC149}"/>
    <cellStyle name="20% - Ênfase3 8" xfId="446" xr:uid="{00000000-0005-0000-0000-0000E2000000}"/>
    <cellStyle name="20% - Ênfase3 8 2" xfId="12120" xr:uid="{3A6AC61E-2E11-490F-9D25-97E8187A0098}"/>
    <cellStyle name="20% - Ênfase3 9" xfId="447" xr:uid="{00000000-0005-0000-0000-0000E3000000}"/>
    <cellStyle name="20% - Ênfase3 9 2" xfId="12121" xr:uid="{FB473DAB-ED2C-483A-A744-A5110E5F1D5E}"/>
    <cellStyle name="20% - Ênfase4 10" xfId="448" xr:uid="{00000000-0005-0000-0000-0000E4000000}"/>
    <cellStyle name="20% - Ênfase4 10 2" xfId="12122" xr:uid="{EE61D1CB-72A7-4827-9202-BA35D356234D}"/>
    <cellStyle name="20% - Ênfase4 11" xfId="449" xr:uid="{00000000-0005-0000-0000-0000E5000000}"/>
    <cellStyle name="20% - Ênfase4 11 2" xfId="12123" xr:uid="{2FB89CB2-8A7E-48E1-B5EB-9895E4E60816}"/>
    <cellStyle name="20% - Ênfase4 12" xfId="450" xr:uid="{00000000-0005-0000-0000-0000E6000000}"/>
    <cellStyle name="20% - Ênfase4 12 2" xfId="12124" xr:uid="{5DA68EA2-3B99-48B1-9E94-6E8CD8F9B69B}"/>
    <cellStyle name="20% - Ênfase4 13" xfId="451" xr:uid="{00000000-0005-0000-0000-0000E7000000}"/>
    <cellStyle name="20% - Ênfase4 13 2" xfId="12125" xr:uid="{0A115A57-037A-4824-82DE-0396B9F98497}"/>
    <cellStyle name="20% - Ênfase4 14" xfId="452" xr:uid="{00000000-0005-0000-0000-0000E8000000}"/>
    <cellStyle name="20% - Ênfase4 14 2" xfId="12126" xr:uid="{227031DA-5459-4CD8-97DD-85E68A48E27C}"/>
    <cellStyle name="20% - Ênfase4 15" xfId="453" xr:uid="{00000000-0005-0000-0000-0000E9000000}"/>
    <cellStyle name="20% - Ênfase4 15 2" xfId="12127" xr:uid="{F6720FFE-6331-4F97-9F96-64F019EE3C95}"/>
    <cellStyle name="20% - Ênfase4 16" xfId="454" xr:uid="{00000000-0005-0000-0000-0000EA000000}"/>
    <cellStyle name="20% - Ênfase4 16 2" xfId="12128" xr:uid="{0EBEA167-4313-472F-88AF-3CB0877A1D47}"/>
    <cellStyle name="20% - Ênfase4 17" xfId="455" xr:uid="{00000000-0005-0000-0000-0000EB000000}"/>
    <cellStyle name="20% - Ênfase4 17 2" xfId="12129" xr:uid="{70C7F7D6-47F1-49C2-97BD-583AEED5D63A}"/>
    <cellStyle name="20% - Ênfase4 18" xfId="456" xr:uid="{00000000-0005-0000-0000-0000EC000000}"/>
    <cellStyle name="20% - Ênfase4 18 2" xfId="12130" xr:uid="{ACBDE57D-B493-4CDF-806B-C4538FF2B5DD}"/>
    <cellStyle name="20% - Ênfase4 19" xfId="457" xr:uid="{00000000-0005-0000-0000-0000ED000000}"/>
    <cellStyle name="20% - Ênfase4 19 2" xfId="12131" xr:uid="{E47D71F2-C49C-43D5-87CA-0A6E4FCEB59F}"/>
    <cellStyle name="20% - Ênfase4 2" xfId="458" xr:uid="{00000000-0005-0000-0000-0000EE000000}"/>
    <cellStyle name="20% - Ênfase4 2 10" xfId="459" xr:uid="{00000000-0005-0000-0000-0000EF000000}"/>
    <cellStyle name="20% - Ênfase4 2 10 2" xfId="12132" xr:uid="{116B1BBD-7B48-44AF-9031-3831C12D57D6}"/>
    <cellStyle name="20% - Ênfase4 2 2" xfId="460" xr:uid="{00000000-0005-0000-0000-0000F0000000}"/>
    <cellStyle name="20% - Ênfase4 2 2 2" xfId="461" xr:uid="{00000000-0005-0000-0000-0000F1000000}"/>
    <cellStyle name="20% - Ênfase4 2 2 2 2" xfId="12133" xr:uid="{105B7C89-E5B4-4CB9-8141-3D34764C397C}"/>
    <cellStyle name="20% - Ênfase4 2 2 3" xfId="462" xr:uid="{00000000-0005-0000-0000-0000F2000000}"/>
    <cellStyle name="20% - Ênfase4 2 2 3 2" xfId="12134" xr:uid="{6640EE7A-86B4-45B6-A072-1CC341608F5A}"/>
    <cellStyle name="20% - Ênfase4 2 2 4" xfId="463" xr:uid="{00000000-0005-0000-0000-0000F3000000}"/>
    <cellStyle name="20% - Ênfase4 2 2 4 2" xfId="12135" xr:uid="{6B2E795B-19A9-4174-8C06-4B5937E7EEE7}"/>
    <cellStyle name="20% - Ênfase4 2 2 5" xfId="464" xr:uid="{00000000-0005-0000-0000-0000F4000000}"/>
    <cellStyle name="20% - Ênfase4 2 2 5 2" xfId="12136" xr:uid="{B8A1F2B0-A945-40F4-B133-656EDE386266}"/>
    <cellStyle name="20% - Ênfase4 2 2 6" xfId="465" xr:uid="{00000000-0005-0000-0000-0000F5000000}"/>
    <cellStyle name="20% - Ênfase4 2 2 6 2" xfId="12137" xr:uid="{FA43C639-8ED9-4CC1-B2DA-F250A8B80CF5}"/>
    <cellStyle name="20% - Ênfase4 2 2 7" xfId="466" xr:uid="{00000000-0005-0000-0000-0000F6000000}"/>
    <cellStyle name="20% - Ênfase4 2 2 7 2" xfId="12138" xr:uid="{F34D039F-F3CD-45A9-BFB6-5E605795CC5E}"/>
    <cellStyle name="20% - Ênfase4 2 3" xfId="467" xr:uid="{00000000-0005-0000-0000-0000F7000000}"/>
    <cellStyle name="20% - Ênfase4 2 4" xfId="468" xr:uid="{00000000-0005-0000-0000-0000F8000000}"/>
    <cellStyle name="20% - Ênfase4 2 5" xfId="469" xr:uid="{00000000-0005-0000-0000-0000F9000000}"/>
    <cellStyle name="20% - Ênfase4 2 5 2" xfId="12139" xr:uid="{0FB76FA6-CD2E-404E-BDEF-996195B1003F}"/>
    <cellStyle name="20% - Ênfase4 2 6" xfId="470" xr:uid="{00000000-0005-0000-0000-0000FA000000}"/>
    <cellStyle name="20% - Ênfase4 2 6 2" xfId="12140" xr:uid="{DD8AA738-9E97-4854-B4E2-3A33315918B6}"/>
    <cellStyle name="20% - Ênfase4 2 7" xfId="471" xr:uid="{00000000-0005-0000-0000-0000FB000000}"/>
    <cellStyle name="20% - Ênfase4 2 7 2" xfId="12141" xr:uid="{65822344-4524-463F-9BBA-A0927DEFD185}"/>
    <cellStyle name="20% - Ênfase4 2 8" xfId="472" xr:uid="{00000000-0005-0000-0000-0000FC000000}"/>
    <cellStyle name="20% - Ênfase4 2 8 2" xfId="12142" xr:uid="{DB2CB863-54E6-4878-9BF9-97F7E72F9DAF}"/>
    <cellStyle name="20% - Ênfase4 2 9" xfId="473" xr:uid="{00000000-0005-0000-0000-0000FD000000}"/>
    <cellStyle name="20% - Ênfase4 2 9 2" xfId="12143" xr:uid="{A7C6377D-5776-4AC0-8433-11E138972FEA}"/>
    <cellStyle name="20% - Ênfase4 20" xfId="474" xr:uid="{00000000-0005-0000-0000-0000FE000000}"/>
    <cellStyle name="20% - Ênfase4 20 2" xfId="12144" xr:uid="{0399C4D4-9492-4EF4-B0C2-AACE7C5AB7C9}"/>
    <cellStyle name="20% - Ênfase4 21" xfId="475" xr:uid="{00000000-0005-0000-0000-0000FF000000}"/>
    <cellStyle name="20% - Ênfase4 21 2" xfId="12145" xr:uid="{B62BEDF6-CC5E-492E-9DBD-6DC1D868D131}"/>
    <cellStyle name="20% - Ênfase4 22" xfId="476" xr:uid="{00000000-0005-0000-0000-000000010000}"/>
    <cellStyle name="20% - Ênfase4 22 2" xfId="12146" xr:uid="{4BD7ED8A-C496-4A78-BFDF-DED8B6783EB4}"/>
    <cellStyle name="20% - Ênfase4 23" xfId="477" xr:uid="{00000000-0005-0000-0000-000001010000}"/>
    <cellStyle name="20% - Ênfase4 23 2" xfId="12147" xr:uid="{6E1E625E-AB52-4D40-B3C3-E9707BF73A89}"/>
    <cellStyle name="20% - Ênfase4 24" xfId="478" xr:uid="{00000000-0005-0000-0000-000002010000}"/>
    <cellStyle name="20% - Ênfase4 24 2" xfId="12148" xr:uid="{6A8E4049-2984-4C5D-AAC2-01610E90607A}"/>
    <cellStyle name="20% - Ênfase4 25" xfId="479" xr:uid="{00000000-0005-0000-0000-000003010000}"/>
    <cellStyle name="20% - Ênfase4 25 2" xfId="12149" xr:uid="{20F41EE7-2D75-43EC-B3C6-A613BDC21A6E}"/>
    <cellStyle name="20% - Ênfase4 26" xfId="480" xr:uid="{00000000-0005-0000-0000-000004010000}"/>
    <cellStyle name="20% - Ênfase4 26 2" xfId="12150" xr:uid="{73478DC7-8C22-41D3-8FD3-AF4B51D0A12E}"/>
    <cellStyle name="20% - Ênfase4 27" xfId="481" xr:uid="{00000000-0005-0000-0000-000005010000}"/>
    <cellStyle name="20% - Ênfase4 27 2" xfId="12151" xr:uid="{94CDF532-9BE0-465A-87B5-AA21C16B11BF}"/>
    <cellStyle name="20% - Ênfase4 28" xfId="482" xr:uid="{00000000-0005-0000-0000-000006010000}"/>
    <cellStyle name="20% - Ênfase4 28 2" xfId="12152" xr:uid="{2DE5535F-A459-4908-95DE-7DB76311670F}"/>
    <cellStyle name="20% - Ênfase4 29" xfId="483" xr:uid="{00000000-0005-0000-0000-000007010000}"/>
    <cellStyle name="20% - Ênfase4 29 2" xfId="12153" xr:uid="{E367CD6E-BE94-4CD4-A6CD-76410EACAD06}"/>
    <cellStyle name="20% - Ênfase4 3" xfId="484" xr:uid="{00000000-0005-0000-0000-000008010000}"/>
    <cellStyle name="20% - Ênfase4 3 2" xfId="485" xr:uid="{00000000-0005-0000-0000-000009010000}"/>
    <cellStyle name="20% - Ênfase4 3 3" xfId="486" xr:uid="{00000000-0005-0000-0000-00000A010000}"/>
    <cellStyle name="20% - Ênfase4 3 4" xfId="487" xr:uid="{00000000-0005-0000-0000-00000B010000}"/>
    <cellStyle name="20% - Ênfase4 3 5" xfId="488" xr:uid="{00000000-0005-0000-0000-00000C010000}"/>
    <cellStyle name="20% - Ênfase4 3 6" xfId="489" xr:uid="{00000000-0005-0000-0000-00000D010000}"/>
    <cellStyle name="20% - Ênfase4 3 7" xfId="490" xr:uid="{00000000-0005-0000-0000-00000E010000}"/>
    <cellStyle name="20% - Ênfase4 3 8" xfId="491" xr:uid="{00000000-0005-0000-0000-00000F010000}"/>
    <cellStyle name="20% - Ênfase4 30" xfId="492" xr:uid="{00000000-0005-0000-0000-000010010000}"/>
    <cellStyle name="20% - Ênfase4 30 2" xfId="12154" xr:uid="{F1845DBC-6DBA-45E0-969C-DEB31C0AF3D7}"/>
    <cellStyle name="20% - Ênfase4 31" xfId="493" xr:uid="{00000000-0005-0000-0000-000011010000}"/>
    <cellStyle name="20% - Ênfase4 31 2" xfId="12155" xr:uid="{FEB9128D-9009-4553-B82E-F306D54C6722}"/>
    <cellStyle name="20% - Ênfase4 32" xfId="494" xr:uid="{00000000-0005-0000-0000-000012010000}"/>
    <cellStyle name="20% - Ênfase4 32 2" xfId="12156" xr:uid="{6EFBF2CF-4AD0-4D07-B699-102969CD6CCA}"/>
    <cellStyle name="20% - Ênfase4 33" xfId="495" xr:uid="{00000000-0005-0000-0000-000013010000}"/>
    <cellStyle name="20% - Ênfase4 33 2" xfId="12157" xr:uid="{07EE1568-400F-436E-B704-60E93E5CF711}"/>
    <cellStyle name="20% - Ênfase4 34" xfId="496" xr:uid="{00000000-0005-0000-0000-000014010000}"/>
    <cellStyle name="20% - Ênfase4 34 2" xfId="12158" xr:uid="{20DF6578-9B9E-4E05-A30F-384AE196C7F0}"/>
    <cellStyle name="20% - Ênfase4 35" xfId="497" xr:uid="{00000000-0005-0000-0000-000015010000}"/>
    <cellStyle name="20% - Ênfase4 35 2" xfId="12159" xr:uid="{8AB0EE33-F3D1-4F78-B45B-4AB7575C7D87}"/>
    <cellStyle name="20% - Ênfase4 4" xfId="498" xr:uid="{00000000-0005-0000-0000-000016010000}"/>
    <cellStyle name="20% - Ênfase4 4 2" xfId="499" xr:uid="{00000000-0005-0000-0000-000017010000}"/>
    <cellStyle name="20% - Ênfase4 4 3" xfId="500" xr:uid="{00000000-0005-0000-0000-000018010000}"/>
    <cellStyle name="20% - Ênfase4 4 4" xfId="501" xr:uid="{00000000-0005-0000-0000-000019010000}"/>
    <cellStyle name="20% - Ênfase4 4 5" xfId="502" xr:uid="{00000000-0005-0000-0000-00001A010000}"/>
    <cellStyle name="20% - Ênfase4 4 6" xfId="503" xr:uid="{00000000-0005-0000-0000-00001B010000}"/>
    <cellStyle name="20% - Ênfase4 4 7" xfId="504" xr:uid="{00000000-0005-0000-0000-00001C010000}"/>
    <cellStyle name="20% - Ênfase4 5" xfId="505" xr:uid="{00000000-0005-0000-0000-00001D010000}"/>
    <cellStyle name="20% - Ênfase4 6" xfId="506" xr:uid="{00000000-0005-0000-0000-00001E010000}"/>
    <cellStyle name="20% - Ênfase4 7" xfId="507" xr:uid="{00000000-0005-0000-0000-00001F010000}"/>
    <cellStyle name="20% - Ênfase4 7 2" xfId="12160" xr:uid="{18EE6B37-856A-4D7B-AEDD-745339153B70}"/>
    <cellStyle name="20% - Ênfase4 8" xfId="508" xr:uid="{00000000-0005-0000-0000-000020010000}"/>
    <cellStyle name="20% - Ênfase4 8 2" xfId="12161" xr:uid="{F569A7CD-27AD-4ABC-BEA4-7C8D72083689}"/>
    <cellStyle name="20% - Ênfase4 9" xfId="509" xr:uid="{00000000-0005-0000-0000-000021010000}"/>
    <cellStyle name="20% - Ênfase4 9 2" xfId="12162" xr:uid="{0245FCBB-DA8B-414D-9B9E-6DF7C5F2F52B}"/>
    <cellStyle name="20% - Ênfase5 10" xfId="510" xr:uid="{00000000-0005-0000-0000-000022010000}"/>
    <cellStyle name="20% - Ênfase5 10 2" xfId="12163" xr:uid="{13A64073-5D78-426B-B99B-AA0630FDC6B7}"/>
    <cellStyle name="20% - Ênfase5 11" xfId="511" xr:uid="{00000000-0005-0000-0000-000023010000}"/>
    <cellStyle name="20% - Ênfase5 11 2" xfId="12164" xr:uid="{3D4C982D-3BAE-4BE1-B519-F5EFF8AE306E}"/>
    <cellStyle name="20% - Ênfase5 12" xfId="512" xr:uid="{00000000-0005-0000-0000-000024010000}"/>
    <cellStyle name="20% - Ênfase5 12 2" xfId="12165" xr:uid="{245AFC0C-8820-41E0-A2BE-5AE7C0E3BE1F}"/>
    <cellStyle name="20% - Ênfase5 13" xfId="513" xr:uid="{00000000-0005-0000-0000-000025010000}"/>
    <cellStyle name="20% - Ênfase5 13 2" xfId="12166" xr:uid="{DD828C47-A5FF-4791-B2FD-F618E4A222B6}"/>
    <cellStyle name="20% - Ênfase5 14" xfId="514" xr:uid="{00000000-0005-0000-0000-000026010000}"/>
    <cellStyle name="20% - Ênfase5 14 2" xfId="12167" xr:uid="{CE4BCEE8-045F-4ACA-8404-69D3A7DF9D8F}"/>
    <cellStyle name="20% - Ênfase5 15" xfId="515" xr:uid="{00000000-0005-0000-0000-000027010000}"/>
    <cellStyle name="20% - Ênfase5 15 2" xfId="12168" xr:uid="{A2836D62-D1D0-4ED2-A27C-603C68FBD59C}"/>
    <cellStyle name="20% - Ênfase5 16" xfId="516" xr:uid="{00000000-0005-0000-0000-000028010000}"/>
    <cellStyle name="20% - Ênfase5 16 2" xfId="12169" xr:uid="{1EBFEACE-FE02-43C7-BD8E-89899977800C}"/>
    <cellStyle name="20% - Ênfase5 17" xfId="517" xr:uid="{00000000-0005-0000-0000-000029010000}"/>
    <cellStyle name="20% - Ênfase5 17 2" xfId="12170" xr:uid="{9ACA47C9-9F26-4C27-A0EE-F33A3E5C6D33}"/>
    <cellStyle name="20% - Ênfase5 18" xfId="518" xr:uid="{00000000-0005-0000-0000-00002A010000}"/>
    <cellStyle name="20% - Ênfase5 18 2" xfId="12171" xr:uid="{4D04B61A-A297-41B1-BFE4-87E3C4BAF60E}"/>
    <cellStyle name="20% - Ênfase5 19" xfId="519" xr:uid="{00000000-0005-0000-0000-00002B010000}"/>
    <cellStyle name="20% - Ênfase5 19 2" xfId="12172" xr:uid="{DCDC5D12-DB19-48D4-AC75-728D8C56A243}"/>
    <cellStyle name="20% - Ênfase5 2" xfId="520" xr:uid="{00000000-0005-0000-0000-00002C010000}"/>
    <cellStyle name="20% - Ênfase5 2 2" xfId="521" xr:uid="{00000000-0005-0000-0000-00002D010000}"/>
    <cellStyle name="20% - Ênfase5 2 2 2" xfId="522" xr:uid="{00000000-0005-0000-0000-00002E010000}"/>
    <cellStyle name="20% - Ênfase5 2 2 2 2" xfId="12173" xr:uid="{2B4952EE-C6C8-4B17-9313-86BCF4973819}"/>
    <cellStyle name="20% - Ênfase5 2 2 3" xfId="523" xr:uid="{00000000-0005-0000-0000-00002F010000}"/>
    <cellStyle name="20% - Ênfase5 2 2 3 2" xfId="12174" xr:uid="{E21CF537-97A5-42E9-8FCC-F0AFBAB0159B}"/>
    <cellStyle name="20% - Ênfase5 2 2 4" xfId="524" xr:uid="{00000000-0005-0000-0000-000030010000}"/>
    <cellStyle name="20% - Ênfase5 2 2 4 2" xfId="12175" xr:uid="{3D122374-64BB-47B6-9BE3-834D886FF1F5}"/>
    <cellStyle name="20% - Ênfase5 2 2 5" xfId="525" xr:uid="{00000000-0005-0000-0000-000031010000}"/>
    <cellStyle name="20% - Ênfase5 2 2 5 2" xfId="12176" xr:uid="{02EEE520-6821-41A7-9BBA-DF9094751D04}"/>
    <cellStyle name="20% - Ênfase5 2 2 6" xfId="526" xr:uid="{00000000-0005-0000-0000-000032010000}"/>
    <cellStyle name="20% - Ênfase5 2 2 6 2" xfId="12177" xr:uid="{5B1ABF80-A07A-404D-94D0-5E76380399BB}"/>
    <cellStyle name="20% - Ênfase5 2 2 7" xfId="527" xr:uid="{00000000-0005-0000-0000-000033010000}"/>
    <cellStyle name="20% - Ênfase5 2 2 7 2" xfId="12178" xr:uid="{88439B5C-BAED-40E5-87C3-EE0C86AF338D}"/>
    <cellStyle name="20% - Ênfase5 2 3" xfId="528" xr:uid="{00000000-0005-0000-0000-000034010000}"/>
    <cellStyle name="20% - Ênfase5 2 3 2" xfId="12179" xr:uid="{68F04FD0-AE22-4D4A-BFDD-1C445D9A4462}"/>
    <cellStyle name="20% - Ênfase5 2 4" xfId="529" xr:uid="{00000000-0005-0000-0000-000035010000}"/>
    <cellStyle name="20% - Ênfase5 2 4 2" xfId="12180" xr:uid="{07F8317E-AC4C-4DF6-885C-931029FBC7BE}"/>
    <cellStyle name="20% - Ênfase5 2 5" xfId="530" xr:uid="{00000000-0005-0000-0000-000036010000}"/>
    <cellStyle name="20% - Ênfase5 2 5 2" xfId="12181" xr:uid="{8621A8B5-340A-428B-BC69-EC40DEEBF8C6}"/>
    <cellStyle name="20% - Ênfase5 2 6" xfId="531" xr:uid="{00000000-0005-0000-0000-000037010000}"/>
    <cellStyle name="20% - Ênfase5 2 6 2" xfId="12182" xr:uid="{D74C24C6-2473-4B6E-99CD-61FE21EF6C35}"/>
    <cellStyle name="20% - Ênfase5 2 7" xfId="532" xr:uid="{00000000-0005-0000-0000-000038010000}"/>
    <cellStyle name="20% - Ênfase5 2 7 2" xfId="12183" xr:uid="{FB7C46DC-BC51-4326-96E5-CE54418ADD0B}"/>
    <cellStyle name="20% - Ênfase5 2 8" xfId="533" xr:uid="{00000000-0005-0000-0000-000039010000}"/>
    <cellStyle name="20% - Ênfase5 2 8 2" xfId="12184" xr:uid="{D397C2EC-79BC-4835-AF6D-645F6C06A2BC}"/>
    <cellStyle name="20% - Ênfase5 20" xfId="534" xr:uid="{00000000-0005-0000-0000-00003A010000}"/>
    <cellStyle name="20% - Ênfase5 20 2" xfId="12185" xr:uid="{76CACF99-9669-4E0A-9F30-FDA528A580B2}"/>
    <cellStyle name="20% - Ênfase5 21" xfId="535" xr:uid="{00000000-0005-0000-0000-00003B010000}"/>
    <cellStyle name="20% - Ênfase5 21 2" xfId="12186" xr:uid="{1DD357D4-1DF4-4498-A3B3-74689F6351F2}"/>
    <cellStyle name="20% - Ênfase5 22" xfId="536" xr:uid="{00000000-0005-0000-0000-00003C010000}"/>
    <cellStyle name="20% - Ênfase5 22 2" xfId="12187" xr:uid="{D2C1F7D8-9C8F-45DE-ADB7-A96D0ECD49E9}"/>
    <cellStyle name="20% - Ênfase5 23" xfId="537" xr:uid="{00000000-0005-0000-0000-00003D010000}"/>
    <cellStyle name="20% - Ênfase5 23 2" xfId="12188" xr:uid="{2956CC46-17CB-4CD0-A176-8D58A878D296}"/>
    <cellStyle name="20% - Ênfase5 24" xfId="538" xr:uid="{00000000-0005-0000-0000-00003E010000}"/>
    <cellStyle name="20% - Ênfase5 24 2" xfId="12189" xr:uid="{7BD02B99-1937-4FA0-B788-69779407EDBF}"/>
    <cellStyle name="20% - Ênfase5 25" xfId="539" xr:uid="{00000000-0005-0000-0000-00003F010000}"/>
    <cellStyle name="20% - Ênfase5 25 2" xfId="12190" xr:uid="{F7479B8D-0163-4630-9210-97E3B81FEB2B}"/>
    <cellStyle name="20% - Ênfase5 26" xfId="540" xr:uid="{00000000-0005-0000-0000-000040010000}"/>
    <cellStyle name="20% - Ênfase5 26 2" xfId="12191" xr:uid="{9F43AAFB-0008-4E8B-8AFC-E3A1275B9D12}"/>
    <cellStyle name="20% - Ênfase5 27" xfId="541" xr:uid="{00000000-0005-0000-0000-000041010000}"/>
    <cellStyle name="20% - Ênfase5 27 2" xfId="12192" xr:uid="{6B20F4E2-23BC-41C5-A0E5-9BAE4C8D2544}"/>
    <cellStyle name="20% - Ênfase5 28" xfId="542" xr:uid="{00000000-0005-0000-0000-000042010000}"/>
    <cellStyle name="20% - Ênfase5 28 2" xfId="12193" xr:uid="{86C57E2C-62BF-4506-8A13-CFA6E4CFD0A8}"/>
    <cellStyle name="20% - Ênfase5 29" xfId="543" xr:uid="{00000000-0005-0000-0000-000043010000}"/>
    <cellStyle name="20% - Ênfase5 29 2" xfId="12194" xr:uid="{544D09EB-CC38-4071-A3E9-7CEFE0AB0FF2}"/>
    <cellStyle name="20% - Ênfase5 3" xfId="544" xr:uid="{00000000-0005-0000-0000-000044010000}"/>
    <cellStyle name="20% - Ênfase5 3 2" xfId="545" xr:uid="{00000000-0005-0000-0000-000045010000}"/>
    <cellStyle name="20% - Ênfase5 3 3" xfId="546" xr:uid="{00000000-0005-0000-0000-000046010000}"/>
    <cellStyle name="20% - Ênfase5 3 4" xfId="547" xr:uid="{00000000-0005-0000-0000-000047010000}"/>
    <cellStyle name="20% - Ênfase5 3 5" xfId="548" xr:uid="{00000000-0005-0000-0000-000048010000}"/>
    <cellStyle name="20% - Ênfase5 3 6" xfId="549" xr:uid="{00000000-0005-0000-0000-000049010000}"/>
    <cellStyle name="20% - Ênfase5 3 7" xfId="550" xr:uid="{00000000-0005-0000-0000-00004A010000}"/>
    <cellStyle name="20% - Ênfase5 30" xfId="551" xr:uid="{00000000-0005-0000-0000-00004B010000}"/>
    <cellStyle name="20% - Ênfase5 30 2" xfId="12195" xr:uid="{230FD4A3-9DC8-47F1-A59F-0A5F6BBBA81F}"/>
    <cellStyle name="20% - Ênfase5 31" xfId="552" xr:uid="{00000000-0005-0000-0000-00004C010000}"/>
    <cellStyle name="20% - Ênfase5 31 2" xfId="12196" xr:uid="{F7599B5F-46B7-49BC-BA61-46AC816CEE8B}"/>
    <cellStyle name="20% - Ênfase5 32" xfId="553" xr:uid="{00000000-0005-0000-0000-00004D010000}"/>
    <cellStyle name="20% - Ênfase5 32 2" xfId="12197" xr:uid="{99330FE9-F76C-400F-B2E0-31F4953FC0CC}"/>
    <cellStyle name="20% - Ênfase5 33" xfId="554" xr:uid="{00000000-0005-0000-0000-00004E010000}"/>
    <cellStyle name="20% - Ênfase5 33 2" xfId="12198" xr:uid="{00CC6B5D-0A6D-42BF-A1B1-5EC0DD2293A7}"/>
    <cellStyle name="20% - Ênfase5 34" xfId="555" xr:uid="{00000000-0005-0000-0000-00004F010000}"/>
    <cellStyle name="20% - Ênfase5 34 2" xfId="12199" xr:uid="{F89B715F-4F18-468F-BDB0-7A460A9C7129}"/>
    <cellStyle name="20% - Ênfase5 35" xfId="556" xr:uid="{00000000-0005-0000-0000-000050010000}"/>
    <cellStyle name="20% - Ênfase5 35 2" xfId="12200" xr:uid="{BDC87BCD-A462-4696-9AED-B215D1A30501}"/>
    <cellStyle name="20% - Ênfase5 4" xfId="557" xr:uid="{00000000-0005-0000-0000-000051010000}"/>
    <cellStyle name="20% - Ênfase5 5" xfId="558" xr:uid="{00000000-0005-0000-0000-000052010000}"/>
    <cellStyle name="20% - Ênfase5 6" xfId="559" xr:uid="{00000000-0005-0000-0000-000053010000}"/>
    <cellStyle name="20% - Ênfase5 7" xfId="560" xr:uid="{00000000-0005-0000-0000-000054010000}"/>
    <cellStyle name="20% - Ênfase5 7 2" xfId="12201" xr:uid="{2C532665-ED2F-4F67-B72E-6B4717CEA908}"/>
    <cellStyle name="20% - Ênfase5 8" xfId="561" xr:uid="{00000000-0005-0000-0000-000055010000}"/>
    <cellStyle name="20% - Ênfase5 8 2" xfId="12202" xr:uid="{CA2D032A-0665-42C1-8D74-EE3EE0A4B235}"/>
    <cellStyle name="20% - Ênfase5 9" xfId="562" xr:uid="{00000000-0005-0000-0000-000056010000}"/>
    <cellStyle name="20% - Ênfase5 9 2" xfId="12203" xr:uid="{FBB3E12E-F8D0-4EB9-95B1-EF5ED63514E4}"/>
    <cellStyle name="20% - Ênfase6 10" xfId="563" xr:uid="{00000000-0005-0000-0000-000057010000}"/>
    <cellStyle name="20% - Ênfase6 10 2" xfId="12204" xr:uid="{BCF6ED9D-D16D-41A1-BBD6-E035AB210675}"/>
    <cellStyle name="20% - Ênfase6 11" xfId="564" xr:uid="{00000000-0005-0000-0000-000058010000}"/>
    <cellStyle name="20% - Ênfase6 11 2" xfId="12205" xr:uid="{3251D994-D86F-44CF-ABE8-C99FB915C3A6}"/>
    <cellStyle name="20% - Ênfase6 12" xfId="565" xr:uid="{00000000-0005-0000-0000-000059010000}"/>
    <cellStyle name="20% - Ênfase6 12 2" xfId="12206" xr:uid="{2D517B5D-DCDB-40F8-A22F-92880C5CD7FF}"/>
    <cellStyle name="20% - Ênfase6 13" xfId="566" xr:uid="{00000000-0005-0000-0000-00005A010000}"/>
    <cellStyle name="20% - Ênfase6 13 2" xfId="12207" xr:uid="{6EC6DA45-B293-49D9-A4F0-CE2399D6821C}"/>
    <cellStyle name="20% - Ênfase6 14" xfId="567" xr:uid="{00000000-0005-0000-0000-00005B010000}"/>
    <cellStyle name="20% - Ênfase6 14 2" xfId="12208" xr:uid="{97A1E178-62F2-4D79-A6A5-37EF16C6BBE5}"/>
    <cellStyle name="20% - Ênfase6 15" xfId="568" xr:uid="{00000000-0005-0000-0000-00005C010000}"/>
    <cellStyle name="20% - Ênfase6 15 2" xfId="12209" xr:uid="{DD0A5B56-CF55-43FA-8CA5-86B92F708B70}"/>
    <cellStyle name="20% - Ênfase6 16" xfId="569" xr:uid="{00000000-0005-0000-0000-00005D010000}"/>
    <cellStyle name="20% - Ênfase6 16 2" xfId="12210" xr:uid="{C7B26EDD-8E6F-45BE-BEF7-C154A41FEB74}"/>
    <cellStyle name="20% - Ênfase6 17" xfId="570" xr:uid="{00000000-0005-0000-0000-00005E010000}"/>
    <cellStyle name="20% - Ênfase6 17 2" xfId="12211" xr:uid="{63590601-F340-4C78-8253-BB4BB7A261D5}"/>
    <cellStyle name="20% - Ênfase6 18" xfId="571" xr:uid="{00000000-0005-0000-0000-00005F010000}"/>
    <cellStyle name="20% - Ênfase6 18 2" xfId="12212" xr:uid="{C11F518E-92F7-4B9A-A45E-054F0303D153}"/>
    <cellStyle name="20% - Ênfase6 19" xfId="572" xr:uid="{00000000-0005-0000-0000-000060010000}"/>
    <cellStyle name="20% - Ênfase6 19 2" xfId="12213" xr:uid="{3A65EA96-5488-4EEE-9D59-CC5634C298E2}"/>
    <cellStyle name="20% - Ênfase6 2" xfId="573" xr:uid="{00000000-0005-0000-0000-000061010000}"/>
    <cellStyle name="20% - Ênfase6 2 2" xfId="574" xr:uid="{00000000-0005-0000-0000-000062010000}"/>
    <cellStyle name="20% - Ênfase6 2 2 2" xfId="575" xr:uid="{00000000-0005-0000-0000-000063010000}"/>
    <cellStyle name="20% - Ênfase6 2 2 2 2" xfId="12214" xr:uid="{B5F465CB-F7E6-4B25-8B8F-53F30AD1EEE2}"/>
    <cellStyle name="20% - Ênfase6 2 2 3" xfId="576" xr:uid="{00000000-0005-0000-0000-000064010000}"/>
    <cellStyle name="20% - Ênfase6 2 2 3 2" xfId="12215" xr:uid="{46714A40-3D9C-410E-B713-2E0246812C4F}"/>
    <cellStyle name="20% - Ênfase6 2 2 4" xfId="577" xr:uid="{00000000-0005-0000-0000-000065010000}"/>
    <cellStyle name="20% - Ênfase6 2 2 4 2" xfId="12216" xr:uid="{A0219432-51EA-44DD-99B2-BC457989193A}"/>
    <cellStyle name="20% - Ênfase6 2 2 5" xfId="578" xr:uid="{00000000-0005-0000-0000-000066010000}"/>
    <cellStyle name="20% - Ênfase6 2 2 5 2" xfId="12217" xr:uid="{50C2BAAB-43FC-4998-9CCD-3E30CCB77EDC}"/>
    <cellStyle name="20% - Ênfase6 2 2 6" xfId="579" xr:uid="{00000000-0005-0000-0000-000067010000}"/>
    <cellStyle name="20% - Ênfase6 2 2 6 2" xfId="12218" xr:uid="{590A2135-B2AB-47A8-99CA-BD45AD190F73}"/>
    <cellStyle name="20% - Ênfase6 2 2 7" xfId="580" xr:uid="{00000000-0005-0000-0000-000068010000}"/>
    <cellStyle name="20% - Ênfase6 2 2 7 2" xfId="12219" xr:uid="{F25B974A-4303-4534-AF8D-031C0CA2428B}"/>
    <cellStyle name="20% - Ênfase6 2 3" xfId="581" xr:uid="{00000000-0005-0000-0000-000069010000}"/>
    <cellStyle name="20% - Ênfase6 2 3 2" xfId="12220" xr:uid="{C4AE6079-2159-4AB2-A21A-09BA879AE873}"/>
    <cellStyle name="20% - Ênfase6 2 4" xfId="582" xr:uid="{00000000-0005-0000-0000-00006A010000}"/>
    <cellStyle name="20% - Ênfase6 2 4 2" xfId="12221" xr:uid="{3A803949-01C7-4F37-867F-41B2C5AF8684}"/>
    <cellStyle name="20% - Ênfase6 2 5" xfId="583" xr:uid="{00000000-0005-0000-0000-00006B010000}"/>
    <cellStyle name="20% - Ênfase6 2 5 2" xfId="12222" xr:uid="{DC98737D-75A6-469A-9E83-A0429977D102}"/>
    <cellStyle name="20% - Ênfase6 2 6" xfId="584" xr:uid="{00000000-0005-0000-0000-00006C010000}"/>
    <cellStyle name="20% - Ênfase6 2 6 2" xfId="12223" xr:uid="{5F12D106-62B3-44FB-99BD-E2750F0EAB9A}"/>
    <cellStyle name="20% - Ênfase6 2 7" xfId="585" xr:uid="{00000000-0005-0000-0000-00006D010000}"/>
    <cellStyle name="20% - Ênfase6 2 7 2" xfId="12224" xr:uid="{F4E4871C-8A37-46EE-97E3-2FFCFCD7EC03}"/>
    <cellStyle name="20% - Ênfase6 2 8" xfId="586" xr:uid="{00000000-0005-0000-0000-00006E010000}"/>
    <cellStyle name="20% - Ênfase6 2 8 2" xfId="12225" xr:uid="{58C59436-EB43-4A68-B1AD-AD8EAEDA93FA}"/>
    <cellStyle name="20% - Ênfase6 20" xfId="587" xr:uid="{00000000-0005-0000-0000-00006F010000}"/>
    <cellStyle name="20% - Ênfase6 20 2" xfId="12226" xr:uid="{CEF552C7-2CE2-45D1-9A5C-D67477BB20EE}"/>
    <cellStyle name="20% - Ênfase6 21" xfId="588" xr:uid="{00000000-0005-0000-0000-000070010000}"/>
    <cellStyle name="20% - Ênfase6 21 2" xfId="12227" xr:uid="{37AE1E7D-0FD0-4175-8065-0832E472A437}"/>
    <cellStyle name="20% - Ênfase6 22" xfId="589" xr:uid="{00000000-0005-0000-0000-000071010000}"/>
    <cellStyle name="20% - Ênfase6 22 2" xfId="12228" xr:uid="{B886AFA3-C26B-40CF-BA2F-FB3615766D34}"/>
    <cellStyle name="20% - Ênfase6 23" xfId="590" xr:uid="{00000000-0005-0000-0000-000072010000}"/>
    <cellStyle name="20% - Ênfase6 23 2" xfId="12229" xr:uid="{601D552A-BBA1-47D0-B0D9-A628C211584A}"/>
    <cellStyle name="20% - Ênfase6 24" xfId="591" xr:uid="{00000000-0005-0000-0000-000073010000}"/>
    <cellStyle name="20% - Ênfase6 24 2" xfId="12230" xr:uid="{6BEB2F5D-E061-44E6-9DF8-458EFF85E146}"/>
    <cellStyle name="20% - Ênfase6 25" xfId="592" xr:uid="{00000000-0005-0000-0000-000074010000}"/>
    <cellStyle name="20% - Ênfase6 25 2" xfId="12231" xr:uid="{90A9196A-E769-4A9E-B3D7-FC3DBE198389}"/>
    <cellStyle name="20% - Ênfase6 26" xfId="593" xr:uid="{00000000-0005-0000-0000-000075010000}"/>
    <cellStyle name="20% - Ênfase6 26 2" xfId="12232" xr:uid="{7E44C857-409A-4B7B-A2DC-B47C9F106E62}"/>
    <cellStyle name="20% - Ênfase6 27" xfId="594" xr:uid="{00000000-0005-0000-0000-000076010000}"/>
    <cellStyle name="20% - Ênfase6 27 2" xfId="12233" xr:uid="{CD5BA157-F83A-436F-ACB2-2CE304B0446A}"/>
    <cellStyle name="20% - Ênfase6 28" xfId="595" xr:uid="{00000000-0005-0000-0000-000077010000}"/>
    <cellStyle name="20% - Ênfase6 28 2" xfId="12234" xr:uid="{5F8EE209-C7C9-408F-BFAB-68F97A28B8A8}"/>
    <cellStyle name="20% - Ênfase6 29" xfId="596" xr:uid="{00000000-0005-0000-0000-000078010000}"/>
    <cellStyle name="20% - Ênfase6 29 2" xfId="12235" xr:uid="{F7E9C6C4-C04C-45DA-B995-4BCE408CECFD}"/>
    <cellStyle name="20% - Ênfase6 3" xfId="597" xr:uid="{00000000-0005-0000-0000-000079010000}"/>
    <cellStyle name="20% - Ênfase6 3 2" xfId="598" xr:uid="{00000000-0005-0000-0000-00007A010000}"/>
    <cellStyle name="20% - Ênfase6 3 3" xfId="599" xr:uid="{00000000-0005-0000-0000-00007B010000}"/>
    <cellStyle name="20% - Ênfase6 3 4" xfId="600" xr:uid="{00000000-0005-0000-0000-00007C010000}"/>
    <cellStyle name="20% - Ênfase6 3 5" xfId="601" xr:uid="{00000000-0005-0000-0000-00007D010000}"/>
    <cellStyle name="20% - Ênfase6 3 6" xfId="602" xr:uid="{00000000-0005-0000-0000-00007E010000}"/>
    <cellStyle name="20% - Ênfase6 3 7" xfId="603" xr:uid="{00000000-0005-0000-0000-00007F010000}"/>
    <cellStyle name="20% - Ênfase6 30" xfId="604" xr:uid="{00000000-0005-0000-0000-000080010000}"/>
    <cellStyle name="20% - Ênfase6 30 2" xfId="12236" xr:uid="{83F5A1D0-5EE5-444A-9931-1058CB1C2EE9}"/>
    <cellStyle name="20% - Ênfase6 31" xfId="605" xr:uid="{00000000-0005-0000-0000-000081010000}"/>
    <cellStyle name="20% - Ênfase6 31 2" xfId="12237" xr:uid="{5240820D-EF30-4943-A2F6-06F4AA812976}"/>
    <cellStyle name="20% - Ênfase6 32" xfId="606" xr:uid="{00000000-0005-0000-0000-000082010000}"/>
    <cellStyle name="20% - Ênfase6 32 2" xfId="12238" xr:uid="{380D7809-3BDE-44BD-A3AC-9344F6CCB3D9}"/>
    <cellStyle name="20% - Ênfase6 33" xfId="607" xr:uid="{00000000-0005-0000-0000-000083010000}"/>
    <cellStyle name="20% - Ênfase6 33 2" xfId="12239" xr:uid="{E79603AF-8859-4C08-8585-02471772B836}"/>
    <cellStyle name="20% - Ênfase6 34" xfId="608" xr:uid="{00000000-0005-0000-0000-000084010000}"/>
    <cellStyle name="20% - Ênfase6 34 2" xfId="12240" xr:uid="{AF781690-D1F2-4474-9347-741584CA2966}"/>
    <cellStyle name="20% - Ênfase6 35" xfId="609" xr:uid="{00000000-0005-0000-0000-000085010000}"/>
    <cellStyle name="20% - Ênfase6 35 2" xfId="12241" xr:uid="{91726007-42FA-4A2F-8E68-F2FE7E106E82}"/>
    <cellStyle name="20% - Ênfase6 4" xfId="610" xr:uid="{00000000-0005-0000-0000-000086010000}"/>
    <cellStyle name="20% - Ênfase6 5" xfId="611" xr:uid="{00000000-0005-0000-0000-000087010000}"/>
    <cellStyle name="20% - Ênfase6 6" xfId="612" xr:uid="{00000000-0005-0000-0000-000088010000}"/>
    <cellStyle name="20% - Ênfase6 7" xfId="613" xr:uid="{00000000-0005-0000-0000-000089010000}"/>
    <cellStyle name="20% - Ênfase6 7 2" xfId="12242" xr:uid="{02259E5A-9474-4916-B1BD-EA085CAEC0C0}"/>
    <cellStyle name="20% - Ênfase6 8" xfId="614" xr:uid="{00000000-0005-0000-0000-00008A010000}"/>
    <cellStyle name="20% - Ênfase6 8 2" xfId="12243" xr:uid="{D3051EC5-9E56-47EC-B291-F3B3877C2517}"/>
    <cellStyle name="20% - Ênfase6 9" xfId="615" xr:uid="{00000000-0005-0000-0000-00008B010000}"/>
    <cellStyle name="20% - Ênfase6 9 2" xfId="12244" xr:uid="{97BE218C-91C1-4018-8A76-DCDD6C6336E9}"/>
    <cellStyle name="20% - Énfasis1" xfId="616" xr:uid="{00000000-0005-0000-0000-00008C010000}"/>
    <cellStyle name="20% - Énfasis2" xfId="617" xr:uid="{00000000-0005-0000-0000-00008D010000}"/>
    <cellStyle name="20% - Énfasis3" xfId="618" xr:uid="{00000000-0005-0000-0000-00008E010000}"/>
    <cellStyle name="20% - Énfasis4" xfId="619" xr:uid="{00000000-0005-0000-0000-00008F010000}"/>
    <cellStyle name="20% - Énfasis5" xfId="620" xr:uid="{00000000-0005-0000-0000-000090010000}"/>
    <cellStyle name="20% - Énfasis6" xfId="621" xr:uid="{00000000-0005-0000-0000-000091010000}"/>
    <cellStyle name="40% - Accent1" xfId="622" xr:uid="{00000000-0005-0000-0000-000092010000}"/>
    <cellStyle name="40% - Accent1 2" xfId="623" xr:uid="{00000000-0005-0000-0000-000093010000}"/>
    <cellStyle name="40% - Accent1 3" xfId="624" xr:uid="{00000000-0005-0000-0000-000094010000}"/>
    <cellStyle name="40% - Accent1 4" xfId="625" xr:uid="{00000000-0005-0000-0000-000095010000}"/>
    <cellStyle name="40% - Accent1 5" xfId="626" xr:uid="{00000000-0005-0000-0000-000096010000}"/>
    <cellStyle name="40% - Accent1 6" xfId="627" xr:uid="{00000000-0005-0000-0000-000097010000}"/>
    <cellStyle name="40% - Accent1 7" xfId="628" xr:uid="{00000000-0005-0000-0000-000098010000}"/>
    <cellStyle name="40% - Accent2" xfId="629" xr:uid="{00000000-0005-0000-0000-000099010000}"/>
    <cellStyle name="40% - Accent2 2" xfId="630" xr:uid="{00000000-0005-0000-0000-00009A010000}"/>
    <cellStyle name="40% - Accent2 3" xfId="631" xr:uid="{00000000-0005-0000-0000-00009B010000}"/>
    <cellStyle name="40% - Accent2 4" xfId="632" xr:uid="{00000000-0005-0000-0000-00009C010000}"/>
    <cellStyle name="40% - Accent2 5" xfId="633" xr:uid="{00000000-0005-0000-0000-00009D010000}"/>
    <cellStyle name="40% - Accent2 6" xfId="634" xr:uid="{00000000-0005-0000-0000-00009E010000}"/>
    <cellStyle name="40% - Accent2 7" xfId="635" xr:uid="{00000000-0005-0000-0000-00009F010000}"/>
    <cellStyle name="40% - Accent3" xfId="636" xr:uid="{00000000-0005-0000-0000-0000A0010000}"/>
    <cellStyle name="40% - Accent3 2" xfId="637" xr:uid="{00000000-0005-0000-0000-0000A1010000}"/>
    <cellStyle name="40% - Accent3 3" xfId="638" xr:uid="{00000000-0005-0000-0000-0000A2010000}"/>
    <cellStyle name="40% - Accent3 4" xfId="639" xr:uid="{00000000-0005-0000-0000-0000A3010000}"/>
    <cellStyle name="40% - Accent3 5" xfId="640" xr:uid="{00000000-0005-0000-0000-0000A4010000}"/>
    <cellStyle name="40% - Accent3 6" xfId="641" xr:uid="{00000000-0005-0000-0000-0000A5010000}"/>
    <cellStyle name="40% - Accent3 7" xfId="642" xr:uid="{00000000-0005-0000-0000-0000A6010000}"/>
    <cellStyle name="40% - Accent4" xfId="643" xr:uid="{00000000-0005-0000-0000-0000A7010000}"/>
    <cellStyle name="40% - Accent4 2" xfId="644" xr:uid="{00000000-0005-0000-0000-0000A8010000}"/>
    <cellStyle name="40% - Accent4 3" xfId="645" xr:uid="{00000000-0005-0000-0000-0000A9010000}"/>
    <cellStyle name="40% - Accent4 4" xfId="646" xr:uid="{00000000-0005-0000-0000-0000AA010000}"/>
    <cellStyle name="40% - Accent4 5" xfId="647" xr:uid="{00000000-0005-0000-0000-0000AB010000}"/>
    <cellStyle name="40% - Accent4 6" xfId="648" xr:uid="{00000000-0005-0000-0000-0000AC010000}"/>
    <cellStyle name="40% - Accent4 7" xfId="649" xr:uid="{00000000-0005-0000-0000-0000AD010000}"/>
    <cellStyle name="40% - Accent5" xfId="650" xr:uid="{00000000-0005-0000-0000-0000AE010000}"/>
    <cellStyle name="40% - Accent5 2" xfId="651" xr:uid="{00000000-0005-0000-0000-0000AF010000}"/>
    <cellStyle name="40% - Accent5 3" xfId="652" xr:uid="{00000000-0005-0000-0000-0000B0010000}"/>
    <cellStyle name="40% - Accent5 4" xfId="653" xr:uid="{00000000-0005-0000-0000-0000B1010000}"/>
    <cellStyle name="40% - Accent5 5" xfId="654" xr:uid="{00000000-0005-0000-0000-0000B2010000}"/>
    <cellStyle name="40% - Accent5 6" xfId="655" xr:uid="{00000000-0005-0000-0000-0000B3010000}"/>
    <cellStyle name="40% - Accent5 7" xfId="656" xr:uid="{00000000-0005-0000-0000-0000B4010000}"/>
    <cellStyle name="40% - Accent6" xfId="657" xr:uid="{00000000-0005-0000-0000-0000B5010000}"/>
    <cellStyle name="40% - Accent6 2" xfId="658" xr:uid="{00000000-0005-0000-0000-0000B6010000}"/>
    <cellStyle name="40% - Accent6 3" xfId="659" xr:uid="{00000000-0005-0000-0000-0000B7010000}"/>
    <cellStyle name="40% - Accent6 4" xfId="660" xr:uid="{00000000-0005-0000-0000-0000B8010000}"/>
    <cellStyle name="40% - Accent6 5" xfId="661" xr:uid="{00000000-0005-0000-0000-0000B9010000}"/>
    <cellStyle name="40% - Accent6 6" xfId="662" xr:uid="{00000000-0005-0000-0000-0000BA010000}"/>
    <cellStyle name="40% - Accent6 7" xfId="663" xr:uid="{00000000-0005-0000-0000-0000BB010000}"/>
    <cellStyle name="40% - Ênfase1 10" xfId="664" xr:uid="{00000000-0005-0000-0000-0000BC010000}"/>
    <cellStyle name="40% - Ênfase1 10 2" xfId="12245" xr:uid="{844FC446-FA20-4157-B1E7-9A5EA30EFAF1}"/>
    <cellStyle name="40% - Ênfase1 11" xfId="665" xr:uid="{00000000-0005-0000-0000-0000BD010000}"/>
    <cellStyle name="40% - Ênfase1 11 2" xfId="12246" xr:uid="{04A8AA4C-AA85-47BA-8382-0C1FA751A942}"/>
    <cellStyle name="40% - Ênfase1 12" xfId="666" xr:uid="{00000000-0005-0000-0000-0000BE010000}"/>
    <cellStyle name="40% - Ênfase1 12 2" xfId="12247" xr:uid="{3C76DE59-B4C9-454A-8D39-6EF4DA2C43A8}"/>
    <cellStyle name="40% - Ênfase1 13" xfId="667" xr:uid="{00000000-0005-0000-0000-0000BF010000}"/>
    <cellStyle name="40% - Ênfase1 13 2" xfId="12248" xr:uid="{FC044D81-2913-4BCB-B582-10C28A417D88}"/>
    <cellStyle name="40% - Ênfase1 14" xfId="668" xr:uid="{00000000-0005-0000-0000-0000C0010000}"/>
    <cellStyle name="40% - Ênfase1 14 2" xfId="12249" xr:uid="{319EB5F9-BEC2-4CA7-9875-ED7A0A8FBAD0}"/>
    <cellStyle name="40% - Ênfase1 15" xfId="669" xr:uid="{00000000-0005-0000-0000-0000C1010000}"/>
    <cellStyle name="40% - Ênfase1 15 2" xfId="12250" xr:uid="{A5000C87-22FB-4D62-AD10-2E84A1F4267C}"/>
    <cellStyle name="40% - Ênfase1 16" xfId="670" xr:uid="{00000000-0005-0000-0000-0000C2010000}"/>
    <cellStyle name="40% - Ênfase1 16 2" xfId="12251" xr:uid="{C5E1D53E-C4B8-4393-975D-6D1B63EF6825}"/>
    <cellStyle name="40% - Ênfase1 17" xfId="671" xr:uid="{00000000-0005-0000-0000-0000C3010000}"/>
    <cellStyle name="40% - Ênfase1 17 2" xfId="12252" xr:uid="{B22547E2-DA20-4378-8B11-D3B8D96CD7E5}"/>
    <cellStyle name="40% - Ênfase1 18" xfId="672" xr:uid="{00000000-0005-0000-0000-0000C4010000}"/>
    <cellStyle name="40% - Ênfase1 18 2" xfId="12253" xr:uid="{3DA37024-1F64-4A9D-BA80-9D9E133CD585}"/>
    <cellStyle name="40% - Ênfase1 19" xfId="673" xr:uid="{00000000-0005-0000-0000-0000C5010000}"/>
    <cellStyle name="40% - Ênfase1 19 2" xfId="12254" xr:uid="{1BE0589E-6D5C-46FD-B0D6-378007A3DC12}"/>
    <cellStyle name="40% - Ênfase1 2" xfId="674" xr:uid="{00000000-0005-0000-0000-0000C6010000}"/>
    <cellStyle name="40% - Ênfase1 2 10" xfId="675" xr:uid="{00000000-0005-0000-0000-0000C7010000}"/>
    <cellStyle name="40% - Ênfase1 2 10 2" xfId="12255" xr:uid="{E757E4E8-70AC-41D4-93C6-9CED686193DC}"/>
    <cellStyle name="40% - Ênfase1 2 2" xfId="676" xr:uid="{00000000-0005-0000-0000-0000C8010000}"/>
    <cellStyle name="40% - Ênfase1 2 2 2" xfId="677" xr:uid="{00000000-0005-0000-0000-0000C9010000}"/>
    <cellStyle name="40% - Ênfase1 2 2 2 2" xfId="12256" xr:uid="{4A76DF5B-2456-4541-99FC-1E86A17000C4}"/>
    <cellStyle name="40% - Ênfase1 2 2 3" xfId="678" xr:uid="{00000000-0005-0000-0000-0000CA010000}"/>
    <cellStyle name="40% - Ênfase1 2 2 3 2" xfId="12257" xr:uid="{9FEDCC98-ED4A-4EE4-A705-035D5AF300F4}"/>
    <cellStyle name="40% - Ênfase1 2 2 4" xfId="679" xr:uid="{00000000-0005-0000-0000-0000CB010000}"/>
    <cellStyle name="40% - Ênfase1 2 2 4 2" xfId="12258" xr:uid="{A1E1BFAC-217A-4459-80FB-33CC687A9908}"/>
    <cellStyle name="40% - Ênfase1 2 2 5" xfId="680" xr:uid="{00000000-0005-0000-0000-0000CC010000}"/>
    <cellStyle name="40% - Ênfase1 2 2 5 2" xfId="12259" xr:uid="{D568FB36-DBE9-4148-BEB0-24BA9F5A8D6A}"/>
    <cellStyle name="40% - Ênfase1 2 2 6" xfId="681" xr:uid="{00000000-0005-0000-0000-0000CD010000}"/>
    <cellStyle name="40% - Ênfase1 2 2 6 2" xfId="12260" xr:uid="{ED15BED2-B4C2-4191-8C6D-9A7CF2EA67F0}"/>
    <cellStyle name="40% - Ênfase1 2 2 7" xfId="682" xr:uid="{00000000-0005-0000-0000-0000CE010000}"/>
    <cellStyle name="40% - Ênfase1 2 2 7 2" xfId="12261" xr:uid="{BDFA46BE-8AE5-444B-9677-BD5887B5EAEA}"/>
    <cellStyle name="40% - Ênfase1 2 3" xfId="683" xr:uid="{00000000-0005-0000-0000-0000CF010000}"/>
    <cellStyle name="40% - Ênfase1 2 4" xfId="684" xr:uid="{00000000-0005-0000-0000-0000D0010000}"/>
    <cellStyle name="40% - Ênfase1 2 5" xfId="685" xr:uid="{00000000-0005-0000-0000-0000D1010000}"/>
    <cellStyle name="40% - Ênfase1 2 5 2" xfId="12262" xr:uid="{7C0F5668-E0F6-473B-86AE-D39B491F0EC6}"/>
    <cellStyle name="40% - Ênfase1 2 6" xfId="686" xr:uid="{00000000-0005-0000-0000-0000D2010000}"/>
    <cellStyle name="40% - Ênfase1 2 6 2" xfId="12263" xr:uid="{CC1BF44B-F6C3-4381-88E1-9737E07B1612}"/>
    <cellStyle name="40% - Ênfase1 2 7" xfId="687" xr:uid="{00000000-0005-0000-0000-0000D3010000}"/>
    <cellStyle name="40% - Ênfase1 2 7 2" xfId="12264" xr:uid="{1747C394-260B-4E67-92C7-CD26A9597AB1}"/>
    <cellStyle name="40% - Ênfase1 2 8" xfId="688" xr:uid="{00000000-0005-0000-0000-0000D4010000}"/>
    <cellStyle name="40% - Ênfase1 2 8 2" xfId="12265" xr:uid="{628B0590-7C02-4ED0-A619-A2AF81CCF545}"/>
    <cellStyle name="40% - Ênfase1 2 9" xfId="689" xr:uid="{00000000-0005-0000-0000-0000D5010000}"/>
    <cellStyle name="40% - Ênfase1 2 9 2" xfId="12266" xr:uid="{2F8D0D50-CF2C-4E2A-A217-7021645F0A01}"/>
    <cellStyle name="40% - Ênfase1 20" xfId="690" xr:uid="{00000000-0005-0000-0000-0000D6010000}"/>
    <cellStyle name="40% - Ênfase1 20 2" xfId="12267" xr:uid="{E67F53CC-1F13-4CDB-9554-5CB62AFEFBA3}"/>
    <cellStyle name="40% - Ênfase1 21" xfId="691" xr:uid="{00000000-0005-0000-0000-0000D7010000}"/>
    <cellStyle name="40% - Ênfase1 21 2" xfId="12268" xr:uid="{C0D56F76-C30D-4A82-94D8-97C5DEE29B77}"/>
    <cellStyle name="40% - Ênfase1 22" xfId="692" xr:uid="{00000000-0005-0000-0000-0000D8010000}"/>
    <cellStyle name="40% - Ênfase1 22 2" xfId="12269" xr:uid="{44E8361F-AF4A-4013-9699-6552A9477F0B}"/>
    <cellStyle name="40% - Ênfase1 23" xfId="693" xr:uid="{00000000-0005-0000-0000-0000D9010000}"/>
    <cellStyle name="40% - Ênfase1 23 2" xfId="12270" xr:uid="{7CEFB42E-4A57-4221-9C75-AC567374148A}"/>
    <cellStyle name="40% - Ênfase1 24" xfId="694" xr:uid="{00000000-0005-0000-0000-0000DA010000}"/>
    <cellStyle name="40% - Ênfase1 24 2" xfId="12271" xr:uid="{18C68AE1-EF0C-4249-97D7-08A13173E553}"/>
    <cellStyle name="40% - Ênfase1 25" xfId="695" xr:uid="{00000000-0005-0000-0000-0000DB010000}"/>
    <cellStyle name="40% - Ênfase1 25 2" xfId="12272" xr:uid="{037C384C-5CE4-4F26-82AF-772D92271F5B}"/>
    <cellStyle name="40% - Ênfase1 26" xfId="696" xr:uid="{00000000-0005-0000-0000-0000DC010000}"/>
    <cellStyle name="40% - Ênfase1 26 2" xfId="12273" xr:uid="{374ED6A1-8C7D-4F19-AFCD-862AE1808CF1}"/>
    <cellStyle name="40% - Ênfase1 27" xfId="697" xr:uid="{00000000-0005-0000-0000-0000DD010000}"/>
    <cellStyle name="40% - Ênfase1 27 2" xfId="12274" xr:uid="{8E890676-A9FF-475E-9A24-603F108885B6}"/>
    <cellStyle name="40% - Ênfase1 28" xfId="698" xr:uid="{00000000-0005-0000-0000-0000DE010000}"/>
    <cellStyle name="40% - Ênfase1 28 2" xfId="12275" xr:uid="{09EDE28C-B906-4EA9-805F-1CDE07CA9752}"/>
    <cellStyle name="40% - Ênfase1 29" xfId="699" xr:uid="{00000000-0005-0000-0000-0000DF010000}"/>
    <cellStyle name="40% - Ênfase1 29 2" xfId="12276" xr:uid="{23A808DA-75EC-4436-A6CC-DC0B370F1B55}"/>
    <cellStyle name="40% - Ênfase1 3" xfId="700" xr:uid="{00000000-0005-0000-0000-0000E0010000}"/>
    <cellStyle name="40% - Ênfase1 3 2" xfId="701" xr:uid="{00000000-0005-0000-0000-0000E1010000}"/>
    <cellStyle name="40% - Ênfase1 3 3" xfId="702" xr:uid="{00000000-0005-0000-0000-0000E2010000}"/>
    <cellStyle name="40% - Ênfase1 3 4" xfId="703" xr:uid="{00000000-0005-0000-0000-0000E3010000}"/>
    <cellStyle name="40% - Ênfase1 3 5" xfId="704" xr:uid="{00000000-0005-0000-0000-0000E4010000}"/>
    <cellStyle name="40% - Ênfase1 3 6" xfId="705" xr:uid="{00000000-0005-0000-0000-0000E5010000}"/>
    <cellStyle name="40% - Ênfase1 3 7" xfId="706" xr:uid="{00000000-0005-0000-0000-0000E6010000}"/>
    <cellStyle name="40% - Ênfase1 3 8" xfId="707" xr:uid="{00000000-0005-0000-0000-0000E7010000}"/>
    <cellStyle name="40% - Ênfase1 30" xfId="708" xr:uid="{00000000-0005-0000-0000-0000E8010000}"/>
    <cellStyle name="40% - Ênfase1 30 2" xfId="12277" xr:uid="{7A197ACA-B035-4D89-900D-7ACD3643BC85}"/>
    <cellStyle name="40% - Ênfase1 31" xfId="709" xr:uid="{00000000-0005-0000-0000-0000E9010000}"/>
    <cellStyle name="40% - Ênfase1 31 2" xfId="12278" xr:uid="{D4E81983-FFD2-4AF9-82B3-877C950E7F9B}"/>
    <cellStyle name="40% - Ênfase1 32" xfId="710" xr:uid="{00000000-0005-0000-0000-0000EA010000}"/>
    <cellStyle name="40% - Ênfase1 32 2" xfId="12279" xr:uid="{6821EC39-7AC9-4BD5-A4C4-D117C5265343}"/>
    <cellStyle name="40% - Ênfase1 33" xfId="711" xr:uid="{00000000-0005-0000-0000-0000EB010000}"/>
    <cellStyle name="40% - Ênfase1 33 2" xfId="12280" xr:uid="{2663AA6C-7132-4FCA-9D49-97F53FCFC425}"/>
    <cellStyle name="40% - Ênfase1 34" xfId="712" xr:uid="{00000000-0005-0000-0000-0000EC010000}"/>
    <cellStyle name="40% - Ênfase1 34 2" xfId="12281" xr:uid="{C3B6F3E1-139F-4D6C-AAFA-A644DF9A6EEC}"/>
    <cellStyle name="40% - Ênfase1 35" xfId="713" xr:uid="{00000000-0005-0000-0000-0000ED010000}"/>
    <cellStyle name="40% - Ênfase1 35 2" xfId="12282" xr:uid="{7403B7DC-40FC-4A1B-B8F8-C0FA4645765F}"/>
    <cellStyle name="40% - Ênfase1 4" xfId="714" xr:uid="{00000000-0005-0000-0000-0000EE010000}"/>
    <cellStyle name="40% - Ênfase1 4 2" xfId="715" xr:uid="{00000000-0005-0000-0000-0000EF010000}"/>
    <cellStyle name="40% - Ênfase1 4 3" xfId="716" xr:uid="{00000000-0005-0000-0000-0000F0010000}"/>
    <cellStyle name="40% - Ênfase1 4 4" xfId="717" xr:uid="{00000000-0005-0000-0000-0000F1010000}"/>
    <cellStyle name="40% - Ênfase1 4 5" xfId="718" xr:uid="{00000000-0005-0000-0000-0000F2010000}"/>
    <cellStyle name="40% - Ênfase1 4 6" xfId="719" xr:uid="{00000000-0005-0000-0000-0000F3010000}"/>
    <cellStyle name="40% - Ênfase1 4 7" xfId="720" xr:uid="{00000000-0005-0000-0000-0000F4010000}"/>
    <cellStyle name="40% - Ênfase1 5" xfId="721" xr:uid="{00000000-0005-0000-0000-0000F5010000}"/>
    <cellStyle name="40% - Ênfase1 6" xfId="722" xr:uid="{00000000-0005-0000-0000-0000F6010000}"/>
    <cellStyle name="40% - Ênfase1 7" xfId="723" xr:uid="{00000000-0005-0000-0000-0000F7010000}"/>
    <cellStyle name="40% - Ênfase1 7 2" xfId="12283" xr:uid="{72C198E1-4691-4DE7-A22F-8BA1AB148E21}"/>
    <cellStyle name="40% - Ênfase1 8" xfId="724" xr:uid="{00000000-0005-0000-0000-0000F8010000}"/>
    <cellStyle name="40% - Ênfase1 8 2" xfId="12284" xr:uid="{5EB55735-C7F0-4A6D-AB8D-3C649688474A}"/>
    <cellStyle name="40% - Ênfase1 9" xfId="725" xr:uid="{00000000-0005-0000-0000-0000F9010000}"/>
    <cellStyle name="40% - Ênfase1 9 2" xfId="12285" xr:uid="{E7C8F6C9-24DD-4376-AB96-1436E180C046}"/>
    <cellStyle name="40% - Ênfase2 10" xfId="726" xr:uid="{00000000-0005-0000-0000-0000FA010000}"/>
    <cellStyle name="40% - Ênfase2 10 2" xfId="12286" xr:uid="{2AE48E9C-799D-4181-AAC2-DE5BCB739819}"/>
    <cellStyle name="40% - Ênfase2 11" xfId="727" xr:uid="{00000000-0005-0000-0000-0000FB010000}"/>
    <cellStyle name="40% - Ênfase2 11 2" xfId="12287" xr:uid="{5C1E4910-505C-43D6-9D26-1ABAF6FAE600}"/>
    <cellStyle name="40% - Ênfase2 12" xfId="728" xr:uid="{00000000-0005-0000-0000-0000FC010000}"/>
    <cellStyle name="40% - Ênfase2 12 2" xfId="12288" xr:uid="{0E357DF8-B8DB-4C86-AB3C-36F98D2E4239}"/>
    <cellStyle name="40% - Ênfase2 13" xfId="729" xr:uid="{00000000-0005-0000-0000-0000FD010000}"/>
    <cellStyle name="40% - Ênfase2 13 2" xfId="12289" xr:uid="{294F9AF0-5F6D-4B05-8247-2CA00E8AE21F}"/>
    <cellStyle name="40% - Ênfase2 14" xfId="730" xr:uid="{00000000-0005-0000-0000-0000FE010000}"/>
    <cellStyle name="40% - Ênfase2 14 2" xfId="12290" xr:uid="{D7359D01-115C-46DB-B55E-22B888425ECB}"/>
    <cellStyle name="40% - Ênfase2 15" xfId="731" xr:uid="{00000000-0005-0000-0000-0000FF010000}"/>
    <cellStyle name="40% - Ênfase2 15 2" xfId="12291" xr:uid="{1BDC5735-FA2B-4840-80AE-B8207705B9BD}"/>
    <cellStyle name="40% - Ênfase2 16" xfId="732" xr:uid="{00000000-0005-0000-0000-000000020000}"/>
    <cellStyle name="40% - Ênfase2 16 2" xfId="12292" xr:uid="{9E33D1D0-E0D5-4EF4-9D4A-93F2B148D35A}"/>
    <cellStyle name="40% - Ênfase2 17" xfId="733" xr:uid="{00000000-0005-0000-0000-000001020000}"/>
    <cellStyle name="40% - Ênfase2 17 2" xfId="12293" xr:uid="{72ED3C0E-9737-428D-8AD4-B5B1B11299EB}"/>
    <cellStyle name="40% - Ênfase2 18" xfId="734" xr:uid="{00000000-0005-0000-0000-000002020000}"/>
    <cellStyle name="40% - Ênfase2 18 2" xfId="12294" xr:uid="{42EA2766-AB6B-4D40-B689-F245EF260B54}"/>
    <cellStyle name="40% - Ênfase2 19" xfId="735" xr:uid="{00000000-0005-0000-0000-000003020000}"/>
    <cellStyle name="40% - Ênfase2 19 2" xfId="12295" xr:uid="{83FB16B0-BA57-4D3D-9A87-B20DCEB2E580}"/>
    <cellStyle name="40% - Ênfase2 2" xfId="736" xr:uid="{00000000-0005-0000-0000-000004020000}"/>
    <cellStyle name="40% - Ênfase2 2 2" xfId="737" xr:uid="{00000000-0005-0000-0000-000005020000}"/>
    <cellStyle name="40% - Ênfase2 2 2 2" xfId="738" xr:uid="{00000000-0005-0000-0000-000006020000}"/>
    <cellStyle name="40% - Ênfase2 2 2 2 2" xfId="12296" xr:uid="{0DCB895F-0258-4183-96AD-3726FB8F7063}"/>
    <cellStyle name="40% - Ênfase2 2 2 3" xfId="739" xr:uid="{00000000-0005-0000-0000-000007020000}"/>
    <cellStyle name="40% - Ênfase2 2 2 3 2" xfId="12297" xr:uid="{4FEF1AB4-C6B2-49D4-B50A-E6DE0DF7B577}"/>
    <cellStyle name="40% - Ênfase2 2 2 4" xfId="740" xr:uid="{00000000-0005-0000-0000-000008020000}"/>
    <cellStyle name="40% - Ênfase2 2 2 4 2" xfId="12298" xr:uid="{968221BC-10E1-413E-9F26-B943F3AF8E5E}"/>
    <cellStyle name="40% - Ênfase2 2 2 5" xfId="741" xr:uid="{00000000-0005-0000-0000-000009020000}"/>
    <cellStyle name="40% - Ênfase2 2 2 5 2" xfId="12299" xr:uid="{E8B38D8E-E4DC-47B5-98B6-99D69A1CB3A0}"/>
    <cellStyle name="40% - Ênfase2 2 2 6" xfId="742" xr:uid="{00000000-0005-0000-0000-00000A020000}"/>
    <cellStyle name="40% - Ênfase2 2 2 6 2" xfId="12300" xr:uid="{7652ED73-7231-41D2-8B2A-EF4E041A4FFB}"/>
    <cellStyle name="40% - Ênfase2 2 2 7" xfId="743" xr:uid="{00000000-0005-0000-0000-00000B020000}"/>
    <cellStyle name="40% - Ênfase2 2 2 7 2" xfId="12301" xr:uid="{2E8DC901-4071-49B6-987B-97067C00CA56}"/>
    <cellStyle name="40% - Ênfase2 2 3" xfId="744" xr:uid="{00000000-0005-0000-0000-00000C020000}"/>
    <cellStyle name="40% - Ênfase2 2 3 2" xfId="12302" xr:uid="{4BF3E885-726A-48EF-811F-7355B9FF3A98}"/>
    <cellStyle name="40% - Ênfase2 2 4" xfId="745" xr:uid="{00000000-0005-0000-0000-00000D020000}"/>
    <cellStyle name="40% - Ênfase2 2 4 2" xfId="12303" xr:uid="{F2593AC3-2571-4B7C-BEFA-6D3B00477E2C}"/>
    <cellStyle name="40% - Ênfase2 2 5" xfId="746" xr:uid="{00000000-0005-0000-0000-00000E020000}"/>
    <cellStyle name="40% - Ênfase2 2 5 2" xfId="12304" xr:uid="{034E7971-3657-4BCC-9F09-B00BAC463939}"/>
    <cellStyle name="40% - Ênfase2 2 6" xfId="747" xr:uid="{00000000-0005-0000-0000-00000F020000}"/>
    <cellStyle name="40% - Ênfase2 2 6 2" xfId="12305" xr:uid="{F655C747-7C88-4A2E-B5EC-A1EF0A5D9DB1}"/>
    <cellStyle name="40% - Ênfase2 2 7" xfId="748" xr:uid="{00000000-0005-0000-0000-000010020000}"/>
    <cellStyle name="40% - Ênfase2 2 7 2" xfId="12306" xr:uid="{0CD7102D-E930-4BF9-9383-97D0A434B1DE}"/>
    <cellStyle name="40% - Ênfase2 2 8" xfId="749" xr:uid="{00000000-0005-0000-0000-000011020000}"/>
    <cellStyle name="40% - Ênfase2 2 8 2" xfId="12307" xr:uid="{7ED773FA-1898-4FEC-90CF-E4F3B215E42E}"/>
    <cellStyle name="40% - Ênfase2 20" xfId="750" xr:uid="{00000000-0005-0000-0000-000012020000}"/>
    <cellStyle name="40% - Ênfase2 20 2" xfId="12308" xr:uid="{0ABA415B-46E8-4067-A285-B95D6796DFC6}"/>
    <cellStyle name="40% - Ênfase2 21" xfId="751" xr:uid="{00000000-0005-0000-0000-000013020000}"/>
    <cellStyle name="40% - Ênfase2 21 2" xfId="12309" xr:uid="{D3653CCF-0602-49B4-8D7B-03D711F23AF3}"/>
    <cellStyle name="40% - Ênfase2 22" xfId="752" xr:uid="{00000000-0005-0000-0000-000014020000}"/>
    <cellStyle name="40% - Ênfase2 22 2" xfId="12310" xr:uid="{CC6DE395-40B9-4AA5-8B78-5244A7E8090D}"/>
    <cellStyle name="40% - Ênfase2 23" xfId="753" xr:uid="{00000000-0005-0000-0000-000015020000}"/>
    <cellStyle name="40% - Ênfase2 23 2" xfId="12311" xr:uid="{9206B5F5-3D95-46BD-9F0D-9D342A0B90C6}"/>
    <cellStyle name="40% - Ênfase2 24" xfId="754" xr:uid="{00000000-0005-0000-0000-000016020000}"/>
    <cellStyle name="40% - Ênfase2 24 2" xfId="12312" xr:uid="{D4BBD66C-41EF-40A2-BDBC-D08A6FD097E6}"/>
    <cellStyle name="40% - Ênfase2 25" xfId="755" xr:uid="{00000000-0005-0000-0000-000017020000}"/>
    <cellStyle name="40% - Ênfase2 25 2" xfId="12313" xr:uid="{D332AD93-00C6-4FD4-B0F0-EB0FB5E221DA}"/>
    <cellStyle name="40% - Ênfase2 26" xfId="756" xr:uid="{00000000-0005-0000-0000-000018020000}"/>
    <cellStyle name="40% - Ênfase2 26 2" xfId="12314" xr:uid="{D332ED63-D245-46F3-B57C-5AF7D8AB602B}"/>
    <cellStyle name="40% - Ênfase2 27" xfId="757" xr:uid="{00000000-0005-0000-0000-000019020000}"/>
    <cellStyle name="40% - Ênfase2 27 2" xfId="12315" xr:uid="{EC2237A4-97B9-4DC2-8195-39C499FC4A22}"/>
    <cellStyle name="40% - Ênfase2 28" xfId="758" xr:uid="{00000000-0005-0000-0000-00001A020000}"/>
    <cellStyle name="40% - Ênfase2 28 2" xfId="12316" xr:uid="{D8A697BC-5EA2-4575-915D-604B76255B68}"/>
    <cellStyle name="40% - Ênfase2 29" xfId="759" xr:uid="{00000000-0005-0000-0000-00001B020000}"/>
    <cellStyle name="40% - Ênfase2 29 2" xfId="12317" xr:uid="{A4269176-8786-4846-9182-B15AF9612837}"/>
    <cellStyle name="40% - Ênfase2 3" xfId="760" xr:uid="{00000000-0005-0000-0000-00001C020000}"/>
    <cellStyle name="40% - Ênfase2 3 2" xfId="761" xr:uid="{00000000-0005-0000-0000-00001D020000}"/>
    <cellStyle name="40% - Ênfase2 3 3" xfId="762" xr:uid="{00000000-0005-0000-0000-00001E020000}"/>
    <cellStyle name="40% - Ênfase2 3 4" xfId="763" xr:uid="{00000000-0005-0000-0000-00001F020000}"/>
    <cellStyle name="40% - Ênfase2 3 5" xfId="764" xr:uid="{00000000-0005-0000-0000-000020020000}"/>
    <cellStyle name="40% - Ênfase2 3 6" xfId="765" xr:uid="{00000000-0005-0000-0000-000021020000}"/>
    <cellStyle name="40% - Ênfase2 3 7" xfId="766" xr:uid="{00000000-0005-0000-0000-000022020000}"/>
    <cellStyle name="40% - Ênfase2 30" xfId="767" xr:uid="{00000000-0005-0000-0000-000023020000}"/>
    <cellStyle name="40% - Ênfase2 30 2" xfId="12318" xr:uid="{2D8A3D88-224F-4A6F-BF23-188D08FAFEB4}"/>
    <cellStyle name="40% - Ênfase2 31" xfId="768" xr:uid="{00000000-0005-0000-0000-000024020000}"/>
    <cellStyle name="40% - Ênfase2 31 2" xfId="12319" xr:uid="{D85CE13F-E4C0-46D2-B987-27FB3FEEBCC1}"/>
    <cellStyle name="40% - Ênfase2 32" xfId="769" xr:uid="{00000000-0005-0000-0000-000025020000}"/>
    <cellStyle name="40% - Ênfase2 32 2" xfId="12320" xr:uid="{8FE2626C-2E48-4805-9DC0-49488E87BDF8}"/>
    <cellStyle name="40% - Ênfase2 33" xfId="770" xr:uid="{00000000-0005-0000-0000-000026020000}"/>
    <cellStyle name="40% - Ênfase2 33 2" xfId="12321" xr:uid="{D23D3C0E-E2CE-4556-A1CF-7E1D5A7AB5F4}"/>
    <cellStyle name="40% - Ênfase2 34" xfId="771" xr:uid="{00000000-0005-0000-0000-000027020000}"/>
    <cellStyle name="40% - Ênfase2 34 2" xfId="12322" xr:uid="{382BF141-9220-4140-93B0-C7F0ED15B2B9}"/>
    <cellStyle name="40% - Ênfase2 35" xfId="772" xr:uid="{00000000-0005-0000-0000-000028020000}"/>
    <cellStyle name="40% - Ênfase2 35 2" xfId="12323" xr:uid="{569D5A19-CBC5-41AF-9CEA-93B17F5C9FE6}"/>
    <cellStyle name="40% - Ênfase2 4" xfId="773" xr:uid="{00000000-0005-0000-0000-000029020000}"/>
    <cellStyle name="40% - Ênfase2 5" xfId="774" xr:uid="{00000000-0005-0000-0000-00002A020000}"/>
    <cellStyle name="40% - Ênfase2 6" xfId="775" xr:uid="{00000000-0005-0000-0000-00002B020000}"/>
    <cellStyle name="40% - Ênfase2 7" xfId="776" xr:uid="{00000000-0005-0000-0000-00002C020000}"/>
    <cellStyle name="40% - Ênfase2 7 2" xfId="12324" xr:uid="{0EB9FE58-A2A3-44D0-AE6F-30276AA418D6}"/>
    <cellStyle name="40% - Ênfase2 8" xfId="777" xr:uid="{00000000-0005-0000-0000-00002D020000}"/>
    <cellStyle name="40% - Ênfase2 8 2" xfId="12325" xr:uid="{D87064DC-8547-4C4E-BA75-94919C9229F8}"/>
    <cellStyle name="40% - Ênfase2 9" xfId="778" xr:uid="{00000000-0005-0000-0000-00002E020000}"/>
    <cellStyle name="40% - Ênfase2 9 2" xfId="12326" xr:uid="{CD9331C1-FD8A-41D8-8CE4-EE9271CF409C}"/>
    <cellStyle name="40% - Ênfase3 10" xfId="779" xr:uid="{00000000-0005-0000-0000-00002F020000}"/>
    <cellStyle name="40% - Ênfase3 10 2" xfId="12327" xr:uid="{ACCD6E93-60A5-4839-B3E6-4D45918FFDD3}"/>
    <cellStyle name="40% - Ênfase3 11" xfId="780" xr:uid="{00000000-0005-0000-0000-000030020000}"/>
    <cellStyle name="40% - Ênfase3 11 2" xfId="12328" xr:uid="{75E8AFCF-1A13-4162-A336-BF4438EC5581}"/>
    <cellStyle name="40% - Ênfase3 12" xfId="781" xr:uid="{00000000-0005-0000-0000-000031020000}"/>
    <cellStyle name="40% - Ênfase3 12 2" xfId="12329" xr:uid="{51598833-DBCE-41F0-837E-F6FF7309B7D8}"/>
    <cellStyle name="40% - Ênfase3 13" xfId="782" xr:uid="{00000000-0005-0000-0000-000032020000}"/>
    <cellStyle name="40% - Ênfase3 13 2" xfId="12330" xr:uid="{67DB714A-F393-4446-B129-BDE51CCE1B7B}"/>
    <cellStyle name="40% - Ênfase3 14" xfId="783" xr:uid="{00000000-0005-0000-0000-000033020000}"/>
    <cellStyle name="40% - Ênfase3 14 2" xfId="12331" xr:uid="{F057FF43-D13D-4D8D-BC40-63ED77F885AB}"/>
    <cellStyle name="40% - Ênfase3 15" xfId="784" xr:uid="{00000000-0005-0000-0000-000034020000}"/>
    <cellStyle name="40% - Ênfase3 15 2" xfId="12332" xr:uid="{E4E510D6-D156-45AA-986F-0F6F29FF89A7}"/>
    <cellStyle name="40% - Ênfase3 16" xfId="785" xr:uid="{00000000-0005-0000-0000-000035020000}"/>
    <cellStyle name="40% - Ênfase3 16 2" xfId="12333" xr:uid="{87F41887-E89C-45E2-A524-B52877ECBD5F}"/>
    <cellStyle name="40% - Ênfase3 17" xfId="786" xr:uid="{00000000-0005-0000-0000-000036020000}"/>
    <cellStyle name="40% - Ênfase3 17 2" xfId="12334" xr:uid="{0A38B077-4D9A-448B-B6ED-C059B876B680}"/>
    <cellStyle name="40% - Ênfase3 18" xfId="787" xr:uid="{00000000-0005-0000-0000-000037020000}"/>
    <cellStyle name="40% - Ênfase3 18 2" xfId="12335" xr:uid="{D864F4BE-0A01-405A-B7B8-E0183E36EFFE}"/>
    <cellStyle name="40% - Ênfase3 19" xfId="788" xr:uid="{00000000-0005-0000-0000-000038020000}"/>
    <cellStyle name="40% - Ênfase3 19 2" xfId="12336" xr:uid="{23D8EA14-E784-4DA2-8EDB-97ACB5FE56D7}"/>
    <cellStyle name="40% - Ênfase3 2" xfId="789" xr:uid="{00000000-0005-0000-0000-000039020000}"/>
    <cellStyle name="40% - Ênfase3 2 10" xfId="790" xr:uid="{00000000-0005-0000-0000-00003A020000}"/>
    <cellStyle name="40% - Ênfase3 2 10 2" xfId="12337" xr:uid="{102D5905-6BCC-4038-9894-98BB13024F76}"/>
    <cellStyle name="40% - Ênfase3 2 2" xfId="791" xr:uid="{00000000-0005-0000-0000-00003B020000}"/>
    <cellStyle name="40% - Ênfase3 2 2 2" xfId="792" xr:uid="{00000000-0005-0000-0000-00003C020000}"/>
    <cellStyle name="40% - Ênfase3 2 2 2 2" xfId="12338" xr:uid="{2F6CEE55-56BA-4BAD-BDAC-1AF023194326}"/>
    <cellStyle name="40% - Ênfase3 2 2 3" xfId="793" xr:uid="{00000000-0005-0000-0000-00003D020000}"/>
    <cellStyle name="40% - Ênfase3 2 2 3 2" xfId="12339" xr:uid="{3CC86C05-10D8-4D2D-84EB-5DC9D71F9D22}"/>
    <cellStyle name="40% - Ênfase3 2 2 4" xfId="794" xr:uid="{00000000-0005-0000-0000-00003E020000}"/>
    <cellStyle name="40% - Ênfase3 2 2 4 2" xfId="12340" xr:uid="{52C2E3C9-C950-4BE7-9DA2-0595286A8A62}"/>
    <cellStyle name="40% - Ênfase3 2 2 5" xfId="795" xr:uid="{00000000-0005-0000-0000-00003F020000}"/>
    <cellStyle name="40% - Ênfase3 2 2 5 2" xfId="12341" xr:uid="{58CFCCC0-770C-41EB-94A1-3F3EDCCC45FA}"/>
    <cellStyle name="40% - Ênfase3 2 2 6" xfId="796" xr:uid="{00000000-0005-0000-0000-000040020000}"/>
    <cellStyle name="40% - Ênfase3 2 2 6 2" xfId="12342" xr:uid="{1B1E0277-4291-43FE-A1AD-1D59F39C6529}"/>
    <cellStyle name="40% - Ênfase3 2 2 7" xfId="797" xr:uid="{00000000-0005-0000-0000-000041020000}"/>
    <cellStyle name="40% - Ênfase3 2 2 7 2" xfId="12343" xr:uid="{FE81889B-F673-48D4-992B-08372488B55B}"/>
    <cellStyle name="40% - Ênfase3 2 3" xfId="798" xr:uid="{00000000-0005-0000-0000-000042020000}"/>
    <cellStyle name="40% - Ênfase3 2 4" xfId="799" xr:uid="{00000000-0005-0000-0000-000043020000}"/>
    <cellStyle name="40% - Ênfase3 2 5" xfId="800" xr:uid="{00000000-0005-0000-0000-000044020000}"/>
    <cellStyle name="40% - Ênfase3 2 5 2" xfId="12344" xr:uid="{A740CDC2-C924-453E-B698-7D7CA39FF622}"/>
    <cellStyle name="40% - Ênfase3 2 6" xfId="801" xr:uid="{00000000-0005-0000-0000-000045020000}"/>
    <cellStyle name="40% - Ênfase3 2 6 2" xfId="12345" xr:uid="{817A05E2-C0E9-4083-84C7-AFD03CA81721}"/>
    <cellStyle name="40% - Ênfase3 2 7" xfId="802" xr:uid="{00000000-0005-0000-0000-000046020000}"/>
    <cellStyle name="40% - Ênfase3 2 7 2" xfId="12346" xr:uid="{EAC5E4E4-2C8D-48D7-A4AD-B2E30DD40F33}"/>
    <cellStyle name="40% - Ênfase3 2 8" xfId="803" xr:uid="{00000000-0005-0000-0000-000047020000}"/>
    <cellStyle name="40% - Ênfase3 2 8 2" xfId="12347" xr:uid="{B2B6772B-BDE7-4CD0-8832-072843DD1D90}"/>
    <cellStyle name="40% - Ênfase3 2 9" xfId="804" xr:uid="{00000000-0005-0000-0000-000048020000}"/>
    <cellStyle name="40% - Ênfase3 2 9 2" xfId="12348" xr:uid="{2337FB1D-5958-49B4-A339-D1454029865F}"/>
    <cellStyle name="40% - Ênfase3 20" xfId="805" xr:uid="{00000000-0005-0000-0000-000049020000}"/>
    <cellStyle name="40% - Ênfase3 20 2" xfId="12349" xr:uid="{AC244CE4-BD52-4279-BC79-6A70604FE2A7}"/>
    <cellStyle name="40% - Ênfase3 21" xfId="806" xr:uid="{00000000-0005-0000-0000-00004A020000}"/>
    <cellStyle name="40% - Ênfase3 21 2" xfId="12350" xr:uid="{DC6D1C71-8C88-4C80-B8A1-EE957342CC54}"/>
    <cellStyle name="40% - Ênfase3 22" xfId="807" xr:uid="{00000000-0005-0000-0000-00004B020000}"/>
    <cellStyle name="40% - Ênfase3 22 2" xfId="12351" xr:uid="{82FE2E09-E7BF-47DE-BC8F-55B6AB65343F}"/>
    <cellStyle name="40% - Ênfase3 23" xfId="808" xr:uid="{00000000-0005-0000-0000-00004C020000}"/>
    <cellStyle name="40% - Ênfase3 23 2" xfId="12352" xr:uid="{9DA96C9F-9AE9-4DD4-8E74-21966B6F0E76}"/>
    <cellStyle name="40% - Ênfase3 24" xfId="809" xr:uid="{00000000-0005-0000-0000-00004D020000}"/>
    <cellStyle name="40% - Ênfase3 24 2" xfId="12353" xr:uid="{ACF63919-9016-4852-B1A1-FC48139DB346}"/>
    <cellStyle name="40% - Ênfase3 25" xfId="810" xr:uid="{00000000-0005-0000-0000-00004E020000}"/>
    <cellStyle name="40% - Ênfase3 25 2" xfId="12354" xr:uid="{CDD24638-615C-4C07-9DA8-B26DCE73ADCF}"/>
    <cellStyle name="40% - Ênfase3 26" xfId="811" xr:uid="{00000000-0005-0000-0000-00004F020000}"/>
    <cellStyle name="40% - Ênfase3 26 2" xfId="12355" xr:uid="{5C6BC13B-08C5-4380-97EF-D03BF217AE43}"/>
    <cellStyle name="40% - Ênfase3 27" xfId="812" xr:uid="{00000000-0005-0000-0000-000050020000}"/>
    <cellStyle name="40% - Ênfase3 27 2" xfId="12356" xr:uid="{0CF6CA79-4399-4F6B-B4FC-F5A72F85048D}"/>
    <cellStyle name="40% - Ênfase3 28" xfId="813" xr:uid="{00000000-0005-0000-0000-000051020000}"/>
    <cellStyle name="40% - Ênfase3 28 2" xfId="12357" xr:uid="{3CF39C62-25BB-4949-B8D2-99107FC2FCF9}"/>
    <cellStyle name="40% - Ênfase3 29" xfId="814" xr:uid="{00000000-0005-0000-0000-000052020000}"/>
    <cellStyle name="40% - Ênfase3 29 2" xfId="12358" xr:uid="{354E774A-231F-4BDD-992A-15891613B46C}"/>
    <cellStyle name="40% - Ênfase3 3" xfId="815" xr:uid="{00000000-0005-0000-0000-000053020000}"/>
    <cellStyle name="40% - Ênfase3 3 2" xfId="816" xr:uid="{00000000-0005-0000-0000-000054020000}"/>
    <cellStyle name="40% - Ênfase3 3 3" xfId="817" xr:uid="{00000000-0005-0000-0000-000055020000}"/>
    <cellStyle name="40% - Ênfase3 3 4" xfId="818" xr:uid="{00000000-0005-0000-0000-000056020000}"/>
    <cellStyle name="40% - Ênfase3 3 5" xfId="819" xr:uid="{00000000-0005-0000-0000-000057020000}"/>
    <cellStyle name="40% - Ênfase3 3 6" xfId="820" xr:uid="{00000000-0005-0000-0000-000058020000}"/>
    <cellStyle name="40% - Ênfase3 3 7" xfId="821" xr:uid="{00000000-0005-0000-0000-000059020000}"/>
    <cellStyle name="40% - Ênfase3 3 8" xfId="822" xr:uid="{00000000-0005-0000-0000-00005A020000}"/>
    <cellStyle name="40% - Ênfase3 30" xfId="823" xr:uid="{00000000-0005-0000-0000-00005B020000}"/>
    <cellStyle name="40% - Ênfase3 30 2" xfId="12359" xr:uid="{350FAC6A-3B83-4291-BB36-16CD23FBB035}"/>
    <cellStyle name="40% - Ênfase3 31" xfId="824" xr:uid="{00000000-0005-0000-0000-00005C020000}"/>
    <cellStyle name="40% - Ênfase3 31 2" xfId="12360" xr:uid="{28745B59-7A65-4FE5-A9C1-02227F569408}"/>
    <cellStyle name="40% - Ênfase3 32" xfId="825" xr:uid="{00000000-0005-0000-0000-00005D020000}"/>
    <cellStyle name="40% - Ênfase3 32 2" xfId="12361" xr:uid="{102F9AE2-9898-4213-BE8A-44023E699CD6}"/>
    <cellStyle name="40% - Ênfase3 33" xfId="826" xr:uid="{00000000-0005-0000-0000-00005E020000}"/>
    <cellStyle name="40% - Ênfase3 33 2" xfId="12362" xr:uid="{31A74772-EE59-45F7-9145-C115E8EB9FD2}"/>
    <cellStyle name="40% - Ênfase3 34" xfId="827" xr:uid="{00000000-0005-0000-0000-00005F020000}"/>
    <cellStyle name="40% - Ênfase3 34 2" xfId="12363" xr:uid="{4C86AF24-24A4-4509-B4B3-C4E53F818ED6}"/>
    <cellStyle name="40% - Ênfase3 35" xfId="828" xr:uid="{00000000-0005-0000-0000-000060020000}"/>
    <cellStyle name="40% - Ênfase3 35 2" xfId="12364" xr:uid="{F8BE67AA-F21E-4522-BB06-DC7F89640810}"/>
    <cellStyle name="40% - Ênfase3 4" xfId="829" xr:uid="{00000000-0005-0000-0000-000061020000}"/>
    <cellStyle name="40% - Ênfase3 4 2" xfId="830" xr:uid="{00000000-0005-0000-0000-000062020000}"/>
    <cellStyle name="40% - Ênfase3 4 3" xfId="831" xr:uid="{00000000-0005-0000-0000-000063020000}"/>
    <cellStyle name="40% - Ênfase3 4 4" xfId="832" xr:uid="{00000000-0005-0000-0000-000064020000}"/>
    <cellStyle name="40% - Ênfase3 4 5" xfId="833" xr:uid="{00000000-0005-0000-0000-000065020000}"/>
    <cellStyle name="40% - Ênfase3 4 6" xfId="834" xr:uid="{00000000-0005-0000-0000-000066020000}"/>
    <cellStyle name="40% - Ênfase3 4 7" xfId="835" xr:uid="{00000000-0005-0000-0000-000067020000}"/>
    <cellStyle name="40% - Ênfase3 5" xfId="836" xr:uid="{00000000-0005-0000-0000-000068020000}"/>
    <cellStyle name="40% - Ênfase3 6" xfId="837" xr:uid="{00000000-0005-0000-0000-000069020000}"/>
    <cellStyle name="40% - Ênfase3 7" xfId="838" xr:uid="{00000000-0005-0000-0000-00006A020000}"/>
    <cellStyle name="40% - Ênfase3 7 2" xfId="12365" xr:uid="{12E10A47-E5C9-46D1-9083-946D523D407E}"/>
    <cellStyle name="40% - Ênfase3 8" xfId="839" xr:uid="{00000000-0005-0000-0000-00006B020000}"/>
    <cellStyle name="40% - Ênfase3 8 2" xfId="12366" xr:uid="{F9AAFAB1-3C3A-4ACE-8A74-91E0FF21EC53}"/>
    <cellStyle name="40% - Ênfase3 9" xfId="840" xr:uid="{00000000-0005-0000-0000-00006C020000}"/>
    <cellStyle name="40% - Ênfase3 9 2" xfId="12367" xr:uid="{1BC99E20-644A-4CC5-9547-D2295BAA8967}"/>
    <cellStyle name="40% - Ênfase4 10" xfId="841" xr:uid="{00000000-0005-0000-0000-00006D020000}"/>
    <cellStyle name="40% - Ênfase4 10 2" xfId="12368" xr:uid="{B54AB191-A583-467A-A90B-36ED0BE61739}"/>
    <cellStyle name="40% - Ênfase4 11" xfId="842" xr:uid="{00000000-0005-0000-0000-00006E020000}"/>
    <cellStyle name="40% - Ênfase4 11 2" xfId="12369" xr:uid="{C5061B16-7C5E-4390-A335-B12EA919D94E}"/>
    <cellStyle name="40% - Ênfase4 12" xfId="843" xr:uid="{00000000-0005-0000-0000-00006F020000}"/>
    <cellStyle name="40% - Ênfase4 12 2" xfId="12370" xr:uid="{64345E50-0755-4C16-9C1D-F67662A23D96}"/>
    <cellStyle name="40% - Ênfase4 13" xfId="844" xr:uid="{00000000-0005-0000-0000-000070020000}"/>
    <cellStyle name="40% - Ênfase4 13 2" xfId="12371" xr:uid="{268595D6-5544-4724-92D7-77F7F8CF7FC2}"/>
    <cellStyle name="40% - Ênfase4 14" xfId="845" xr:uid="{00000000-0005-0000-0000-000071020000}"/>
    <cellStyle name="40% - Ênfase4 14 2" xfId="12372" xr:uid="{260E58B1-73EF-4B31-B174-805BB585B220}"/>
    <cellStyle name="40% - Ênfase4 15" xfId="846" xr:uid="{00000000-0005-0000-0000-000072020000}"/>
    <cellStyle name="40% - Ênfase4 15 2" xfId="12373" xr:uid="{1EB94470-59C0-4A2A-9D68-567C3D0BC99E}"/>
    <cellStyle name="40% - Ênfase4 16" xfId="847" xr:uid="{00000000-0005-0000-0000-000073020000}"/>
    <cellStyle name="40% - Ênfase4 16 2" xfId="12374" xr:uid="{02502118-EDF4-43C6-9373-152781B80692}"/>
    <cellStyle name="40% - Ênfase4 17" xfId="848" xr:uid="{00000000-0005-0000-0000-000074020000}"/>
    <cellStyle name="40% - Ênfase4 17 2" xfId="12375" xr:uid="{5AD003B5-64ED-4ACF-A13B-11FCAF31A5A4}"/>
    <cellStyle name="40% - Ênfase4 18" xfId="849" xr:uid="{00000000-0005-0000-0000-000075020000}"/>
    <cellStyle name="40% - Ênfase4 18 2" xfId="12376" xr:uid="{D26B74A0-F2E9-44D0-9579-F8E64BCC3556}"/>
    <cellStyle name="40% - Ênfase4 19" xfId="850" xr:uid="{00000000-0005-0000-0000-000076020000}"/>
    <cellStyle name="40% - Ênfase4 19 2" xfId="12377" xr:uid="{F4587CBC-761E-4D92-840A-4D1E55F018F9}"/>
    <cellStyle name="40% - Ênfase4 2" xfId="851" xr:uid="{00000000-0005-0000-0000-000077020000}"/>
    <cellStyle name="40% - Ênfase4 2 10" xfId="852" xr:uid="{00000000-0005-0000-0000-000078020000}"/>
    <cellStyle name="40% - Ênfase4 2 10 2" xfId="12378" xr:uid="{19EB8139-3961-44B8-A867-FE00671F34B8}"/>
    <cellStyle name="40% - Ênfase4 2 2" xfId="853" xr:uid="{00000000-0005-0000-0000-000079020000}"/>
    <cellStyle name="40% - Ênfase4 2 2 2" xfId="854" xr:uid="{00000000-0005-0000-0000-00007A020000}"/>
    <cellStyle name="40% - Ênfase4 2 2 2 2" xfId="12379" xr:uid="{8D5B7384-69D6-4961-8557-A37006932046}"/>
    <cellStyle name="40% - Ênfase4 2 2 3" xfId="855" xr:uid="{00000000-0005-0000-0000-00007B020000}"/>
    <cellStyle name="40% - Ênfase4 2 2 3 2" xfId="12380" xr:uid="{792BE8EA-97A2-4E4E-BF5E-BF483C5EF8DF}"/>
    <cellStyle name="40% - Ênfase4 2 2 4" xfId="856" xr:uid="{00000000-0005-0000-0000-00007C020000}"/>
    <cellStyle name="40% - Ênfase4 2 2 4 2" xfId="12381" xr:uid="{6C368273-D637-4FD4-B6D3-293E7CCAD88E}"/>
    <cellStyle name="40% - Ênfase4 2 2 5" xfId="857" xr:uid="{00000000-0005-0000-0000-00007D020000}"/>
    <cellStyle name="40% - Ênfase4 2 2 5 2" xfId="12382" xr:uid="{3CBD1A65-31DF-439F-A91A-13498F6EFF8B}"/>
    <cellStyle name="40% - Ênfase4 2 2 6" xfId="858" xr:uid="{00000000-0005-0000-0000-00007E020000}"/>
    <cellStyle name="40% - Ênfase4 2 2 6 2" xfId="12383" xr:uid="{EE0A8226-1F4C-45CB-8EDA-110C1254CF75}"/>
    <cellStyle name="40% - Ênfase4 2 2 7" xfId="859" xr:uid="{00000000-0005-0000-0000-00007F020000}"/>
    <cellStyle name="40% - Ênfase4 2 2 7 2" xfId="12384" xr:uid="{9E64C701-A3AC-4C92-B676-0A2D96C84FE8}"/>
    <cellStyle name="40% - Ênfase4 2 3" xfId="860" xr:uid="{00000000-0005-0000-0000-000080020000}"/>
    <cellStyle name="40% - Ênfase4 2 4" xfId="861" xr:uid="{00000000-0005-0000-0000-000081020000}"/>
    <cellStyle name="40% - Ênfase4 2 5" xfId="862" xr:uid="{00000000-0005-0000-0000-000082020000}"/>
    <cellStyle name="40% - Ênfase4 2 5 2" xfId="12385" xr:uid="{9CB007E1-1647-4425-B8A4-54B86396F7F4}"/>
    <cellStyle name="40% - Ênfase4 2 6" xfId="863" xr:uid="{00000000-0005-0000-0000-000083020000}"/>
    <cellStyle name="40% - Ênfase4 2 6 2" xfId="12386" xr:uid="{EB61159D-42AA-4337-BBE6-1A5417DE1A25}"/>
    <cellStyle name="40% - Ênfase4 2 7" xfId="864" xr:uid="{00000000-0005-0000-0000-000084020000}"/>
    <cellStyle name="40% - Ênfase4 2 7 2" xfId="12387" xr:uid="{1F296CA3-6A0D-4398-8BE8-6363B43C227E}"/>
    <cellStyle name="40% - Ênfase4 2 8" xfId="865" xr:uid="{00000000-0005-0000-0000-000085020000}"/>
    <cellStyle name="40% - Ênfase4 2 8 2" xfId="12388" xr:uid="{606ADAC3-8517-47AC-B885-EF68988FBE81}"/>
    <cellStyle name="40% - Ênfase4 2 9" xfId="866" xr:uid="{00000000-0005-0000-0000-000086020000}"/>
    <cellStyle name="40% - Ênfase4 2 9 2" xfId="12389" xr:uid="{D097A007-CA6E-497F-B2B9-B5143D0DCBF4}"/>
    <cellStyle name="40% - Ênfase4 20" xfId="867" xr:uid="{00000000-0005-0000-0000-000087020000}"/>
    <cellStyle name="40% - Ênfase4 20 2" xfId="12390" xr:uid="{9457B278-92C0-43C1-924E-CBA43B0A77C1}"/>
    <cellStyle name="40% - Ênfase4 21" xfId="868" xr:uid="{00000000-0005-0000-0000-000088020000}"/>
    <cellStyle name="40% - Ênfase4 21 2" xfId="12391" xr:uid="{74637AC4-A278-4A3B-B4DB-943F911BE26D}"/>
    <cellStyle name="40% - Ênfase4 22" xfId="869" xr:uid="{00000000-0005-0000-0000-000089020000}"/>
    <cellStyle name="40% - Ênfase4 22 2" xfId="12392" xr:uid="{76A93ECF-D043-4885-BEC3-420C69A5900A}"/>
    <cellStyle name="40% - Ênfase4 23" xfId="870" xr:uid="{00000000-0005-0000-0000-00008A020000}"/>
    <cellStyle name="40% - Ênfase4 23 2" xfId="12393" xr:uid="{047ABCE1-0F21-4A47-97A5-5311A0E43F13}"/>
    <cellStyle name="40% - Ênfase4 24" xfId="871" xr:uid="{00000000-0005-0000-0000-00008B020000}"/>
    <cellStyle name="40% - Ênfase4 24 2" xfId="12394" xr:uid="{F2753D5E-6CEF-4F94-80D1-CF8572084D08}"/>
    <cellStyle name="40% - Ênfase4 25" xfId="872" xr:uid="{00000000-0005-0000-0000-00008C020000}"/>
    <cellStyle name="40% - Ênfase4 25 2" xfId="12395" xr:uid="{0E3F0969-78A2-4679-92FF-C1BC718ADAFC}"/>
    <cellStyle name="40% - Ênfase4 26" xfId="873" xr:uid="{00000000-0005-0000-0000-00008D020000}"/>
    <cellStyle name="40% - Ênfase4 26 2" xfId="12396" xr:uid="{4C6E9A96-38FD-43E4-A479-4AE1F6E955D3}"/>
    <cellStyle name="40% - Ênfase4 27" xfId="874" xr:uid="{00000000-0005-0000-0000-00008E020000}"/>
    <cellStyle name="40% - Ênfase4 27 2" xfId="12397" xr:uid="{330B856A-0B8C-40B0-A235-F67BB929C45C}"/>
    <cellStyle name="40% - Ênfase4 28" xfId="875" xr:uid="{00000000-0005-0000-0000-00008F020000}"/>
    <cellStyle name="40% - Ênfase4 28 2" xfId="12398" xr:uid="{3179FF3E-BDBC-4C7D-A19B-F8B4472F4541}"/>
    <cellStyle name="40% - Ênfase4 29" xfId="876" xr:uid="{00000000-0005-0000-0000-000090020000}"/>
    <cellStyle name="40% - Ênfase4 29 2" xfId="12399" xr:uid="{219D2CCE-1B70-402C-AACC-95A20874BB18}"/>
    <cellStyle name="40% - Ênfase4 3" xfId="877" xr:uid="{00000000-0005-0000-0000-000091020000}"/>
    <cellStyle name="40% - Ênfase4 3 2" xfId="878" xr:uid="{00000000-0005-0000-0000-000092020000}"/>
    <cellStyle name="40% - Ênfase4 3 3" xfId="879" xr:uid="{00000000-0005-0000-0000-000093020000}"/>
    <cellStyle name="40% - Ênfase4 3 4" xfId="880" xr:uid="{00000000-0005-0000-0000-000094020000}"/>
    <cellStyle name="40% - Ênfase4 3 5" xfId="881" xr:uid="{00000000-0005-0000-0000-000095020000}"/>
    <cellStyle name="40% - Ênfase4 3 6" xfId="882" xr:uid="{00000000-0005-0000-0000-000096020000}"/>
    <cellStyle name="40% - Ênfase4 3 7" xfId="883" xr:uid="{00000000-0005-0000-0000-000097020000}"/>
    <cellStyle name="40% - Ênfase4 3 8" xfId="884" xr:uid="{00000000-0005-0000-0000-000098020000}"/>
    <cellStyle name="40% - Ênfase4 30" xfId="885" xr:uid="{00000000-0005-0000-0000-000099020000}"/>
    <cellStyle name="40% - Ênfase4 30 2" xfId="12400" xr:uid="{5EC02F08-4080-4608-8E00-45966D600AB0}"/>
    <cellStyle name="40% - Ênfase4 31" xfId="886" xr:uid="{00000000-0005-0000-0000-00009A020000}"/>
    <cellStyle name="40% - Ênfase4 31 2" xfId="12401" xr:uid="{BE197B2D-8F7D-4AB0-9626-E38BB1F49763}"/>
    <cellStyle name="40% - Ênfase4 32" xfId="887" xr:uid="{00000000-0005-0000-0000-00009B020000}"/>
    <cellStyle name="40% - Ênfase4 32 2" xfId="12402" xr:uid="{4A8A7385-9311-4420-B479-1B9B48013929}"/>
    <cellStyle name="40% - Ênfase4 33" xfId="888" xr:uid="{00000000-0005-0000-0000-00009C020000}"/>
    <cellStyle name="40% - Ênfase4 33 2" xfId="12403" xr:uid="{9590334B-13B7-47D2-BDEC-57693CDBF109}"/>
    <cellStyle name="40% - Ênfase4 34" xfId="889" xr:uid="{00000000-0005-0000-0000-00009D020000}"/>
    <cellStyle name="40% - Ênfase4 34 2" xfId="12404" xr:uid="{969EA1FB-B685-4340-84E8-B2E5E8E85A2F}"/>
    <cellStyle name="40% - Ênfase4 35" xfId="890" xr:uid="{00000000-0005-0000-0000-00009E020000}"/>
    <cellStyle name="40% - Ênfase4 35 2" xfId="12405" xr:uid="{61DD49C4-5BE5-4A6E-826A-C047BD16C31B}"/>
    <cellStyle name="40% - Ênfase4 4" xfId="891" xr:uid="{00000000-0005-0000-0000-00009F020000}"/>
    <cellStyle name="40% - Ênfase4 4 2" xfId="892" xr:uid="{00000000-0005-0000-0000-0000A0020000}"/>
    <cellStyle name="40% - Ênfase4 4 3" xfId="893" xr:uid="{00000000-0005-0000-0000-0000A1020000}"/>
    <cellStyle name="40% - Ênfase4 4 4" xfId="894" xr:uid="{00000000-0005-0000-0000-0000A2020000}"/>
    <cellStyle name="40% - Ênfase4 4 5" xfId="895" xr:uid="{00000000-0005-0000-0000-0000A3020000}"/>
    <cellStyle name="40% - Ênfase4 4 6" xfId="896" xr:uid="{00000000-0005-0000-0000-0000A4020000}"/>
    <cellStyle name="40% - Ênfase4 4 7" xfId="897" xr:uid="{00000000-0005-0000-0000-0000A5020000}"/>
    <cellStyle name="40% - Ênfase4 5" xfId="898" xr:uid="{00000000-0005-0000-0000-0000A6020000}"/>
    <cellStyle name="40% - Ênfase4 6" xfId="899" xr:uid="{00000000-0005-0000-0000-0000A7020000}"/>
    <cellStyle name="40% - Ênfase4 7" xfId="900" xr:uid="{00000000-0005-0000-0000-0000A8020000}"/>
    <cellStyle name="40% - Ênfase4 7 2" xfId="12406" xr:uid="{F3D1E11A-2092-460B-921D-9361DCE1C1AA}"/>
    <cellStyle name="40% - Ênfase4 8" xfId="901" xr:uid="{00000000-0005-0000-0000-0000A9020000}"/>
    <cellStyle name="40% - Ênfase4 8 2" xfId="12407" xr:uid="{FD073296-F373-4D0F-AAC3-715F48580556}"/>
    <cellStyle name="40% - Ênfase4 9" xfId="902" xr:uid="{00000000-0005-0000-0000-0000AA020000}"/>
    <cellStyle name="40% - Ênfase4 9 2" xfId="12408" xr:uid="{0435CA06-4A25-47BD-A313-B147221B45BE}"/>
    <cellStyle name="40% - Ênfase5 10" xfId="903" xr:uid="{00000000-0005-0000-0000-0000AB020000}"/>
    <cellStyle name="40% - Ênfase5 10 2" xfId="12409" xr:uid="{695ABCC6-940D-4FA2-BF26-5E0092E913F7}"/>
    <cellStyle name="40% - Ênfase5 11" xfId="904" xr:uid="{00000000-0005-0000-0000-0000AC020000}"/>
    <cellStyle name="40% - Ênfase5 11 2" xfId="12410" xr:uid="{8187B44A-1B32-4AEB-AD7F-C23A4BF05667}"/>
    <cellStyle name="40% - Ênfase5 12" xfId="905" xr:uid="{00000000-0005-0000-0000-0000AD020000}"/>
    <cellStyle name="40% - Ênfase5 12 2" xfId="12411" xr:uid="{A1B64F62-A05D-41A1-AA7D-56305780C251}"/>
    <cellStyle name="40% - Ênfase5 13" xfId="906" xr:uid="{00000000-0005-0000-0000-0000AE020000}"/>
    <cellStyle name="40% - Ênfase5 13 2" xfId="12412" xr:uid="{1E55E05B-9248-4467-8E5C-BBE678FAC78B}"/>
    <cellStyle name="40% - Ênfase5 14" xfId="907" xr:uid="{00000000-0005-0000-0000-0000AF020000}"/>
    <cellStyle name="40% - Ênfase5 14 2" xfId="12413" xr:uid="{FE21F962-23D3-4333-B4BE-B5D121273994}"/>
    <cellStyle name="40% - Ênfase5 15" xfId="908" xr:uid="{00000000-0005-0000-0000-0000B0020000}"/>
    <cellStyle name="40% - Ênfase5 15 2" xfId="12414" xr:uid="{DC1B58DA-8C32-4D1D-BF97-8D9781F1D9C0}"/>
    <cellStyle name="40% - Ênfase5 16" xfId="909" xr:uid="{00000000-0005-0000-0000-0000B1020000}"/>
    <cellStyle name="40% - Ênfase5 16 2" xfId="12415" xr:uid="{411AD176-D1CA-44D6-9C41-8C6C78E28789}"/>
    <cellStyle name="40% - Ênfase5 17" xfId="910" xr:uid="{00000000-0005-0000-0000-0000B2020000}"/>
    <cellStyle name="40% - Ênfase5 17 2" xfId="12416" xr:uid="{C0CB98C7-FE83-4698-8AEF-F467ECD44D6A}"/>
    <cellStyle name="40% - Ênfase5 18" xfId="911" xr:uid="{00000000-0005-0000-0000-0000B3020000}"/>
    <cellStyle name="40% - Ênfase5 18 2" xfId="12417" xr:uid="{B0233926-0FB4-4CF8-84FB-CB46ABDBDB61}"/>
    <cellStyle name="40% - Ênfase5 19" xfId="912" xr:uid="{00000000-0005-0000-0000-0000B4020000}"/>
    <cellStyle name="40% - Ênfase5 19 2" xfId="12418" xr:uid="{B25B764D-3216-459F-BB6D-C4F4CD211921}"/>
    <cellStyle name="40% - Ênfase5 2" xfId="913" xr:uid="{00000000-0005-0000-0000-0000B5020000}"/>
    <cellStyle name="40% - Ênfase5 2 2" xfId="914" xr:uid="{00000000-0005-0000-0000-0000B6020000}"/>
    <cellStyle name="40% - Ênfase5 2 2 2" xfId="915" xr:uid="{00000000-0005-0000-0000-0000B7020000}"/>
    <cellStyle name="40% - Ênfase5 2 2 2 2" xfId="12419" xr:uid="{F473001E-BB22-4389-8461-566A1CB25184}"/>
    <cellStyle name="40% - Ênfase5 2 2 3" xfId="916" xr:uid="{00000000-0005-0000-0000-0000B8020000}"/>
    <cellStyle name="40% - Ênfase5 2 2 3 2" xfId="12420" xr:uid="{4A1487CD-AB8A-48B7-AFCB-020DC0BF3574}"/>
    <cellStyle name="40% - Ênfase5 2 2 4" xfId="917" xr:uid="{00000000-0005-0000-0000-0000B9020000}"/>
    <cellStyle name="40% - Ênfase5 2 2 4 2" xfId="12421" xr:uid="{4007C57E-3E1A-4E46-B8A6-F890C71CD53C}"/>
    <cellStyle name="40% - Ênfase5 2 2 5" xfId="918" xr:uid="{00000000-0005-0000-0000-0000BA020000}"/>
    <cellStyle name="40% - Ênfase5 2 2 5 2" xfId="12422" xr:uid="{F2C815DC-31F4-4D79-9BDB-29535457EA28}"/>
    <cellStyle name="40% - Ênfase5 2 2 6" xfId="919" xr:uid="{00000000-0005-0000-0000-0000BB020000}"/>
    <cellStyle name="40% - Ênfase5 2 2 6 2" xfId="12423" xr:uid="{32B1C1F1-D02D-4D2B-BE23-D1A97A32CAF8}"/>
    <cellStyle name="40% - Ênfase5 2 2 7" xfId="920" xr:uid="{00000000-0005-0000-0000-0000BC020000}"/>
    <cellStyle name="40% - Ênfase5 2 2 7 2" xfId="12424" xr:uid="{3995541B-31F1-4538-B8D5-835A24796096}"/>
    <cellStyle name="40% - Ênfase5 2 3" xfId="921" xr:uid="{00000000-0005-0000-0000-0000BD020000}"/>
    <cellStyle name="40% - Ênfase5 2 3 2" xfId="12425" xr:uid="{0B50A5CA-6E12-4AE4-9528-A4EC6AABDA5E}"/>
    <cellStyle name="40% - Ênfase5 2 4" xfId="922" xr:uid="{00000000-0005-0000-0000-0000BE020000}"/>
    <cellStyle name="40% - Ênfase5 2 4 2" xfId="12426" xr:uid="{F7AB0F4A-EAA8-47E1-B2E6-65C7D782AB1A}"/>
    <cellStyle name="40% - Ênfase5 2 5" xfId="923" xr:uid="{00000000-0005-0000-0000-0000BF020000}"/>
    <cellStyle name="40% - Ênfase5 2 5 2" xfId="12427" xr:uid="{41AEC091-0827-47C2-9DB2-E43DA5CD56CB}"/>
    <cellStyle name="40% - Ênfase5 2 6" xfId="924" xr:uid="{00000000-0005-0000-0000-0000C0020000}"/>
    <cellStyle name="40% - Ênfase5 2 6 2" xfId="12428" xr:uid="{5B5E5C8C-7A73-49E0-8772-413FA7A6B6C9}"/>
    <cellStyle name="40% - Ênfase5 2 7" xfId="925" xr:uid="{00000000-0005-0000-0000-0000C1020000}"/>
    <cellStyle name="40% - Ênfase5 2 7 2" xfId="12429" xr:uid="{3D2A33C9-1D8D-45EF-AF69-63FC04F48DB5}"/>
    <cellStyle name="40% - Ênfase5 2 8" xfId="926" xr:uid="{00000000-0005-0000-0000-0000C2020000}"/>
    <cellStyle name="40% - Ênfase5 2 8 2" xfId="12430" xr:uid="{FAEC4309-3F6E-4010-ADDC-4B05A91AD215}"/>
    <cellStyle name="40% - Ênfase5 20" xfId="927" xr:uid="{00000000-0005-0000-0000-0000C3020000}"/>
    <cellStyle name="40% - Ênfase5 20 2" xfId="12431" xr:uid="{6529415C-E517-42CD-943E-0C4F3E325049}"/>
    <cellStyle name="40% - Ênfase5 21" xfId="928" xr:uid="{00000000-0005-0000-0000-0000C4020000}"/>
    <cellStyle name="40% - Ênfase5 21 2" xfId="12432" xr:uid="{3A4740C1-0700-4A43-9FC9-F31CF874D4BB}"/>
    <cellStyle name="40% - Ênfase5 22" xfId="929" xr:uid="{00000000-0005-0000-0000-0000C5020000}"/>
    <cellStyle name="40% - Ênfase5 22 2" xfId="12433" xr:uid="{BF69B287-3698-4297-9528-F43BBD29050F}"/>
    <cellStyle name="40% - Ênfase5 23" xfId="930" xr:uid="{00000000-0005-0000-0000-0000C6020000}"/>
    <cellStyle name="40% - Ênfase5 23 2" xfId="12434" xr:uid="{73E1DA5D-9D92-4C2F-BB75-3BC267D7E678}"/>
    <cellStyle name="40% - Ênfase5 24" xfId="931" xr:uid="{00000000-0005-0000-0000-0000C7020000}"/>
    <cellStyle name="40% - Ênfase5 24 2" xfId="12435" xr:uid="{F9F602C3-4AB4-44FE-8CA4-B45C1252BA87}"/>
    <cellStyle name="40% - Ênfase5 25" xfId="932" xr:uid="{00000000-0005-0000-0000-0000C8020000}"/>
    <cellStyle name="40% - Ênfase5 25 2" xfId="12436" xr:uid="{8683555E-B61C-408B-A734-09B077AA3579}"/>
    <cellStyle name="40% - Ênfase5 26" xfId="933" xr:uid="{00000000-0005-0000-0000-0000C9020000}"/>
    <cellStyle name="40% - Ênfase5 26 2" xfId="12437" xr:uid="{15FAFC33-BCAC-4476-8EFE-881667B94BEE}"/>
    <cellStyle name="40% - Ênfase5 27" xfId="934" xr:uid="{00000000-0005-0000-0000-0000CA020000}"/>
    <cellStyle name="40% - Ênfase5 27 2" xfId="12438" xr:uid="{7D94AADF-F744-415B-AE88-BB1A4D797708}"/>
    <cellStyle name="40% - Ênfase5 28" xfId="935" xr:uid="{00000000-0005-0000-0000-0000CB020000}"/>
    <cellStyle name="40% - Ênfase5 28 2" xfId="12439" xr:uid="{C5BE317A-8B5F-4CAB-8701-78EA7C267679}"/>
    <cellStyle name="40% - Ênfase5 29" xfId="936" xr:uid="{00000000-0005-0000-0000-0000CC020000}"/>
    <cellStyle name="40% - Ênfase5 29 2" xfId="12440" xr:uid="{D91D13A1-591E-4F9F-91E1-4095194E02C5}"/>
    <cellStyle name="40% - Ênfase5 3" xfId="937" xr:uid="{00000000-0005-0000-0000-0000CD020000}"/>
    <cellStyle name="40% - Ênfase5 3 2" xfId="938" xr:uid="{00000000-0005-0000-0000-0000CE020000}"/>
    <cellStyle name="40% - Ênfase5 3 3" xfId="939" xr:uid="{00000000-0005-0000-0000-0000CF020000}"/>
    <cellStyle name="40% - Ênfase5 3 4" xfId="940" xr:uid="{00000000-0005-0000-0000-0000D0020000}"/>
    <cellStyle name="40% - Ênfase5 3 5" xfId="941" xr:uid="{00000000-0005-0000-0000-0000D1020000}"/>
    <cellStyle name="40% - Ênfase5 3 6" xfId="942" xr:uid="{00000000-0005-0000-0000-0000D2020000}"/>
    <cellStyle name="40% - Ênfase5 3 7" xfId="943" xr:uid="{00000000-0005-0000-0000-0000D3020000}"/>
    <cellStyle name="40% - Ênfase5 30" xfId="944" xr:uid="{00000000-0005-0000-0000-0000D4020000}"/>
    <cellStyle name="40% - Ênfase5 30 2" xfId="12441" xr:uid="{18363038-D860-43D1-9809-337E0619D3EE}"/>
    <cellStyle name="40% - Ênfase5 31" xfId="945" xr:uid="{00000000-0005-0000-0000-0000D5020000}"/>
    <cellStyle name="40% - Ênfase5 31 2" xfId="12442" xr:uid="{A96BD9F0-295C-47AC-B281-371C79F5A859}"/>
    <cellStyle name="40% - Ênfase5 32" xfId="946" xr:uid="{00000000-0005-0000-0000-0000D6020000}"/>
    <cellStyle name="40% - Ênfase5 32 2" xfId="12443" xr:uid="{83F9D2C4-33AC-4869-806F-B193FA122FE0}"/>
    <cellStyle name="40% - Ênfase5 33" xfId="947" xr:uid="{00000000-0005-0000-0000-0000D7020000}"/>
    <cellStyle name="40% - Ênfase5 33 2" xfId="12444" xr:uid="{76982297-5651-471D-9011-78C80C9ED7DD}"/>
    <cellStyle name="40% - Ênfase5 34" xfId="948" xr:uid="{00000000-0005-0000-0000-0000D8020000}"/>
    <cellStyle name="40% - Ênfase5 34 2" xfId="12445" xr:uid="{611E92AB-8D1D-47B7-BE9C-451E7D4679D0}"/>
    <cellStyle name="40% - Ênfase5 35" xfId="949" xr:uid="{00000000-0005-0000-0000-0000D9020000}"/>
    <cellStyle name="40% - Ênfase5 35 2" xfId="12446" xr:uid="{72F031BD-F05F-4C77-A30B-BCEDEC05E192}"/>
    <cellStyle name="40% - Ênfase5 4" xfId="950" xr:uid="{00000000-0005-0000-0000-0000DA020000}"/>
    <cellStyle name="40% - Ênfase5 5" xfId="951" xr:uid="{00000000-0005-0000-0000-0000DB020000}"/>
    <cellStyle name="40% - Ênfase5 6" xfId="952" xr:uid="{00000000-0005-0000-0000-0000DC020000}"/>
    <cellStyle name="40% - Ênfase5 7" xfId="953" xr:uid="{00000000-0005-0000-0000-0000DD020000}"/>
    <cellStyle name="40% - Ênfase5 7 2" xfId="12447" xr:uid="{8DA2B7B7-001D-4851-88A1-230CBD8E0AA6}"/>
    <cellStyle name="40% - Ênfase5 8" xfId="954" xr:uid="{00000000-0005-0000-0000-0000DE020000}"/>
    <cellStyle name="40% - Ênfase5 8 2" xfId="12448" xr:uid="{15EC291D-C733-49F8-9BF2-38B2B32DF4EB}"/>
    <cellStyle name="40% - Ênfase5 9" xfId="955" xr:uid="{00000000-0005-0000-0000-0000DF020000}"/>
    <cellStyle name="40% - Ênfase5 9 2" xfId="12449" xr:uid="{CC5AFDC7-A2AA-4F9F-8576-74FF04651B8C}"/>
    <cellStyle name="40% - Ênfase6 10" xfId="956" xr:uid="{00000000-0005-0000-0000-0000E0020000}"/>
    <cellStyle name="40% - Ênfase6 10 2" xfId="12450" xr:uid="{E0211F60-66BA-4A64-9088-68748683F79E}"/>
    <cellStyle name="40% - Ênfase6 11" xfId="957" xr:uid="{00000000-0005-0000-0000-0000E1020000}"/>
    <cellStyle name="40% - Ênfase6 11 2" xfId="12451" xr:uid="{298FF9AD-ABE7-4C72-B4E3-96596BCC57C4}"/>
    <cellStyle name="40% - Ênfase6 12" xfId="958" xr:uid="{00000000-0005-0000-0000-0000E2020000}"/>
    <cellStyle name="40% - Ênfase6 12 2" xfId="12452" xr:uid="{5A335CF5-29EF-4A62-BB7A-091446B6F4CE}"/>
    <cellStyle name="40% - Ênfase6 13" xfId="959" xr:uid="{00000000-0005-0000-0000-0000E3020000}"/>
    <cellStyle name="40% - Ênfase6 13 2" xfId="12453" xr:uid="{0302BAC5-9250-4300-A733-2C5EE0563D1A}"/>
    <cellStyle name="40% - Ênfase6 14" xfId="960" xr:uid="{00000000-0005-0000-0000-0000E4020000}"/>
    <cellStyle name="40% - Ênfase6 14 2" xfId="12454" xr:uid="{A8D0CB5B-ADA3-4F4D-908D-7694DD7E21F3}"/>
    <cellStyle name="40% - Ênfase6 15" xfId="961" xr:uid="{00000000-0005-0000-0000-0000E5020000}"/>
    <cellStyle name="40% - Ênfase6 15 2" xfId="12455" xr:uid="{ED803191-74D5-44DC-B441-F945BD759B81}"/>
    <cellStyle name="40% - Ênfase6 16" xfId="962" xr:uid="{00000000-0005-0000-0000-0000E6020000}"/>
    <cellStyle name="40% - Ênfase6 16 2" xfId="12456" xr:uid="{D0109AF8-2C00-4FE5-84EA-AE3F84D45C5D}"/>
    <cellStyle name="40% - Ênfase6 17" xfId="963" xr:uid="{00000000-0005-0000-0000-0000E7020000}"/>
    <cellStyle name="40% - Ênfase6 17 2" xfId="12457" xr:uid="{1C0C5B9A-A0DE-4D89-852A-D10B462878FB}"/>
    <cellStyle name="40% - Ênfase6 18" xfId="964" xr:uid="{00000000-0005-0000-0000-0000E8020000}"/>
    <cellStyle name="40% - Ênfase6 18 2" xfId="12458" xr:uid="{AE732274-1D22-4EA1-B6A0-42EC109895AF}"/>
    <cellStyle name="40% - Ênfase6 19" xfId="965" xr:uid="{00000000-0005-0000-0000-0000E9020000}"/>
    <cellStyle name="40% - Ênfase6 19 2" xfId="12459" xr:uid="{E44CFE96-45C3-4564-BFB6-9D9454201538}"/>
    <cellStyle name="40% - Ênfase6 2" xfId="966" xr:uid="{00000000-0005-0000-0000-0000EA020000}"/>
    <cellStyle name="40% - Ênfase6 2 10" xfId="967" xr:uid="{00000000-0005-0000-0000-0000EB020000}"/>
    <cellStyle name="40% - Ênfase6 2 10 2" xfId="12460" xr:uid="{58C48DFC-AF6C-426A-BB23-7BA81A90FE9D}"/>
    <cellStyle name="40% - Ênfase6 2 2" xfId="968" xr:uid="{00000000-0005-0000-0000-0000EC020000}"/>
    <cellStyle name="40% - Ênfase6 2 2 2" xfId="969" xr:uid="{00000000-0005-0000-0000-0000ED020000}"/>
    <cellStyle name="40% - Ênfase6 2 2 2 2" xfId="12461" xr:uid="{9710E527-82C6-48A9-8082-FF7B6D22A0A5}"/>
    <cellStyle name="40% - Ênfase6 2 2 3" xfId="970" xr:uid="{00000000-0005-0000-0000-0000EE020000}"/>
    <cellStyle name="40% - Ênfase6 2 2 3 2" xfId="12462" xr:uid="{88959022-1BB0-456E-B570-9E9F49997FD8}"/>
    <cellStyle name="40% - Ênfase6 2 2 4" xfId="971" xr:uid="{00000000-0005-0000-0000-0000EF020000}"/>
    <cellStyle name="40% - Ênfase6 2 2 4 2" xfId="12463" xr:uid="{F99C78D4-9B6B-4561-BCF0-F30827537EAF}"/>
    <cellStyle name="40% - Ênfase6 2 2 5" xfId="972" xr:uid="{00000000-0005-0000-0000-0000F0020000}"/>
    <cellStyle name="40% - Ênfase6 2 2 5 2" xfId="12464" xr:uid="{2A7E2E3D-3966-4AB4-AE58-DDC5E2E70FC8}"/>
    <cellStyle name="40% - Ênfase6 2 2 6" xfId="973" xr:uid="{00000000-0005-0000-0000-0000F1020000}"/>
    <cellStyle name="40% - Ênfase6 2 2 6 2" xfId="12465" xr:uid="{418C1D22-6C36-45BA-B932-5AF5BF04454C}"/>
    <cellStyle name="40% - Ênfase6 2 2 7" xfId="974" xr:uid="{00000000-0005-0000-0000-0000F2020000}"/>
    <cellStyle name="40% - Ênfase6 2 2 7 2" xfId="12466" xr:uid="{D1BFAA80-D32F-4AAE-AB6E-DD8C56B63853}"/>
    <cellStyle name="40% - Ênfase6 2 3" xfId="975" xr:uid="{00000000-0005-0000-0000-0000F3020000}"/>
    <cellStyle name="40% - Ênfase6 2 4" xfId="976" xr:uid="{00000000-0005-0000-0000-0000F4020000}"/>
    <cellStyle name="40% - Ênfase6 2 5" xfId="977" xr:uid="{00000000-0005-0000-0000-0000F5020000}"/>
    <cellStyle name="40% - Ênfase6 2 5 2" xfId="12467" xr:uid="{9954E24B-A166-471B-96BA-195911FA7DBF}"/>
    <cellStyle name="40% - Ênfase6 2 6" xfId="978" xr:uid="{00000000-0005-0000-0000-0000F6020000}"/>
    <cellStyle name="40% - Ênfase6 2 6 2" xfId="12468" xr:uid="{8654B660-E2BB-4FF8-A85C-9C2BD7828813}"/>
    <cellStyle name="40% - Ênfase6 2 7" xfId="979" xr:uid="{00000000-0005-0000-0000-0000F7020000}"/>
    <cellStyle name="40% - Ênfase6 2 7 2" xfId="12469" xr:uid="{F809FE5A-C1CB-4718-9F53-052A7A5BFAEB}"/>
    <cellStyle name="40% - Ênfase6 2 8" xfId="980" xr:uid="{00000000-0005-0000-0000-0000F8020000}"/>
    <cellStyle name="40% - Ênfase6 2 8 2" xfId="12470" xr:uid="{D71DCD14-5BBF-409C-99D2-F9EFDDC6521F}"/>
    <cellStyle name="40% - Ênfase6 2 9" xfId="981" xr:uid="{00000000-0005-0000-0000-0000F9020000}"/>
    <cellStyle name="40% - Ênfase6 2 9 2" xfId="12471" xr:uid="{3BBEF166-08E2-4486-B81A-063444C46694}"/>
    <cellStyle name="40% - Ênfase6 20" xfId="982" xr:uid="{00000000-0005-0000-0000-0000FA020000}"/>
    <cellStyle name="40% - Ênfase6 20 2" xfId="12472" xr:uid="{8A2FEC5D-153D-474F-9842-9BD10313E56C}"/>
    <cellStyle name="40% - Ênfase6 21" xfId="983" xr:uid="{00000000-0005-0000-0000-0000FB020000}"/>
    <cellStyle name="40% - Ênfase6 21 2" xfId="12473" xr:uid="{0D486C33-F5F0-4483-A206-5323D2D3F2CF}"/>
    <cellStyle name="40% - Ênfase6 22" xfId="984" xr:uid="{00000000-0005-0000-0000-0000FC020000}"/>
    <cellStyle name="40% - Ênfase6 22 2" xfId="12474" xr:uid="{1A12A192-2BD4-4927-B190-456BD7685920}"/>
    <cellStyle name="40% - Ênfase6 23" xfId="985" xr:uid="{00000000-0005-0000-0000-0000FD020000}"/>
    <cellStyle name="40% - Ênfase6 23 2" xfId="12475" xr:uid="{FE284F36-B38C-4E90-8A3E-6988E85E1F78}"/>
    <cellStyle name="40% - Ênfase6 24" xfId="986" xr:uid="{00000000-0005-0000-0000-0000FE020000}"/>
    <cellStyle name="40% - Ênfase6 24 2" xfId="12476" xr:uid="{16CE5BBE-7B46-4AE0-BC73-9778DB48E7E5}"/>
    <cellStyle name="40% - Ênfase6 25" xfId="987" xr:uid="{00000000-0005-0000-0000-0000FF020000}"/>
    <cellStyle name="40% - Ênfase6 25 2" xfId="12477" xr:uid="{791CB4F5-6D85-4D6C-9FC6-017FA165B8FA}"/>
    <cellStyle name="40% - Ênfase6 26" xfId="988" xr:uid="{00000000-0005-0000-0000-000000030000}"/>
    <cellStyle name="40% - Ênfase6 26 2" xfId="12478" xr:uid="{CC7B6B1E-272D-4D9F-BA86-41750164A037}"/>
    <cellStyle name="40% - Ênfase6 27" xfId="989" xr:uid="{00000000-0005-0000-0000-000001030000}"/>
    <cellStyle name="40% - Ênfase6 27 2" xfId="12479" xr:uid="{0E41941C-11F7-410E-A725-0F200039128B}"/>
    <cellStyle name="40% - Ênfase6 28" xfId="990" xr:uid="{00000000-0005-0000-0000-000002030000}"/>
    <cellStyle name="40% - Ênfase6 28 2" xfId="12480" xr:uid="{D43F0357-4C2E-43E1-9F6D-EF5D4A047A4C}"/>
    <cellStyle name="40% - Ênfase6 29" xfId="991" xr:uid="{00000000-0005-0000-0000-000003030000}"/>
    <cellStyle name="40% - Ênfase6 29 2" xfId="12481" xr:uid="{43655267-6326-4A56-91E9-950E2D99449D}"/>
    <cellStyle name="40% - Ênfase6 3" xfId="992" xr:uid="{00000000-0005-0000-0000-000004030000}"/>
    <cellStyle name="40% - Ênfase6 3 2" xfId="993" xr:uid="{00000000-0005-0000-0000-000005030000}"/>
    <cellStyle name="40% - Ênfase6 3 3" xfId="994" xr:uid="{00000000-0005-0000-0000-000006030000}"/>
    <cellStyle name="40% - Ênfase6 3 4" xfId="995" xr:uid="{00000000-0005-0000-0000-000007030000}"/>
    <cellStyle name="40% - Ênfase6 3 5" xfId="996" xr:uid="{00000000-0005-0000-0000-000008030000}"/>
    <cellStyle name="40% - Ênfase6 3 6" xfId="997" xr:uid="{00000000-0005-0000-0000-000009030000}"/>
    <cellStyle name="40% - Ênfase6 3 7" xfId="998" xr:uid="{00000000-0005-0000-0000-00000A030000}"/>
    <cellStyle name="40% - Ênfase6 3 8" xfId="999" xr:uid="{00000000-0005-0000-0000-00000B030000}"/>
    <cellStyle name="40% - Ênfase6 30" xfId="1000" xr:uid="{00000000-0005-0000-0000-00000C030000}"/>
    <cellStyle name="40% - Ênfase6 30 2" xfId="12482" xr:uid="{C348B39B-396F-429A-B9C2-3E4D1A641AEC}"/>
    <cellStyle name="40% - Ênfase6 31" xfId="1001" xr:uid="{00000000-0005-0000-0000-00000D030000}"/>
    <cellStyle name="40% - Ênfase6 31 2" xfId="12483" xr:uid="{54A448BC-C7B8-4B0F-B788-3FF11CC3573F}"/>
    <cellStyle name="40% - Ênfase6 32" xfId="1002" xr:uid="{00000000-0005-0000-0000-00000E030000}"/>
    <cellStyle name="40% - Ênfase6 32 2" xfId="12484" xr:uid="{6954C7AD-74C3-4AA5-8048-21EDC18783D9}"/>
    <cellStyle name="40% - Ênfase6 33" xfId="1003" xr:uid="{00000000-0005-0000-0000-00000F030000}"/>
    <cellStyle name="40% - Ênfase6 33 2" xfId="12485" xr:uid="{E5B283FC-429D-483F-BB5A-99F574CF338D}"/>
    <cellStyle name="40% - Ênfase6 34" xfId="1004" xr:uid="{00000000-0005-0000-0000-000010030000}"/>
    <cellStyle name="40% - Ênfase6 34 2" xfId="12486" xr:uid="{EBA10E21-72E3-4387-80D9-E94249F1EBD9}"/>
    <cellStyle name="40% - Ênfase6 35" xfId="1005" xr:uid="{00000000-0005-0000-0000-000011030000}"/>
    <cellStyle name="40% - Ênfase6 35 2" xfId="12487" xr:uid="{A81A8E3B-ADB1-4A17-9C32-5F6E42BBD249}"/>
    <cellStyle name="40% - Ênfase6 4" xfId="1006" xr:uid="{00000000-0005-0000-0000-000012030000}"/>
    <cellStyle name="40% - Ênfase6 4 2" xfId="1007" xr:uid="{00000000-0005-0000-0000-000013030000}"/>
    <cellStyle name="40% - Ênfase6 4 3" xfId="1008" xr:uid="{00000000-0005-0000-0000-000014030000}"/>
    <cellStyle name="40% - Ênfase6 4 4" xfId="1009" xr:uid="{00000000-0005-0000-0000-000015030000}"/>
    <cellStyle name="40% - Ênfase6 4 5" xfId="1010" xr:uid="{00000000-0005-0000-0000-000016030000}"/>
    <cellStyle name="40% - Ênfase6 4 6" xfId="1011" xr:uid="{00000000-0005-0000-0000-000017030000}"/>
    <cellStyle name="40% - Ênfase6 4 7" xfId="1012" xr:uid="{00000000-0005-0000-0000-000018030000}"/>
    <cellStyle name="40% - Ênfase6 5" xfId="1013" xr:uid="{00000000-0005-0000-0000-000019030000}"/>
    <cellStyle name="40% - Ênfase6 6" xfId="1014" xr:uid="{00000000-0005-0000-0000-00001A030000}"/>
    <cellStyle name="40% - Ênfase6 7" xfId="1015" xr:uid="{00000000-0005-0000-0000-00001B030000}"/>
    <cellStyle name="40% - Ênfase6 7 2" xfId="12488" xr:uid="{6BD324F0-299E-47C1-9F31-F5A7E973A6C1}"/>
    <cellStyle name="40% - Ênfase6 8" xfId="1016" xr:uid="{00000000-0005-0000-0000-00001C030000}"/>
    <cellStyle name="40% - Ênfase6 8 2" xfId="12489" xr:uid="{1E853782-25DF-4AF4-9D94-93FB6768E234}"/>
    <cellStyle name="40% - Ênfase6 9" xfId="1017" xr:uid="{00000000-0005-0000-0000-00001D030000}"/>
    <cellStyle name="40% - Ênfase6 9 2" xfId="12490" xr:uid="{940DE3C4-473D-4C3E-8524-D9B8A3682244}"/>
    <cellStyle name="40% - Énfasis1" xfId="1018" xr:uid="{00000000-0005-0000-0000-00001E030000}"/>
    <cellStyle name="40% - Énfasis2" xfId="1019" xr:uid="{00000000-0005-0000-0000-00001F030000}"/>
    <cellStyle name="40% - Énfasis3" xfId="1020" xr:uid="{00000000-0005-0000-0000-000020030000}"/>
    <cellStyle name="40% - Énfasis4" xfId="1021" xr:uid="{00000000-0005-0000-0000-000021030000}"/>
    <cellStyle name="40% - Énfasis5" xfId="1022" xr:uid="{00000000-0005-0000-0000-000022030000}"/>
    <cellStyle name="40% - Énfasis6" xfId="1023" xr:uid="{00000000-0005-0000-0000-000023030000}"/>
    <cellStyle name="60% - Accent1" xfId="1024" xr:uid="{00000000-0005-0000-0000-000024030000}"/>
    <cellStyle name="60% - Accent1 2" xfId="1025" xr:uid="{00000000-0005-0000-0000-000025030000}"/>
    <cellStyle name="60% - Accent1 3" xfId="1026" xr:uid="{00000000-0005-0000-0000-000026030000}"/>
    <cellStyle name="60% - Accent1 4" xfId="1027" xr:uid="{00000000-0005-0000-0000-000027030000}"/>
    <cellStyle name="60% - Accent1 5" xfId="1028" xr:uid="{00000000-0005-0000-0000-000028030000}"/>
    <cellStyle name="60% - Accent1 6" xfId="1029" xr:uid="{00000000-0005-0000-0000-000029030000}"/>
    <cellStyle name="60% - Accent1 7" xfId="1030" xr:uid="{00000000-0005-0000-0000-00002A030000}"/>
    <cellStyle name="60% - Accent2" xfId="1031" xr:uid="{00000000-0005-0000-0000-00002B030000}"/>
    <cellStyle name="60% - Accent2 2" xfId="1032" xr:uid="{00000000-0005-0000-0000-00002C030000}"/>
    <cellStyle name="60% - Accent2 3" xfId="1033" xr:uid="{00000000-0005-0000-0000-00002D030000}"/>
    <cellStyle name="60% - Accent2 4" xfId="1034" xr:uid="{00000000-0005-0000-0000-00002E030000}"/>
    <cellStyle name="60% - Accent2 5" xfId="1035" xr:uid="{00000000-0005-0000-0000-00002F030000}"/>
    <cellStyle name="60% - Accent2 6" xfId="1036" xr:uid="{00000000-0005-0000-0000-000030030000}"/>
    <cellStyle name="60% - Accent2 7" xfId="1037" xr:uid="{00000000-0005-0000-0000-000031030000}"/>
    <cellStyle name="60% - Accent3" xfId="1038" xr:uid="{00000000-0005-0000-0000-000032030000}"/>
    <cellStyle name="60% - Accent3 2" xfId="1039" xr:uid="{00000000-0005-0000-0000-000033030000}"/>
    <cellStyle name="60% - Accent3 3" xfId="1040" xr:uid="{00000000-0005-0000-0000-000034030000}"/>
    <cellStyle name="60% - Accent3 4" xfId="1041" xr:uid="{00000000-0005-0000-0000-000035030000}"/>
    <cellStyle name="60% - Accent3 5" xfId="1042" xr:uid="{00000000-0005-0000-0000-000036030000}"/>
    <cellStyle name="60% - Accent3 6" xfId="1043" xr:uid="{00000000-0005-0000-0000-000037030000}"/>
    <cellStyle name="60% - Accent3 7" xfId="1044" xr:uid="{00000000-0005-0000-0000-000038030000}"/>
    <cellStyle name="60% - Accent4" xfId="1045" xr:uid="{00000000-0005-0000-0000-000039030000}"/>
    <cellStyle name="60% - Accent4 2" xfId="1046" xr:uid="{00000000-0005-0000-0000-00003A030000}"/>
    <cellStyle name="60% - Accent4 3" xfId="1047" xr:uid="{00000000-0005-0000-0000-00003B030000}"/>
    <cellStyle name="60% - Accent4 4" xfId="1048" xr:uid="{00000000-0005-0000-0000-00003C030000}"/>
    <cellStyle name="60% - Accent4 5" xfId="1049" xr:uid="{00000000-0005-0000-0000-00003D030000}"/>
    <cellStyle name="60% - Accent4 6" xfId="1050" xr:uid="{00000000-0005-0000-0000-00003E030000}"/>
    <cellStyle name="60% - Accent4 7" xfId="1051" xr:uid="{00000000-0005-0000-0000-00003F030000}"/>
    <cellStyle name="60% - Accent5" xfId="1052" xr:uid="{00000000-0005-0000-0000-000040030000}"/>
    <cellStyle name="60% - Accent5 2" xfId="1053" xr:uid="{00000000-0005-0000-0000-000041030000}"/>
    <cellStyle name="60% - Accent5 3" xfId="1054" xr:uid="{00000000-0005-0000-0000-000042030000}"/>
    <cellStyle name="60% - Accent5 4" xfId="1055" xr:uid="{00000000-0005-0000-0000-000043030000}"/>
    <cellStyle name="60% - Accent5 5" xfId="1056" xr:uid="{00000000-0005-0000-0000-000044030000}"/>
    <cellStyle name="60% - Accent5 6" xfId="1057" xr:uid="{00000000-0005-0000-0000-000045030000}"/>
    <cellStyle name="60% - Accent5 7" xfId="1058" xr:uid="{00000000-0005-0000-0000-000046030000}"/>
    <cellStyle name="60% - Accent6" xfId="1059" xr:uid="{00000000-0005-0000-0000-000047030000}"/>
    <cellStyle name="60% - Accent6 2" xfId="1060" xr:uid="{00000000-0005-0000-0000-000048030000}"/>
    <cellStyle name="60% - Accent6 3" xfId="1061" xr:uid="{00000000-0005-0000-0000-000049030000}"/>
    <cellStyle name="60% - Accent6 4" xfId="1062" xr:uid="{00000000-0005-0000-0000-00004A030000}"/>
    <cellStyle name="60% - Accent6 5" xfId="1063" xr:uid="{00000000-0005-0000-0000-00004B030000}"/>
    <cellStyle name="60% - Accent6 6" xfId="1064" xr:uid="{00000000-0005-0000-0000-00004C030000}"/>
    <cellStyle name="60% - Accent6 7" xfId="1065" xr:uid="{00000000-0005-0000-0000-00004D030000}"/>
    <cellStyle name="60% - Ênfase1 2" xfId="1066" xr:uid="{00000000-0005-0000-0000-00004E030000}"/>
    <cellStyle name="60% - Ênfase1 2 10" xfId="1067" xr:uid="{00000000-0005-0000-0000-00004F030000}"/>
    <cellStyle name="60% - Ênfase1 2 2" xfId="1068" xr:uid="{00000000-0005-0000-0000-000050030000}"/>
    <cellStyle name="60% - Ênfase1 2 3" xfId="1069" xr:uid="{00000000-0005-0000-0000-000051030000}"/>
    <cellStyle name="60% - Ênfase1 2 4" xfId="1070" xr:uid="{00000000-0005-0000-0000-000052030000}"/>
    <cellStyle name="60% - Ênfase1 2 5" xfId="1071" xr:uid="{00000000-0005-0000-0000-000053030000}"/>
    <cellStyle name="60% - Ênfase1 2 6" xfId="1072" xr:uid="{00000000-0005-0000-0000-000054030000}"/>
    <cellStyle name="60% - Ênfase1 2 7" xfId="1073" xr:uid="{00000000-0005-0000-0000-000055030000}"/>
    <cellStyle name="60% - Ênfase1 2 8" xfId="1074" xr:uid="{00000000-0005-0000-0000-000056030000}"/>
    <cellStyle name="60% - Ênfase1 2 9" xfId="1075" xr:uid="{00000000-0005-0000-0000-000057030000}"/>
    <cellStyle name="60% - Ênfase1 3" xfId="1076" xr:uid="{00000000-0005-0000-0000-000058030000}"/>
    <cellStyle name="60% - Ênfase1 3 2" xfId="1077" xr:uid="{00000000-0005-0000-0000-000059030000}"/>
    <cellStyle name="60% - Ênfase1 3 3" xfId="1078" xr:uid="{00000000-0005-0000-0000-00005A030000}"/>
    <cellStyle name="60% - Ênfase1 3 4" xfId="1079" xr:uid="{00000000-0005-0000-0000-00005B030000}"/>
    <cellStyle name="60% - Ênfase1 3 5" xfId="1080" xr:uid="{00000000-0005-0000-0000-00005C030000}"/>
    <cellStyle name="60% - Ênfase1 3 6" xfId="1081" xr:uid="{00000000-0005-0000-0000-00005D030000}"/>
    <cellStyle name="60% - Ênfase1 3 7" xfId="1082" xr:uid="{00000000-0005-0000-0000-00005E030000}"/>
    <cellStyle name="60% - Ênfase1 4" xfId="1083" xr:uid="{00000000-0005-0000-0000-00005F030000}"/>
    <cellStyle name="60% - Ênfase1 5" xfId="1084" xr:uid="{00000000-0005-0000-0000-000060030000}"/>
    <cellStyle name="60% - Ênfase1 6" xfId="1085" xr:uid="{00000000-0005-0000-0000-000061030000}"/>
    <cellStyle name="60% - Ênfase1 7" xfId="1086" xr:uid="{00000000-0005-0000-0000-000062030000}"/>
    <cellStyle name="60% - Ênfase2 2" xfId="1087" xr:uid="{00000000-0005-0000-0000-000063030000}"/>
    <cellStyle name="60% - Ênfase2 2 2" xfId="1088" xr:uid="{00000000-0005-0000-0000-000064030000}"/>
    <cellStyle name="60% - Ênfase2 2 3" xfId="1089" xr:uid="{00000000-0005-0000-0000-000065030000}"/>
    <cellStyle name="60% - Ênfase2 2 4" xfId="1090" xr:uid="{00000000-0005-0000-0000-000066030000}"/>
    <cellStyle name="60% - Ênfase2 2 5" xfId="1091" xr:uid="{00000000-0005-0000-0000-000067030000}"/>
    <cellStyle name="60% - Ênfase2 2 6" xfId="1092" xr:uid="{00000000-0005-0000-0000-000068030000}"/>
    <cellStyle name="60% - Ênfase2 2 7" xfId="1093" xr:uid="{00000000-0005-0000-0000-000069030000}"/>
    <cellStyle name="60% - Ênfase2 3" xfId="1094" xr:uid="{00000000-0005-0000-0000-00006A030000}"/>
    <cellStyle name="60% - Ênfase2 4" xfId="1095" xr:uid="{00000000-0005-0000-0000-00006B030000}"/>
    <cellStyle name="60% - Ênfase2 5" xfId="1096" xr:uid="{00000000-0005-0000-0000-00006C030000}"/>
    <cellStyle name="60% - Ênfase2 6" xfId="1097" xr:uid="{00000000-0005-0000-0000-00006D030000}"/>
    <cellStyle name="60% - Ênfase2 7" xfId="1098" xr:uid="{00000000-0005-0000-0000-00006E030000}"/>
    <cellStyle name="60% - Ênfase3 2" xfId="1099" xr:uid="{00000000-0005-0000-0000-00006F030000}"/>
    <cellStyle name="60% - Ênfase3 2 10" xfId="1100" xr:uid="{00000000-0005-0000-0000-000070030000}"/>
    <cellStyle name="60% - Ênfase3 2 2" xfId="1101" xr:uid="{00000000-0005-0000-0000-000071030000}"/>
    <cellStyle name="60% - Ênfase3 2 3" xfId="1102" xr:uid="{00000000-0005-0000-0000-000072030000}"/>
    <cellStyle name="60% - Ênfase3 2 4" xfId="1103" xr:uid="{00000000-0005-0000-0000-000073030000}"/>
    <cellStyle name="60% - Ênfase3 2 5" xfId="1104" xr:uid="{00000000-0005-0000-0000-000074030000}"/>
    <cellStyle name="60% - Ênfase3 2 6" xfId="1105" xr:uid="{00000000-0005-0000-0000-000075030000}"/>
    <cellStyle name="60% - Ênfase3 2 7" xfId="1106" xr:uid="{00000000-0005-0000-0000-000076030000}"/>
    <cellStyle name="60% - Ênfase3 2 8" xfId="1107" xr:uid="{00000000-0005-0000-0000-000077030000}"/>
    <cellStyle name="60% - Ênfase3 2 9" xfId="1108" xr:uid="{00000000-0005-0000-0000-000078030000}"/>
    <cellStyle name="60% - Ênfase3 3" xfId="1109" xr:uid="{00000000-0005-0000-0000-000079030000}"/>
    <cellStyle name="60% - Ênfase3 3 2" xfId="1110" xr:uid="{00000000-0005-0000-0000-00007A030000}"/>
    <cellStyle name="60% - Ênfase3 3 3" xfId="1111" xr:uid="{00000000-0005-0000-0000-00007B030000}"/>
    <cellStyle name="60% - Ênfase3 3 4" xfId="1112" xr:uid="{00000000-0005-0000-0000-00007C030000}"/>
    <cellStyle name="60% - Ênfase3 3 5" xfId="1113" xr:uid="{00000000-0005-0000-0000-00007D030000}"/>
    <cellStyle name="60% - Ênfase3 3 6" xfId="1114" xr:uid="{00000000-0005-0000-0000-00007E030000}"/>
    <cellStyle name="60% - Ênfase3 3 7" xfId="1115" xr:uid="{00000000-0005-0000-0000-00007F030000}"/>
    <cellStyle name="60% - Ênfase3 4" xfId="1116" xr:uid="{00000000-0005-0000-0000-000080030000}"/>
    <cellStyle name="60% - Ênfase3 5" xfId="1117" xr:uid="{00000000-0005-0000-0000-000081030000}"/>
    <cellStyle name="60% - Ênfase3 6" xfId="1118" xr:uid="{00000000-0005-0000-0000-000082030000}"/>
    <cellStyle name="60% - Ênfase3 7" xfId="1119" xr:uid="{00000000-0005-0000-0000-000083030000}"/>
    <cellStyle name="60% - Ênfase4 2" xfId="1120" xr:uid="{00000000-0005-0000-0000-000084030000}"/>
    <cellStyle name="60% - Ênfase4 2 10" xfId="1121" xr:uid="{00000000-0005-0000-0000-000085030000}"/>
    <cellStyle name="60% - Ênfase4 2 2" xfId="1122" xr:uid="{00000000-0005-0000-0000-000086030000}"/>
    <cellStyle name="60% - Ênfase4 2 3" xfId="1123" xr:uid="{00000000-0005-0000-0000-000087030000}"/>
    <cellStyle name="60% - Ênfase4 2 4" xfId="1124" xr:uid="{00000000-0005-0000-0000-000088030000}"/>
    <cellStyle name="60% - Ênfase4 2 5" xfId="1125" xr:uid="{00000000-0005-0000-0000-000089030000}"/>
    <cellStyle name="60% - Ênfase4 2 6" xfId="1126" xr:uid="{00000000-0005-0000-0000-00008A030000}"/>
    <cellStyle name="60% - Ênfase4 2 7" xfId="1127" xr:uid="{00000000-0005-0000-0000-00008B030000}"/>
    <cellStyle name="60% - Ênfase4 2 8" xfId="1128" xr:uid="{00000000-0005-0000-0000-00008C030000}"/>
    <cellStyle name="60% - Ênfase4 2 9" xfId="1129" xr:uid="{00000000-0005-0000-0000-00008D030000}"/>
    <cellStyle name="60% - Ênfase4 3" xfId="1130" xr:uid="{00000000-0005-0000-0000-00008E030000}"/>
    <cellStyle name="60% - Ênfase4 3 2" xfId="1131" xr:uid="{00000000-0005-0000-0000-00008F030000}"/>
    <cellStyle name="60% - Ênfase4 3 3" xfId="1132" xr:uid="{00000000-0005-0000-0000-000090030000}"/>
    <cellStyle name="60% - Ênfase4 3 4" xfId="1133" xr:uid="{00000000-0005-0000-0000-000091030000}"/>
    <cellStyle name="60% - Ênfase4 3 5" xfId="1134" xr:uid="{00000000-0005-0000-0000-000092030000}"/>
    <cellStyle name="60% - Ênfase4 3 6" xfId="1135" xr:uid="{00000000-0005-0000-0000-000093030000}"/>
    <cellStyle name="60% - Ênfase4 3 7" xfId="1136" xr:uid="{00000000-0005-0000-0000-000094030000}"/>
    <cellStyle name="60% - Ênfase4 4" xfId="1137" xr:uid="{00000000-0005-0000-0000-000095030000}"/>
    <cellStyle name="60% - Ênfase4 5" xfId="1138" xr:uid="{00000000-0005-0000-0000-000096030000}"/>
    <cellStyle name="60% - Ênfase4 6" xfId="1139" xr:uid="{00000000-0005-0000-0000-000097030000}"/>
    <cellStyle name="60% - Ênfase4 7" xfId="1140" xr:uid="{00000000-0005-0000-0000-000098030000}"/>
    <cellStyle name="60% - Ênfase5 2" xfId="1141" xr:uid="{00000000-0005-0000-0000-000099030000}"/>
    <cellStyle name="60% - Ênfase5 2 2" xfId="1142" xr:uid="{00000000-0005-0000-0000-00009A030000}"/>
    <cellStyle name="60% - Ênfase5 2 3" xfId="1143" xr:uid="{00000000-0005-0000-0000-00009B030000}"/>
    <cellStyle name="60% - Ênfase5 2 4" xfId="1144" xr:uid="{00000000-0005-0000-0000-00009C030000}"/>
    <cellStyle name="60% - Ênfase5 2 5" xfId="1145" xr:uid="{00000000-0005-0000-0000-00009D030000}"/>
    <cellStyle name="60% - Ênfase5 2 6" xfId="1146" xr:uid="{00000000-0005-0000-0000-00009E030000}"/>
    <cellStyle name="60% - Ênfase5 2 7" xfId="1147" xr:uid="{00000000-0005-0000-0000-00009F030000}"/>
    <cellStyle name="60% - Ênfase5 3" xfId="1148" xr:uid="{00000000-0005-0000-0000-0000A0030000}"/>
    <cellStyle name="60% - Ênfase5 4" xfId="1149" xr:uid="{00000000-0005-0000-0000-0000A1030000}"/>
    <cellStyle name="60% - Ênfase5 5" xfId="1150" xr:uid="{00000000-0005-0000-0000-0000A2030000}"/>
    <cellStyle name="60% - Ênfase5 6" xfId="1151" xr:uid="{00000000-0005-0000-0000-0000A3030000}"/>
    <cellStyle name="60% - Ênfase5 7" xfId="1152" xr:uid="{00000000-0005-0000-0000-0000A4030000}"/>
    <cellStyle name="60% - Ênfase6 2" xfId="1153" xr:uid="{00000000-0005-0000-0000-0000A5030000}"/>
    <cellStyle name="60% - Ênfase6 2 10" xfId="1154" xr:uid="{00000000-0005-0000-0000-0000A6030000}"/>
    <cellStyle name="60% - Ênfase6 2 2" xfId="1155" xr:uid="{00000000-0005-0000-0000-0000A7030000}"/>
    <cellStyle name="60% - Ênfase6 2 3" xfId="1156" xr:uid="{00000000-0005-0000-0000-0000A8030000}"/>
    <cellStyle name="60% - Ênfase6 2 4" xfId="1157" xr:uid="{00000000-0005-0000-0000-0000A9030000}"/>
    <cellStyle name="60% - Ênfase6 2 5" xfId="1158" xr:uid="{00000000-0005-0000-0000-0000AA030000}"/>
    <cellStyle name="60% - Ênfase6 2 6" xfId="1159" xr:uid="{00000000-0005-0000-0000-0000AB030000}"/>
    <cellStyle name="60% - Ênfase6 2 7" xfId="1160" xr:uid="{00000000-0005-0000-0000-0000AC030000}"/>
    <cellStyle name="60% - Ênfase6 2 8" xfId="1161" xr:uid="{00000000-0005-0000-0000-0000AD030000}"/>
    <cellStyle name="60% - Ênfase6 2 9" xfId="1162" xr:uid="{00000000-0005-0000-0000-0000AE030000}"/>
    <cellStyle name="60% - Ênfase6 3" xfId="1163" xr:uid="{00000000-0005-0000-0000-0000AF030000}"/>
    <cellStyle name="60% - Ênfase6 3 2" xfId="1164" xr:uid="{00000000-0005-0000-0000-0000B0030000}"/>
    <cellStyle name="60% - Ênfase6 3 3" xfId="1165" xr:uid="{00000000-0005-0000-0000-0000B1030000}"/>
    <cellStyle name="60% - Ênfase6 3 4" xfId="1166" xr:uid="{00000000-0005-0000-0000-0000B2030000}"/>
    <cellStyle name="60% - Ênfase6 3 5" xfId="1167" xr:uid="{00000000-0005-0000-0000-0000B3030000}"/>
    <cellStyle name="60% - Ênfase6 3 6" xfId="1168" xr:uid="{00000000-0005-0000-0000-0000B4030000}"/>
    <cellStyle name="60% - Ênfase6 3 7" xfId="1169" xr:uid="{00000000-0005-0000-0000-0000B5030000}"/>
    <cellStyle name="60% - Ênfase6 4" xfId="1170" xr:uid="{00000000-0005-0000-0000-0000B6030000}"/>
    <cellStyle name="60% - Ênfase6 5" xfId="1171" xr:uid="{00000000-0005-0000-0000-0000B7030000}"/>
    <cellStyle name="60% - Ênfase6 6" xfId="1172" xr:uid="{00000000-0005-0000-0000-0000B8030000}"/>
    <cellStyle name="60% - Ênfase6 7" xfId="1173" xr:uid="{00000000-0005-0000-0000-0000B9030000}"/>
    <cellStyle name="60% - Énfasis1" xfId="1174" xr:uid="{00000000-0005-0000-0000-0000BA030000}"/>
    <cellStyle name="60% - Énfasis2" xfId="1175" xr:uid="{00000000-0005-0000-0000-0000BB030000}"/>
    <cellStyle name="60% - Énfasis3" xfId="1176" xr:uid="{00000000-0005-0000-0000-0000BC030000}"/>
    <cellStyle name="60% - Énfasis4" xfId="1177" xr:uid="{00000000-0005-0000-0000-0000BD030000}"/>
    <cellStyle name="60% - Énfasis5" xfId="1178" xr:uid="{00000000-0005-0000-0000-0000BE030000}"/>
    <cellStyle name="60% - Énfasis6" xfId="1179" xr:uid="{00000000-0005-0000-0000-0000BF030000}"/>
    <cellStyle name="Accent1" xfId="1180" xr:uid="{00000000-0005-0000-0000-0000C0030000}"/>
    <cellStyle name="Accent1 2" xfId="1181" xr:uid="{00000000-0005-0000-0000-0000C1030000}"/>
    <cellStyle name="Accent1 3" xfId="1182" xr:uid="{00000000-0005-0000-0000-0000C2030000}"/>
    <cellStyle name="Accent1 4" xfId="1183" xr:uid="{00000000-0005-0000-0000-0000C3030000}"/>
    <cellStyle name="Accent1 5" xfId="1184" xr:uid="{00000000-0005-0000-0000-0000C4030000}"/>
    <cellStyle name="Accent1 6" xfId="1185" xr:uid="{00000000-0005-0000-0000-0000C5030000}"/>
    <cellStyle name="Accent1 7" xfId="1186" xr:uid="{00000000-0005-0000-0000-0000C6030000}"/>
    <cellStyle name="Accent2" xfId="1187" xr:uid="{00000000-0005-0000-0000-0000C7030000}"/>
    <cellStyle name="Accent2 2" xfId="1188" xr:uid="{00000000-0005-0000-0000-0000C8030000}"/>
    <cellStyle name="Accent2 3" xfId="1189" xr:uid="{00000000-0005-0000-0000-0000C9030000}"/>
    <cellStyle name="Accent2 4" xfId="1190" xr:uid="{00000000-0005-0000-0000-0000CA030000}"/>
    <cellStyle name="Accent2 5" xfId="1191" xr:uid="{00000000-0005-0000-0000-0000CB030000}"/>
    <cellStyle name="Accent2 6" xfId="1192" xr:uid="{00000000-0005-0000-0000-0000CC030000}"/>
    <cellStyle name="Accent2 7" xfId="1193" xr:uid="{00000000-0005-0000-0000-0000CD030000}"/>
    <cellStyle name="Accent3" xfId="1194" xr:uid="{00000000-0005-0000-0000-0000CE030000}"/>
    <cellStyle name="Accent3 2" xfId="1195" xr:uid="{00000000-0005-0000-0000-0000CF030000}"/>
    <cellStyle name="Accent3 3" xfId="1196" xr:uid="{00000000-0005-0000-0000-0000D0030000}"/>
    <cellStyle name="Accent3 4" xfId="1197" xr:uid="{00000000-0005-0000-0000-0000D1030000}"/>
    <cellStyle name="Accent3 5" xfId="1198" xr:uid="{00000000-0005-0000-0000-0000D2030000}"/>
    <cellStyle name="Accent3 6" xfId="1199" xr:uid="{00000000-0005-0000-0000-0000D3030000}"/>
    <cellStyle name="Accent3 7" xfId="1200" xr:uid="{00000000-0005-0000-0000-0000D4030000}"/>
    <cellStyle name="Accent4" xfId="1201" xr:uid="{00000000-0005-0000-0000-0000D5030000}"/>
    <cellStyle name="Accent4 2" xfId="1202" xr:uid="{00000000-0005-0000-0000-0000D6030000}"/>
    <cellStyle name="Accent4 3" xfId="1203" xr:uid="{00000000-0005-0000-0000-0000D7030000}"/>
    <cellStyle name="Accent4 4" xfId="1204" xr:uid="{00000000-0005-0000-0000-0000D8030000}"/>
    <cellStyle name="Accent4 5" xfId="1205" xr:uid="{00000000-0005-0000-0000-0000D9030000}"/>
    <cellStyle name="Accent4 6" xfId="1206" xr:uid="{00000000-0005-0000-0000-0000DA030000}"/>
    <cellStyle name="Accent4 7" xfId="1207" xr:uid="{00000000-0005-0000-0000-0000DB030000}"/>
    <cellStyle name="Accent5" xfId="1208" xr:uid="{00000000-0005-0000-0000-0000DC030000}"/>
    <cellStyle name="Accent5 2" xfId="1209" xr:uid="{00000000-0005-0000-0000-0000DD030000}"/>
    <cellStyle name="Accent5 3" xfId="1210" xr:uid="{00000000-0005-0000-0000-0000DE030000}"/>
    <cellStyle name="Accent5 4" xfId="1211" xr:uid="{00000000-0005-0000-0000-0000DF030000}"/>
    <cellStyle name="Accent5 5" xfId="1212" xr:uid="{00000000-0005-0000-0000-0000E0030000}"/>
    <cellStyle name="Accent5 6" xfId="1213" xr:uid="{00000000-0005-0000-0000-0000E1030000}"/>
    <cellStyle name="Accent5 7" xfId="1214" xr:uid="{00000000-0005-0000-0000-0000E2030000}"/>
    <cellStyle name="Accent6" xfId="1215" xr:uid="{00000000-0005-0000-0000-0000E3030000}"/>
    <cellStyle name="Accent6 2" xfId="1216" xr:uid="{00000000-0005-0000-0000-0000E4030000}"/>
    <cellStyle name="Accent6 3" xfId="1217" xr:uid="{00000000-0005-0000-0000-0000E5030000}"/>
    <cellStyle name="Accent6 4" xfId="1218" xr:uid="{00000000-0005-0000-0000-0000E6030000}"/>
    <cellStyle name="Accent6 5" xfId="1219" xr:uid="{00000000-0005-0000-0000-0000E7030000}"/>
    <cellStyle name="Accent6 6" xfId="1220" xr:uid="{00000000-0005-0000-0000-0000E8030000}"/>
    <cellStyle name="Accent6 7" xfId="1221" xr:uid="{00000000-0005-0000-0000-0000E9030000}"/>
    <cellStyle name="Bad" xfId="1222" xr:uid="{00000000-0005-0000-0000-0000EA030000}"/>
    <cellStyle name="Bad 2" xfId="1223" xr:uid="{00000000-0005-0000-0000-0000EB030000}"/>
    <cellStyle name="Bad 3" xfId="1224" xr:uid="{00000000-0005-0000-0000-0000EC030000}"/>
    <cellStyle name="Bad 4" xfId="1225" xr:uid="{00000000-0005-0000-0000-0000ED030000}"/>
    <cellStyle name="Bad 5" xfId="1226" xr:uid="{00000000-0005-0000-0000-0000EE030000}"/>
    <cellStyle name="Bad 6" xfId="1227" xr:uid="{00000000-0005-0000-0000-0000EF030000}"/>
    <cellStyle name="Bad 7" xfId="1228" xr:uid="{00000000-0005-0000-0000-0000F0030000}"/>
    <cellStyle name="Bom 2" xfId="1229" xr:uid="{00000000-0005-0000-0000-0000F1030000}"/>
    <cellStyle name="Bom 2 2" xfId="1230" xr:uid="{00000000-0005-0000-0000-0000F2030000}"/>
    <cellStyle name="Bom 2 3" xfId="1231" xr:uid="{00000000-0005-0000-0000-0000F3030000}"/>
    <cellStyle name="Bom 2 4" xfId="1232" xr:uid="{00000000-0005-0000-0000-0000F4030000}"/>
    <cellStyle name="Bom 2 5" xfId="1233" xr:uid="{00000000-0005-0000-0000-0000F5030000}"/>
    <cellStyle name="Bom 2 6" xfId="1234" xr:uid="{00000000-0005-0000-0000-0000F6030000}"/>
    <cellStyle name="Bom 2 7" xfId="1235" xr:uid="{00000000-0005-0000-0000-0000F7030000}"/>
    <cellStyle name="Bom 3" xfId="1236" xr:uid="{00000000-0005-0000-0000-0000F8030000}"/>
    <cellStyle name="Bom 4" xfId="1237" xr:uid="{00000000-0005-0000-0000-0000F9030000}"/>
    <cellStyle name="Bom 5" xfId="1238" xr:uid="{00000000-0005-0000-0000-0000FA030000}"/>
    <cellStyle name="Bom 6" xfId="1239" xr:uid="{00000000-0005-0000-0000-0000FB030000}"/>
    <cellStyle name="Bom 7" xfId="1240" xr:uid="{00000000-0005-0000-0000-0000FC030000}"/>
    <cellStyle name="Buena" xfId="1241" xr:uid="{00000000-0005-0000-0000-0000FD030000}"/>
    <cellStyle name="CABEÇALHO" xfId="1242" xr:uid="{00000000-0005-0000-0000-0000FE030000}"/>
    <cellStyle name="Cabeçalho 1" xfId="2" xr:uid="{00000000-0005-0000-0000-0000FF030000}"/>
    <cellStyle name="Cabeçalho 2" xfId="3" xr:uid="{00000000-0005-0000-0000-000000040000}"/>
    <cellStyle name="Calculation" xfId="1243" xr:uid="{00000000-0005-0000-0000-000001040000}"/>
    <cellStyle name="Calculation 2" xfId="1244" xr:uid="{00000000-0005-0000-0000-000002040000}"/>
    <cellStyle name="Calculation 3" xfId="1245" xr:uid="{00000000-0005-0000-0000-000003040000}"/>
    <cellStyle name="Calculation 4" xfId="1246" xr:uid="{00000000-0005-0000-0000-000004040000}"/>
    <cellStyle name="Calculation 5" xfId="1247" xr:uid="{00000000-0005-0000-0000-000005040000}"/>
    <cellStyle name="Calculation 6" xfId="1248" xr:uid="{00000000-0005-0000-0000-000006040000}"/>
    <cellStyle name="Calculation 7" xfId="1249" xr:uid="{00000000-0005-0000-0000-000007040000}"/>
    <cellStyle name="Cálculo 2" xfId="1250" xr:uid="{00000000-0005-0000-0000-000008040000}"/>
    <cellStyle name="Cálculo 2 2" xfId="1251" xr:uid="{00000000-0005-0000-0000-000009040000}"/>
    <cellStyle name="Cálculo 2 3" xfId="1252" xr:uid="{00000000-0005-0000-0000-00000A040000}"/>
    <cellStyle name="Cálculo 2 4" xfId="1253" xr:uid="{00000000-0005-0000-0000-00000B040000}"/>
    <cellStyle name="Cálculo 2 5" xfId="1254" xr:uid="{00000000-0005-0000-0000-00000C040000}"/>
    <cellStyle name="Cálculo 2 6" xfId="1255" xr:uid="{00000000-0005-0000-0000-00000D040000}"/>
    <cellStyle name="Cálculo 2 7" xfId="1256" xr:uid="{00000000-0005-0000-0000-00000E040000}"/>
    <cellStyle name="Cálculo 2 8" xfId="1257" xr:uid="{00000000-0005-0000-0000-00000F040000}"/>
    <cellStyle name="Cálculo 3" xfId="1258" xr:uid="{00000000-0005-0000-0000-000010040000}"/>
    <cellStyle name="Cálculo 3 2" xfId="1259" xr:uid="{00000000-0005-0000-0000-000011040000}"/>
    <cellStyle name="Cálculo 3 3" xfId="1260" xr:uid="{00000000-0005-0000-0000-000012040000}"/>
    <cellStyle name="Cálculo 3 4" xfId="1261" xr:uid="{00000000-0005-0000-0000-000013040000}"/>
    <cellStyle name="Cálculo 3 5" xfId="1262" xr:uid="{00000000-0005-0000-0000-000014040000}"/>
    <cellStyle name="Cálculo 3 6" xfId="1263" xr:uid="{00000000-0005-0000-0000-000015040000}"/>
    <cellStyle name="Cálculo 3 7" xfId="1264" xr:uid="{00000000-0005-0000-0000-000016040000}"/>
    <cellStyle name="Cálculo 4" xfId="1265" xr:uid="{00000000-0005-0000-0000-000017040000}"/>
    <cellStyle name="Cálculo 5" xfId="1266" xr:uid="{00000000-0005-0000-0000-000018040000}"/>
    <cellStyle name="Cálculo 6" xfId="1267" xr:uid="{00000000-0005-0000-0000-000019040000}"/>
    <cellStyle name="Cálculo 7" xfId="1268" xr:uid="{00000000-0005-0000-0000-00001A040000}"/>
    <cellStyle name="Célula de Verificação 2" xfId="1269" xr:uid="{00000000-0005-0000-0000-00001B040000}"/>
    <cellStyle name="Célula de Verificação 2 2" xfId="1270" xr:uid="{00000000-0005-0000-0000-00001C040000}"/>
    <cellStyle name="Célula de Verificação 2 3" xfId="1271" xr:uid="{00000000-0005-0000-0000-00001D040000}"/>
    <cellStyle name="Célula de Verificação 2 4" xfId="1272" xr:uid="{00000000-0005-0000-0000-00001E040000}"/>
    <cellStyle name="Célula de Verificação 2 5" xfId="1273" xr:uid="{00000000-0005-0000-0000-00001F040000}"/>
    <cellStyle name="Célula de Verificação 2 6" xfId="1274" xr:uid="{00000000-0005-0000-0000-000020040000}"/>
    <cellStyle name="Célula de Verificação 2 7" xfId="1275" xr:uid="{00000000-0005-0000-0000-000021040000}"/>
    <cellStyle name="Célula de Verificação 3" xfId="1276" xr:uid="{00000000-0005-0000-0000-000022040000}"/>
    <cellStyle name="Célula de Verificação 4" xfId="1277" xr:uid="{00000000-0005-0000-0000-000023040000}"/>
    <cellStyle name="Célula de Verificação 5" xfId="1278" xr:uid="{00000000-0005-0000-0000-000024040000}"/>
    <cellStyle name="Célula de Verificação 6" xfId="1279" xr:uid="{00000000-0005-0000-0000-000025040000}"/>
    <cellStyle name="Célula de Verificação 7" xfId="1280" xr:uid="{00000000-0005-0000-0000-000026040000}"/>
    <cellStyle name="Célula Vinculada 2" xfId="1281" xr:uid="{00000000-0005-0000-0000-000027040000}"/>
    <cellStyle name="Célula Vinculada 2 2" xfId="1282" xr:uid="{00000000-0005-0000-0000-000028040000}"/>
    <cellStyle name="Célula Vinculada 2 3" xfId="1283" xr:uid="{00000000-0005-0000-0000-000029040000}"/>
    <cellStyle name="Célula Vinculada 2 4" xfId="1284" xr:uid="{00000000-0005-0000-0000-00002A040000}"/>
    <cellStyle name="Célula Vinculada 2 5" xfId="1285" xr:uid="{00000000-0005-0000-0000-00002B040000}"/>
    <cellStyle name="Célula Vinculada 2 6" xfId="1286" xr:uid="{00000000-0005-0000-0000-00002C040000}"/>
    <cellStyle name="Célula Vinculada 2 7" xfId="1287" xr:uid="{00000000-0005-0000-0000-00002D040000}"/>
    <cellStyle name="Célula Vinculada 3" xfId="1288" xr:uid="{00000000-0005-0000-0000-00002E040000}"/>
    <cellStyle name="Célula Vinculada 4" xfId="1289" xr:uid="{00000000-0005-0000-0000-00002F040000}"/>
    <cellStyle name="Célula Vinculada 5" xfId="1290" xr:uid="{00000000-0005-0000-0000-000030040000}"/>
    <cellStyle name="Célula Vinculada 6" xfId="1291" xr:uid="{00000000-0005-0000-0000-000031040000}"/>
    <cellStyle name="Célula Vinculada 7" xfId="1292" xr:uid="{00000000-0005-0000-0000-000032040000}"/>
    <cellStyle name="Check Cell" xfId="1293" xr:uid="{00000000-0005-0000-0000-000033040000}"/>
    <cellStyle name="Check Cell 2" xfId="1294" xr:uid="{00000000-0005-0000-0000-000034040000}"/>
    <cellStyle name="Check Cell 3" xfId="1295" xr:uid="{00000000-0005-0000-0000-000035040000}"/>
    <cellStyle name="Check Cell 4" xfId="1296" xr:uid="{00000000-0005-0000-0000-000036040000}"/>
    <cellStyle name="Check Cell 5" xfId="1297" xr:uid="{00000000-0005-0000-0000-000037040000}"/>
    <cellStyle name="Check Cell 6" xfId="1298" xr:uid="{00000000-0005-0000-0000-000038040000}"/>
    <cellStyle name="Check Cell 7" xfId="1299" xr:uid="{00000000-0005-0000-0000-000039040000}"/>
    <cellStyle name="Código" xfId="1300" xr:uid="{00000000-0005-0000-0000-00003A040000}"/>
    <cellStyle name="Comma" xfId="1301" xr:uid="{00000000-0005-0000-0000-00003B040000}"/>
    <cellStyle name="Comma [0]" xfId="1302" xr:uid="{00000000-0005-0000-0000-00003C040000}"/>
    <cellStyle name="Comma [0] 10" xfId="12491" xr:uid="{570D789E-E7F9-477B-A03B-DF9DA00352E3}"/>
    <cellStyle name="Comma [0] 2" xfId="1303" xr:uid="{00000000-0005-0000-0000-00003D040000}"/>
    <cellStyle name="Comma [0] 2 10" xfId="1304" xr:uid="{00000000-0005-0000-0000-00003E040000}"/>
    <cellStyle name="Comma [0] 2 10 2" xfId="12493" xr:uid="{DA3E806F-0D2D-4B43-85C2-55D5EDD8E87A}"/>
    <cellStyle name="Comma [0] 2 11" xfId="1305" xr:uid="{00000000-0005-0000-0000-00003F040000}"/>
    <cellStyle name="Comma [0] 2 11 2" xfId="12494" xr:uid="{E961D3A2-CA02-46E9-A87C-5D869171E11B}"/>
    <cellStyle name="Comma [0] 2 12" xfId="1306" xr:uid="{00000000-0005-0000-0000-000040040000}"/>
    <cellStyle name="Comma [0] 2 12 2" xfId="12495" xr:uid="{9E71A3D4-C5C2-45B2-B983-B6F9FDA57F9D}"/>
    <cellStyle name="Comma [0] 2 13" xfId="12492" xr:uid="{758BAE3B-DFA2-4BC5-BCDF-6DB0F323EC81}"/>
    <cellStyle name="Comma [0] 2 2" xfId="1307" xr:uid="{00000000-0005-0000-0000-000041040000}"/>
    <cellStyle name="Comma [0] 2 2 2" xfId="1308" xr:uid="{00000000-0005-0000-0000-000042040000}"/>
    <cellStyle name="Comma [0] 2 2 2 2" xfId="12497" xr:uid="{0EA15E68-B011-4F0C-91FC-89B3DF3B4FC0}"/>
    <cellStyle name="Comma [0] 2 2 3" xfId="1309" xr:uid="{00000000-0005-0000-0000-000043040000}"/>
    <cellStyle name="Comma [0] 2 2 3 2" xfId="12498" xr:uid="{CF628357-38D5-4163-8246-9FB69D9ED1B9}"/>
    <cellStyle name="Comma [0] 2 2 4" xfId="1310" xr:uid="{00000000-0005-0000-0000-000044040000}"/>
    <cellStyle name="Comma [0] 2 2 4 2" xfId="12499" xr:uid="{B9F6A351-F5CF-43F8-9001-CC566428085E}"/>
    <cellStyle name="Comma [0] 2 2 5" xfId="1311" xr:uid="{00000000-0005-0000-0000-000045040000}"/>
    <cellStyle name="Comma [0] 2 2 5 2" xfId="12500" xr:uid="{19002D35-1D97-4CCB-8FE9-097AFB44F403}"/>
    <cellStyle name="Comma [0] 2 2 6" xfId="1312" xr:uid="{00000000-0005-0000-0000-000046040000}"/>
    <cellStyle name="Comma [0] 2 2 6 2" xfId="12501" xr:uid="{E278E071-B33A-4808-BEF1-A9B6B65F30B4}"/>
    <cellStyle name="Comma [0] 2 2 7" xfId="1313" xr:uid="{00000000-0005-0000-0000-000047040000}"/>
    <cellStyle name="Comma [0] 2 2 7 2" xfId="12502" xr:uid="{5700243D-CC28-4E88-B198-D25901DF38D9}"/>
    <cellStyle name="Comma [0] 2 2 8" xfId="12496" xr:uid="{7DF80EED-FDB8-4DF1-A4C5-EE1A371DF5AF}"/>
    <cellStyle name="Comma [0] 2 3" xfId="1314" xr:uid="{00000000-0005-0000-0000-000048040000}"/>
    <cellStyle name="Comma [0] 2 3 2" xfId="1315" xr:uid="{00000000-0005-0000-0000-000049040000}"/>
    <cellStyle name="Comma [0] 2 3 2 2" xfId="12504" xr:uid="{29C489C4-33E4-4B62-A867-AFDFBACD17B3}"/>
    <cellStyle name="Comma [0] 2 3 3" xfId="1316" xr:uid="{00000000-0005-0000-0000-00004A040000}"/>
    <cellStyle name="Comma [0] 2 3 3 2" xfId="12505" xr:uid="{2C0526A2-EAE2-4A41-8E85-13F28C9B4DEC}"/>
    <cellStyle name="Comma [0] 2 3 4" xfId="1317" xr:uid="{00000000-0005-0000-0000-00004B040000}"/>
    <cellStyle name="Comma [0] 2 3 4 2" xfId="12506" xr:uid="{6DFD0DD7-6AE6-4BEB-AB8E-EDB2EDB8CC0A}"/>
    <cellStyle name="Comma [0] 2 3 5" xfId="1318" xr:uid="{00000000-0005-0000-0000-00004C040000}"/>
    <cellStyle name="Comma [0] 2 3 5 2" xfId="12507" xr:uid="{627B8975-BF63-4DE3-A988-6EAFAAD5FBCF}"/>
    <cellStyle name="Comma [0] 2 3 6" xfId="1319" xr:uid="{00000000-0005-0000-0000-00004D040000}"/>
    <cellStyle name="Comma [0] 2 3 6 2" xfId="12508" xr:uid="{F45A2626-A1DC-4EF7-A85B-CF35D0DA944F}"/>
    <cellStyle name="Comma [0] 2 3 7" xfId="1320" xr:uid="{00000000-0005-0000-0000-00004E040000}"/>
    <cellStyle name="Comma [0] 2 3 7 2" xfId="12509" xr:uid="{DDEBDDF3-2C9B-47CA-83B5-6D08957619E5}"/>
    <cellStyle name="Comma [0] 2 3 8" xfId="12503" xr:uid="{38347AFC-26AC-4DB9-8E71-3C96F4F8ED4E}"/>
    <cellStyle name="Comma [0] 2 4" xfId="1321" xr:uid="{00000000-0005-0000-0000-00004F040000}"/>
    <cellStyle name="Comma [0] 2 4 2" xfId="1322" xr:uid="{00000000-0005-0000-0000-000050040000}"/>
    <cellStyle name="Comma [0] 2 4 2 2" xfId="12511" xr:uid="{3ED7567B-A148-4D8E-A9AC-761278C87188}"/>
    <cellStyle name="Comma [0] 2 4 3" xfId="1323" xr:uid="{00000000-0005-0000-0000-000051040000}"/>
    <cellStyle name="Comma [0] 2 4 3 2" xfId="12512" xr:uid="{3F401104-A4BA-404A-BD8D-B4EEA6257A35}"/>
    <cellStyle name="Comma [0] 2 4 4" xfId="1324" xr:uid="{00000000-0005-0000-0000-000052040000}"/>
    <cellStyle name="Comma [0] 2 4 4 2" xfId="12513" xr:uid="{9DDA5334-DFD3-4A70-A9EB-DEAD414DDF4B}"/>
    <cellStyle name="Comma [0] 2 4 5" xfId="1325" xr:uid="{00000000-0005-0000-0000-000053040000}"/>
    <cellStyle name="Comma [0] 2 4 5 2" xfId="12514" xr:uid="{B3276E6F-DA93-4D3C-BF59-34DB9ACA40DF}"/>
    <cellStyle name="Comma [0] 2 4 6" xfId="1326" xr:uid="{00000000-0005-0000-0000-000054040000}"/>
    <cellStyle name="Comma [0] 2 4 6 2" xfId="12515" xr:uid="{CE0D010E-2CF0-49E0-BBD1-83901ED51FD3}"/>
    <cellStyle name="Comma [0] 2 4 7" xfId="1327" xr:uid="{00000000-0005-0000-0000-000055040000}"/>
    <cellStyle name="Comma [0] 2 4 7 2" xfId="12516" xr:uid="{1A57D85E-A536-42FE-939A-28230D56A5C1}"/>
    <cellStyle name="Comma [0] 2 4 8" xfId="12510" xr:uid="{5842F9E4-8EDE-4E1E-8C5F-BFF0C65BBE18}"/>
    <cellStyle name="Comma [0] 2 5" xfId="1328" xr:uid="{00000000-0005-0000-0000-000056040000}"/>
    <cellStyle name="Comma [0] 2 5 2" xfId="1329" xr:uid="{00000000-0005-0000-0000-000057040000}"/>
    <cellStyle name="Comma [0] 2 5 2 2" xfId="12518" xr:uid="{7C951902-787D-4940-8BD3-E728ED3D2ADB}"/>
    <cellStyle name="Comma [0] 2 5 3" xfId="1330" xr:uid="{00000000-0005-0000-0000-000058040000}"/>
    <cellStyle name="Comma [0] 2 5 3 2" xfId="12519" xr:uid="{B915BEE5-86FE-43AE-A7AC-D55E1E8BDEF7}"/>
    <cellStyle name="Comma [0] 2 5 4" xfId="1331" xr:uid="{00000000-0005-0000-0000-000059040000}"/>
    <cellStyle name="Comma [0] 2 5 4 2" xfId="12520" xr:uid="{626DD50B-B56D-4206-9E72-224DFF7C44CD}"/>
    <cellStyle name="Comma [0] 2 5 5" xfId="1332" xr:uid="{00000000-0005-0000-0000-00005A040000}"/>
    <cellStyle name="Comma [0] 2 5 5 2" xfId="12521" xr:uid="{F335DFE7-FBB3-4F81-9F23-68264274FC90}"/>
    <cellStyle name="Comma [0] 2 5 6" xfId="1333" xr:uid="{00000000-0005-0000-0000-00005B040000}"/>
    <cellStyle name="Comma [0] 2 5 6 2" xfId="12522" xr:uid="{E3568364-F209-4CD9-8F06-701D5BC1B19E}"/>
    <cellStyle name="Comma [0] 2 5 7" xfId="1334" xr:uid="{00000000-0005-0000-0000-00005C040000}"/>
    <cellStyle name="Comma [0] 2 5 7 2" xfId="12523" xr:uid="{B0E85A78-2857-4A5E-8295-3BCB1446345C}"/>
    <cellStyle name="Comma [0] 2 5 8" xfId="12517" xr:uid="{A5E1F8AD-C1E6-4F1D-BF06-C0D87441B188}"/>
    <cellStyle name="Comma [0] 2 6" xfId="1335" xr:uid="{00000000-0005-0000-0000-00005D040000}"/>
    <cellStyle name="Comma [0] 2 6 2" xfId="1336" xr:uid="{00000000-0005-0000-0000-00005E040000}"/>
    <cellStyle name="Comma [0] 2 6 2 2" xfId="12525" xr:uid="{52270896-36A7-4353-BA5C-E3E9A46E3A3A}"/>
    <cellStyle name="Comma [0] 2 6 3" xfId="1337" xr:uid="{00000000-0005-0000-0000-00005F040000}"/>
    <cellStyle name="Comma [0] 2 6 3 2" xfId="12526" xr:uid="{863E5430-503B-4CEA-A3E9-5AFCAC1A7FDA}"/>
    <cellStyle name="Comma [0] 2 6 4" xfId="1338" xr:uid="{00000000-0005-0000-0000-000060040000}"/>
    <cellStyle name="Comma [0] 2 6 4 2" xfId="12527" xr:uid="{EE88AFC2-95F1-4471-B5F5-ACA8C4FFAAE3}"/>
    <cellStyle name="Comma [0] 2 6 5" xfId="1339" xr:uid="{00000000-0005-0000-0000-000061040000}"/>
    <cellStyle name="Comma [0] 2 6 5 2" xfId="12528" xr:uid="{DED0401F-49EB-4C4D-9F23-FCF30965FFC5}"/>
    <cellStyle name="Comma [0] 2 6 6" xfId="1340" xr:uid="{00000000-0005-0000-0000-000062040000}"/>
    <cellStyle name="Comma [0] 2 6 6 2" xfId="12529" xr:uid="{6F723419-1314-47C9-8EAB-3B690AAE9FFA}"/>
    <cellStyle name="Comma [0] 2 6 7" xfId="1341" xr:uid="{00000000-0005-0000-0000-000063040000}"/>
    <cellStyle name="Comma [0] 2 6 7 2" xfId="12530" xr:uid="{8CAF24B7-FFCE-4C6E-B46A-045ECE0CD4FC}"/>
    <cellStyle name="Comma [0] 2 6 8" xfId="12524" xr:uid="{DBE3E532-BF76-4D2C-A42A-C393B3E22F64}"/>
    <cellStyle name="Comma [0] 2 7" xfId="1342" xr:uid="{00000000-0005-0000-0000-000064040000}"/>
    <cellStyle name="Comma [0] 2 7 2" xfId="12531" xr:uid="{6D27D831-9522-4CA5-95A6-15C61EB0C392}"/>
    <cellStyle name="Comma [0] 2 8" xfId="1343" xr:uid="{00000000-0005-0000-0000-000065040000}"/>
    <cellStyle name="Comma [0] 2 8 2" xfId="12532" xr:uid="{92F999DE-A689-42E6-AFC9-A9EC7C27696C}"/>
    <cellStyle name="Comma [0] 2 9" xfId="1344" xr:uid="{00000000-0005-0000-0000-000066040000}"/>
    <cellStyle name="Comma [0] 2 9 2" xfId="12533" xr:uid="{6A96E463-56D8-49F4-9116-AED446CD136C}"/>
    <cellStyle name="Comma [0] 3" xfId="1345" xr:uid="{00000000-0005-0000-0000-000067040000}"/>
    <cellStyle name="Comma [0] 3 2" xfId="1346" xr:uid="{00000000-0005-0000-0000-000068040000}"/>
    <cellStyle name="Comma [0] 3 2 2" xfId="12535" xr:uid="{E07AEE37-2538-4F08-81F2-54EA277DE456}"/>
    <cellStyle name="Comma [0] 3 3" xfId="1347" xr:uid="{00000000-0005-0000-0000-000069040000}"/>
    <cellStyle name="Comma [0] 3 3 2" xfId="12536" xr:uid="{01DDA70D-8DF7-41E9-88E6-D946CE9B57D9}"/>
    <cellStyle name="Comma [0] 3 4" xfId="1348" xr:uid="{00000000-0005-0000-0000-00006A040000}"/>
    <cellStyle name="Comma [0] 3 4 2" xfId="12537" xr:uid="{1FBACF0E-F1E9-4283-B70B-1FA415CAF97B}"/>
    <cellStyle name="Comma [0] 3 5" xfId="1349" xr:uid="{00000000-0005-0000-0000-00006B040000}"/>
    <cellStyle name="Comma [0] 3 5 2" xfId="12538" xr:uid="{1E846F8D-FE39-4849-A8A3-1F80CA624F7B}"/>
    <cellStyle name="Comma [0] 3 6" xfId="1350" xr:uid="{00000000-0005-0000-0000-00006C040000}"/>
    <cellStyle name="Comma [0] 3 6 2" xfId="12539" xr:uid="{EBAB9A37-475E-439C-A5FA-B89E76BA14E5}"/>
    <cellStyle name="Comma [0] 3 7" xfId="1351" xr:uid="{00000000-0005-0000-0000-00006D040000}"/>
    <cellStyle name="Comma [0] 3 7 2" xfId="12540" xr:uid="{05AEC351-C944-4FCE-A3CA-D88B6BC6E858}"/>
    <cellStyle name="Comma [0] 3 8" xfId="12534" xr:uid="{81948679-06DA-4825-A4A3-F630B0932413}"/>
    <cellStyle name="Comma [0] 4" xfId="1352" xr:uid="{00000000-0005-0000-0000-00006E040000}"/>
    <cellStyle name="Comma [0] 4 2" xfId="12541" xr:uid="{D6DCAD97-0CD9-4684-B7C4-B2A2BFB32B92}"/>
    <cellStyle name="Comma [0] 5" xfId="1353" xr:uid="{00000000-0005-0000-0000-00006F040000}"/>
    <cellStyle name="Comma [0] 5 2" xfId="12542" xr:uid="{810E4631-AA12-4D54-8352-D5094B23AD5D}"/>
    <cellStyle name="Comma [0] 6" xfId="1354" xr:uid="{00000000-0005-0000-0000-000070040000}"/>
    <cellStyle name="Comma [0] 6 2" xfId="12543" xr:uid="{C32D77B6-AE3A-44DD-AF82-7145B8667779}"/>
    <cellStyle name="Comma [0] 7" xfId="1355" xr:uid="{00000000-0005-0000-0000-000071040000}"/>
    <cellStyle name="Comma [0] 7 2" xfId="12544" xr:uid="{95FB3E29-8A3C-46B9-9A2A-AAB5320CC24B}"/>
    <cellStyle name="Comma [0] 8" xfId="1356" xr:uid="{00000000-0005-0000-0000-000072040000}"/>
    <cellStyle name="Comma [0] 8 2" xfId="12545" xr:uid="{3A0A0219-840C-4BB7-B043-6CA5407ED0CE}"/>
    <cellStyle name="Comma [0] 9" xfId="1357" xr:uid="{00000000-0005-0000-0000-000073040000}"/>
    <cellStyle name="Comma [0] 9 2" xfId="12546" xr:uid="{6F5CDC4A-0223-4456-99E1-0DA975F934AA}"/>
    <cellStyle name="Comma 10" xfId="1358" xr:uid="{00000000-0005-0000-0000-000074040000}"/>
    <cellStyle name="Comma 11" xfId="1359" xr:uid="{00000000-0005-0000-0000-000075040000}"/>
    <cellStyle name="Comma 12" xfId="1360" xr:uid="{00000000-0005-0000-0000-000076040000}"/>
    <cellStyle name="Comma 13" xfId="1361" xr:uid="{00000000-0005-0000-0000-000077040000}"/>
    <cellStyle name="Comma 14" xfId="1362" xr:uid="{00000000-0005-0000-0000-000078040000}"/>
    <cellStyle name="Comma 15" xfId="1363" xr:uid="{00000000-0005-0000-0000-000079040000}"/>
    <cellStyle name="Comma 16" xfId="1364" xr:uid="{00000000-0005-0000-0000-00007A040000}"/>
    <cellStyle name="Comma 17" xfId="1365" xr:uid="{00000000-0005-0000-0000-00007B040000}"/>
    <cellStyle name="Comma 18" xfId="1366" xr:uid="{00000000-0005-0000-0000-00007C040000}"/>
    <cellStyle name="Comma 19" xfId="1367" xr:uid="{00000000-0005-0000-0000-00007D040000}"/>
    <cellStyle name="Comma 2" xfId="1368" xr:uid="{00000000-0005-0000-0000-00007E040000}"/>
    <cellStyle name="Comma 20" xfId="1369" xr:uid="{00000000-0005-0000-0000-00007F040000}"/>
    <cellStyle name="Comma 21" xfId="1370" xr:uid="{00000000-0005-0000-0000-000080040000}"/>
    <cellStyle name="Comma 22" xfId="1371" xr:uid="{00000000-0005-0000-0000-000081040000}"/>
    <cellStyle name="Comma 23" xfId="1372" xr:uid="{00000000-0005-0000-0000-000082040000}"/>
    <cellStyle name="Comma 24" xfId="1373" xr:uid="{00000000-0005-0000-0000-000083040000}"/>
    <cellStyle name="Comma 25" xfId="1374" xr:uid="{00000000-0005-0000-0000-000084040000}"/>
    <cellStyle name="Comma 26" xfId="1375" xr:uid="{00000000-0005-0000-0000-000085040000}"/>
    <cellStyle name="Comma 27" xfId="1376" xr:uid="{00000000-0005-0000-0000-000086040000}"/>
    <cellStyle name="Comma 28" xfId="1377" xr:uid="{00000000-0005-0000-0000-000087040000}"/>
    <cellStyle name="Comma 29" xfId="1378" xr:uid="{00000000-0005-0000-0000-000088040000}"/>
    <cellStyle name="Comma 3" xfId="1379" xr:uid="{00000000-0005-0000-0000-000089040000}"/>
    <cellStyle name="Comma 30" xfId="1380" xr:uid="{00000000-0005-0000-0000-00008A040000}"/>
    <cellStyle name="Comma 31" xfId="1381" xr:uid="{00000000-0005-0000-0000-00008B040000}"/>
    <cellStyle name="Comma 32" xfId="1382" xr:uid="{00000000-0005-0000-0000-00008C040000}"/>
    <cellStyle name="Comma 33" xfId="1383" xr:uid="{00000000-0005-0000-0000-00008D040000}"/>
    <cellStyle name="Comma 34" xfId="1384" xr:uid="{00000000-0005-0000-0000-00008E040000}"/>
    <cellStyle name="Comma 35" xfId="1385" xr:uid="{00000000-0005-0000-0000-00008F040000}"/>
    <cellStyle name="Comma 36" xfId="1386" xr:uid="{00000000-0005-0000-0000-000090040000}"/>
    <cellStyle name="Comma 37" xfId="1387" xr:uid="{00000000-0005-0000-0000-000091040000}"/>
    <cellStyle name="Comma 38" xfId="1388" xr:uid="{00000000-0005-0000-0000-000092040000}"/>
    <cellStyle name="Comma 39" xfId="1389" xr:uid="{00000000-0005-0000-0000-000093040000}"/>
    <cellStyle name="Comma 4" xfId="1390" xr:uid="{00000000-0005-0000-0000-000094040000}"/>
    <cellStyle name="Comma 40" xfId="1391" xr:uid="{00000000-0005-0000-0000-000095040000}"/>
    <cellStyle name="Comma 41" xfId="1392" xr:uid="{00000000-0005-0000-0000-000096040000}"/>
    <cellStyle name="Comma 42" xfId="1393" xr:uid="{00000000-0005-0000-0000-000097040000}"/>
    <cellStyle name="Comma 43" xfId="1394" xr:uid="{00000000-0005-0000-0000-000098040000}"/>
    <cellStyle name="Comma 44" xfId="1395" xr:uid="{00000000-0005-0000-0000-000099040000}"/>
    <cellStyle name="Comma 45" xfId="1396" xr:uid="{00000000-0005-0000-0000-00009A040000}"/>
    <cellStyle name="Comma 46" xfId="1397" xr:uid="{00000000-0005-0000-0000-00009B040000}"/>
    <cellStyle name="Comma 47" xfId="1398" xr:uid="{00000000-0005-0000-0000-00009C040000}"/>
    <cellStyle name="Comma 48" xfId="1399" xr:uid="{00000000-0005-0000-0000-00009D040000}"/>
    <cellStyle name="Comma 49" xfId="1400" xr:uid="{00000000-0005-0000-0000-00009E040000}"/>
    <cellStyle name="Comma 5" xfId="1401" xr:uid="{00000000-0005-0000-0000-00009F040000}"/>
    <cellStyle name="Comma 50" xfId="1402" xr:uid="{00000000-0005-0000-0000-0000A0040000}"/>
    <cellStyle name="Comma 51" xfId="1403" xr:uid="{00000000-0005-0000-0000-0000A1040000}"/>
    <cellStyle name="Comma 52" xfId="1404" xr:uid="{00000000-0005-0000-0000-0000A2040000}"/>
    <cellStyle name="Comma 53" xfId="1405" xr:uid="{00000000-0005-0000-0000-0000A3040000}"/>
    <cellStyle name="Comma 54" xfId="1406" xr:uid="{00000000-0005-0000-0000-0000A4040000}"/>
    <cellStyle name="Comma 55" xfId="1407" xr:uid="{00000000-0005-0000-0000-0000A5040000}"/>
    <cellStyle name="Comma 56" xfId="1408" xr:uid="{00000000-0005-0000-0000-0000A6040000}"/>
    <cellStyle name="Comma 57" xfId="1409" xr:uid="{00000000-0005-0000-0000-0000A7040000}"/>
    <cellStyle name="Comma 58" xfId="1410" xr:uid="{00000000-0005-0000-0000-0000A8040000}"/>
    <cellStyle name="Comma 59" xfId="1411" xr:uid="{00000000-0005-0000-0000-0000A9040000}"/>
    <cellStyle name="Comma 6" xfId="1412" xr:uid="{00000000-0005-0000-0000-0000AA040000}"/>
    <cellStyle name="Comma 60" xfId="1413" xr:uid="{00000000-0005-0000-0000-0000AB040000}"/>
    <cellStyle name="Comma 61" xfId="1414" xr:uid="{00000000-0005-0000-0000-0000AC040000}"/>
    <cellStyle name="Comma 62" xfId="1415" xr:uid="{00000000-0005-0000-0000-0000AD040000}"/>
    <cellStyle name="Comma 63" xfId="1416" xr:uid="{00000000-0005-0000-0000-0000AE040000}"/>
    <cellStyle name="Comma 64" xfId="1417" xr:uid="{00000000-0005-0000-0000-0000AF040000}"/>
    <cellStyle name="Comma 65" xfId="1418" xr:uid="{00000000-0005-0000-0000-0000B0040000}"/>
    <cellStyle name="Comma 66" xfId="1419" xr:uid="{00000000-0005-0000-0000-0000B1040000}"/>
    <cellStyle name="Comma 67" xfId="1420" xr:uid="{00000000-0005-0000-0000-0000B2040000}"/>
    <cellStyle name="Comma 68" xfId="1421" xr:uid="{00000000-0005-0000-0000-0000B3040000}"/>
    <cellStyle name="Comma 69" xfId="1422" xr:uid="{00000000-0005-0000-0000-0000B4040000}"/>
    <cellStyle name="Comma 7" xfId="1423" xr:uid="{00000000-0005-0000-0000-0000B5040000}"/>
    <cellStyle name="Comma 70" xfId="1424" xr:uid="{00000000-0005-0000-0000-0000B6040000}"/>
    <cellStyle name="Comma 71" xfId="1425" xr:uid="{00000000-0005-0000-0000-0000B7040000}"/>
    <cellStyle name="Comma 72" xfId="1426" xr:uid="{00000000-0005-0000-0000-0000B8040000}"/>
    <cellStyle name="Comma 73" xfId="1427" xr:uid="{00000000-0005-0000-0000-0000B9040000}"/>
    <cellStyle name="Comma 74" xfId="1428" xr:uid="{00000000-0005-0000-0000-0000BA040000}"/>
    <cellStyle name="Comma 75" xfId="1429" xr:uid="{00000000-0005-0000-0000-0000BB040000}"/>
    <cellStyle name="Comma 76" xfId="1430" xr:uid="{00000000-0005-0000-0000-0000BC040000}"/>
    <cellStyle name="Comma 77" xfId="1431" xr:uid="{00000000-0005-0000-0000-0000BD040000}"/>
    <cellStyle name="Comma 78" xfId="1432" xr:uid="{00000000-0005-0000-0000-0000BE040000}"/>
    <cellStyle name="Comma 79" xfId="1433" xr:uid="{00000000-0005-0000-0000-0000BF040000}"/>
    <cellStyle name="Comma 8" xfId="1434" xr:uid="{00000000-0005-0000-0000-0000C0040000}"/>
    <cellStyle name="Comma 80" xfId="1435" xr:uid="{00000000-0005-0000-0000-0000C1040000}"/>
    <cellStyle name="Comma 81" xfId="1436" xr:uid="{00000000-0005-0000-0000-0000C2040000}"/>
    <cellStyle name="Comma 82" xfId="1437" xr:uid="{00000000-0005-0000-0000-0000C3040000}"/>
    <cellStyle name="Comma 83" xfId="1438" xr:uid="{00000000-0005-0000-0000-0000C4040000}"/>
    <cellStyle name="Comma 9" xfId="1439" xr:uid="{00000000-0005-0000-0000-0000C5040000}"/>
    <cellStyle name="Comma0" xfId="4" xr:uid="{00000000-0005-0000-0000-0000C6040000}"/>
    <cellStyle name="Comma0 10" xfId="1440" xr:uid="{00000000-0005-0000-0000-0000C7040000}"/>
    <cellStyle name="Comma0 11" xfId="1441" xr:uid="{00000000-0005-0000-0000-0000C8040000}"/>
    <cellStyle name="Comma0 12" xfId="1442" xr:uid="{00000000-0005-0000-0000-0000C9040000}"/>
    <cellStyle name="Comma0 13" xfId="1443" xr:uid="{00000000-0005-0000-0000-0000CA040000}"/>
    <cellStyle name="Comma0 14" xfId="1444" xr:uid="{00000000-0005-0000-0000-0000CB040000}"/>
    <cellStyle name="Comma0 15" xfId="1445" xr:uid="{00000000-0005-0000-0000-0000CC040000}"/>
    <cellStyle name="Comma0 16" xfId="1446" xr:uid="{00000000-0005-0000-0000-0000CD040000}"/>
    <cellStyle name="Comma0 17" xfId="1447" xr:uid="{00000000-0005-0000-0000-0000CE040000}"/>
    <cellStyle name="Comma0 18" xfId="1448" xr:uid="{00000000-0005-0000-0000-0000CF040000}"/>
    <cellStyle name="Comma0 19" xfId="1449" xr:uid="{00000000-0005-0000-0000-0000D0040000}"/>
    <cellStyle name="Comma0 2" xfId="1450" xr:uid="{00000000-0005-0000-0000-0000D1040000}"/>
    <cellStyle name="Comma0 20" xfId="1451" xr:uid="{00000000-0005-0000-0000-0000D2040000}"/>
    <cellStyle name="Comma0 21" xfId="1452" xr:uid="{00000000-0005-0000-0000-0000D3040000}"/>
    <cellStyle name="Comma0 22" xfId="1453" xr:uid="{00000000-0005-0000-0000-0000D4040000}"/>
    <cellStyle name="Comma0 23" xfId="1454" xr:uid="{00000000-0005-0000-0000-0000D5040000}"/>
    <cellStyle name="Comma0 24" xfId="1455" xr:uid="{00000000-0005-0000-0000-0000D6040000}"/>
    <cellStyle name="Comma0 25" xfId="1456" xr:uid="{00000000-0005-0000-0000-0000D7040000}"/>
    <cellStyle name="Comma0 26" xfId="1457" xr:uid="{00000000-0005-0000-0000-0000D8040000}"/>
    <cellStyle name="Comma0 27" xfId="1458" xr:uid="{00000000-0005-0000-0000-0000D9040000}"/>
    <cellStyle name="Comma0 28" xfId="1459" xr:uid="{00000000-0005-0000-0000-0000DA040000}"/>
    <cellStyle name="Comma0 29" xfId="1460" xr:uid="{00000000-0005-0000-0000-0000DB040000}"/>
    <cellStyle name="Comma0 3" xfId="1461" xr:uid="{00000000-0005-0000-0000-0000DC040000}"/>
    <cellStyle name="Comma0 30" xfId="1462" xr:uid="{00000000-0005-0000-0000-0000DD040000}"/>
    <cellStyle name="Comma0 31" xfId="1463" xr:uid="{00000000-0005-0000-0000-0000DE040000}"/>
    <cellStyle name="Comma0 32" xfId="1464" xr:uid="{00000000-0005-0000-0000-0000DF040000}"/>
    <cellStyle name="Comma0 33" xfId="1465" xr:uid="{00000000-0005-0000-0000-0000E0040000}"/>
    <cellStyle name="Comma0 34" xfId="1466" xr:uid="{00000000-0005-0000-0000-0000E1040000}"/>
    <cellStyle name="Comma0 35" xfId="1467" xr:uid="{00000000-0005-0000-0000-0000E2040000}"/>
    <cellStyle name="Comma0 36" xfId="1468" xr:uid="{00000000-0005-0000-0000-0000E3040000}"/>
    <cellStyle name="Comma0 37" xfId="1469" xr:uid="{00000000-0005-0000-0000-0000E4040000}"/>
    <cellStyle name="Comma0 38" xfId="1470" xr:uid="{00000000-0005-0000-0000-0000E5040000}"/>
    <cellStyle name="Comma0 39" xfId="1471" xr:uid="{00000000-0005-0000-0000-0000E6040000}"/>
    <cellStyle name="Comma0 4" xfId="1472" xr:uid="{00000000-0005-0000-0000-0000E7040000}"/>
    <cellStyle name="Comma0 40" xfId="1473" xr:uid="{00000000-0005-0000-0000-0000E8040000}"/>
    <cellStyle name="Comma0 41" xfId="1474" xr:uid="{00000000-0005-0000-0000-0000E9040000}"/>
    <cellStyle name="Comma0 42" xfId="1475" xr:uid="{00000000-0005-0000-0000-0000EA040000}"/>
    <cellStyle name="Comma0 43" xfId="1476" xr:uid="{00000000-0005-0000-0000-0000EB040000}"/>
    <cellStyle name="Comma0 44" xfId="1477" xr:uid="{00000000-0005-0000-0000-0000EC040000}"/>
    <cellStyle name="Comma0 45" xfId="1478" xr:uid="{00000000-0005-0000-0000-0000ED040000}"/>
    <cellStyle name="Comma0 46" xfId="1479" xr:uid="{00000000-0005-0000-0000-0000EE040000}"/>
    <cellStyle name="Comma0 47" xfId="1480" xr:uid="{00000000-0005-0000-0000-0000EF040000}"/>
    <cellStyle name="Comma0 48" xfId="1481" xr:uid="{00000000-0005-0000-0000-0000F0040000}"/>
    <cellStyle name="Comma0 49" xfId="1482" xr:uid="{00000000-0005-0000-0000-0000F1040000}"/>
    <cellStyle name="Comma0 5" xfId="1483" xr:uid="{00000000-0005-0000-0000-0000F2040000}"/>
    <cellStyle name="Comma0 50" xfId="1484" xr:uid="{00000000-0005-0000-0000-0000F3040000}"/>
    <cellStyle name="Comma0 51" xfId="1485" xr:uid="{00000000-0005-0000-0000-0000F4040000}"/>
    <cellStyle name="Comma0 52" xfId="1486" xr:uid="{00000000-0005-0000-0000-0000F5040000}"/>
    <cellStyle name="Comma0 53" xfId="1487" xr:uid="{00000000-0005-0000-0000-0000F6040000}"/>
    <cellStyle name="Comma0 54" xfId="1488" xr:uid="{00000000-0005-0000-0000-0000F7040000}"/>
    <cellStyle name="Comma0 55" xfId="1489" xr:uid="{00000000-0005-0000-0000-0000F8040000}"/>
    <cellStyle name="Comma0 56" xfId="1490" xr:uid="{00000000-0005-0000-0000-0000F9040000}"/>
    <cellStyle name="Comma0 57" xfId="1491" xr:uid="{00000000-0005-0000-0000-0000FA040000}"/>
    <cellStyle name="Comma0 58" xfId="1492" xr:uid="{00000000-0005-0000-0000-0000FB040000}"/>
    <cellStyle name="Comma0 59" xfId="1493" xr:uid="{00000000-0005-0000-0000-0000FC040000}"/>
    <cellStyle name="Comma0 6" xfId="1494" xr:uid="{00000000-0005-0000-0000-0000FD040000}"/>
    <cellStyle name="Comma0 60" xfId="1495" xr:uid="{00000000-0005-0000-0000-0000FE040000}"/>
    <cellStyle name="Comma0 61" xfId="1496" xr:uid="{00000000-0005-0000-0000-0000FF040000}"/>
    <cellStyle name="Comma0 62" xfId="1497" xr:uid="{00000000-0005-0000-0000-000000050000}"/>
    <cellStyle name="Comma0 63" xfId="1498" xr:uid="{00000000-0005-0000-0000-000001050000}"/>
    <cellStyle name="Comma0 64" xfId="1499" xr:uid="{00000000-0005-0000-0000-000002050000}"/>
    <cellStyle name="Comma0 65" xfId="1500" xr:uid="{00000000-0005-0000-0000-000003050000}"/>
    <cellStyle name="Comma0 66" xfId="1501" xr:uid="{00000000-0005-0000-0000-000004050000}"/>
    <cellStyle name="Comma0 67" xfId="1502" xr:uid="{00000000-0005-0000-0000-000005050000}"/>
    <cellStyle name="Comma0 68" xfId="1503" xr:uid="{00000000-0005-0000-0000-000006050000}"/>
    <cellStyle name="Comma0 69" xfId="1504" xr:uid="{00000000-0005-0000-0000-000007050000}"/>
    <cellStyle name="Comma0 7" xfId="1505" xr:uid="{00000000-0005-0000-0000-000008050000}"/>
    <cellStyle name="Comma0 70" xfId="1506" xr:uid="{00000000-0005-0000-0000-000009050000}"/>
    <cellStyle name="Comma0 71" xfId="1507" xr:uid="{00000000-0005-0000-0000-00000A050000}"/>
    <cellStyle name="Comma0 72" xfId="1508" xr:uid="{00000000-0005-0000-0000-00000B050000}"/>
    <cellStyle name="Comma0 73" xfId="1509" xr:uid="{00000000-0005-0000-0000-00000C050000}"/>
    <cellStyle name="Comma0 74" xfId="1510" xr:uid="{00000000-0005-0000-0000-00000D050000}"/>
    <cellStyle name="Comma0 75" xfId="1511" xr:uid="{00000000-0005-0000-0000-00000E050000}"/>
    <cellStyle name="Comma0 76" xfId="1512" xr:uid="{00000000-0005-0000-0000-00000F050000}"/>
    <cellStyle name="Comma0 77" xfId="1513" xr:uid="{00000000-0005-0000-0000-000010050000}"/>
    <cellStyle name="Comma0 78" xfId="1514" xr:uid="{00000000-0005-0000-0000-000011050000}"/>
    <cellStyle name="Comma0 79" xfId="1515" xr:uid="{00000000-0005-0000-0000-000012050000}"/>
    <cellStyle name="Comma0 8" xfId="1516" xr:uid="{00000000-0005-0000-0000-000013050000}"/>
    <cellStyle name="Comma0 80" xfId="1517" xr:uid="{00000000-0005-0000-0000-000014050000}"/>
    <cellStyle name="Comma0 81" xfId="1518" xr:uid="{00000000-0005-0000-0000-000015050000}"/>
    <cellStyle name="Comma0 82" xfId="1519" xr:uid="{00000000-0005-0000-0000-000016050000}"/>
    <cellStyle name="Comma0 83" xfId="1520" xr:uid="{00000000-0005-0000-0000-000017050000}"/>
    <cellStyle name="Comma0 84" xfId="1521" xr:uid="{00000000-0005-0000-0000-000018050000}"/>
    <cellStyle name="Comma0 85" xfId="1522" xr:uid="{00000000-0005-0000-0000-000019050000}"/>
    <cellStyle name="Comma0 86" xfId="1523" xr:uid="{00000000-0005-0000-0000-00001A050000}"/>
    <cellStyle name="Comma0 87" xfId="1524" xr:uid="{00000000-0005-0000-0000-00001B050000}"/>
    <cellStyle name="Comma0 88" xfId="1525" xr:uid="{00000000-0005-0000-0000-00001C050000}"/>
    <cellStyle name="Comma0 89" xfId="1526" xr:uid="{00000000-0005-0000-0000-00001D050000}"/>
    <cellStyle name="Comma0 9" xfId="1527" xr:uid="{00000000-0005-0000-0000-00001E050000}"/>
    <cellStyle name="Currency" xfId="1528" xr:uid="{00000000-0005-0000-0000-00001F050000}"/>
    <cellStyle name="Currency [0]" xfId="1529" xr:uid="{00000000-0005-0000-0000-000020050000}"/>
    <cellStyle name="Currency [0] 2" xfId="1530" xr:uid="{00000000-0005-0000-0000-000021050000}"/>
    <cellStyle name="Currency [0] 2 2" xfId="1531" xr:uid="{00000000-0005-0000-0000-000022050000}"/>
    <cellStyle name="Currency [0] 2 3" xfId="1532" xr:uid="{00000000-0005-0000-0000-000023050000}"/>
    <cellStyle name="Currency [0] 2 4" xfId="1533" xr:uid="{00000000-0005-0000-0000-000024050000}"/>
    <cellStyle name="Currency [0] 2 5" xfId="1534" xr:uid="{00000000-0005-0000-0000-000025050000}"/>
    <cellStyle name="Currency [0] 2 6" xfId="1535" xr:uid="{00000000-0005-0000-0000-000026050000}"/>
    <cellStyle name="Currency [0] 3" xfId="1536" xr:uid="{00000000-0005-0000-0000-000027050000}"/>
    <cellStyle name="Currency 10" xfId="1537" xr:uid="{00000000-0005-0000-0000-000028050000}"/>
    <cellStyle name="Currency 10 10" xfId="1538" xr:uid="{00000000-0005-0000-0000-000029050000}"/>
    <cellStyle name="Currency 10 10 2" xfId="12549" xr:uid="{DFFA4772-E85D-4DB0-B687-310E8A9315B6}"/>
    <cellStyle name="Currency 10 11" xfId="1539" xr:uid="{00000000-0005-0000-0000-00002A050000}"/>
    <cellStyle name="Currency 10 11 2" xfId="12550" xr:uid="{D37D8F4F-9D85-48B9-8E71-6DDE79A2489C}"/>
    <cellStyle name="Currency 10 12" xfId="1540" xr:uid="{00000000-0005-0000-0000-00002B050000}"/>
    <cellStyle name="Currency 10 12 2" xfId="12551" xr:uid="{BFF63E9B-0F8B-4641-876B-00BDEF7FE66E}"/>
    <cellStyle name="Currency 10 13" xfId="1541" xr:uid="{00000000-0005-0000-0000-00002C050000}"/>
    <cellStyle name="Currency 10 13 2" xfId="12552" xr:uid="{E4CE3EF5-0EF6-4E37-B2DD-AFEE7731C58F}"/>
    <cellStyle name="Currency 10 14" xfId="1542" xr:uid="{00000000-0005-0000-0000-00002D050000}"/>
    <cellStyle name="Currency 10 14 2" xfId="12553" xr:uid="{7BC680E8-D98E-4768-8300-7F248CDCADBC}"/>
    <cellStyle name="Currency 10 15" xfId="1543" xr:uid="{00000000-0005-0000-0000-00002E050000}"/>
    <cellStyle name="Currency 10 15 2" xfId="12554" xr:uid="{FB8BC8C2-29F4-48CB-95A0-FD74AD13B0AC}"/>
    <cellStyle name="Currency 10 16" xfId="1544" xr:uid="{00000000-0005-0000-0000-00002F050000}"/>
    <cellStyle name="Currency 10 16 2" xfId="12555" xr:uid="{59A9B6CA-414D-4883-B336-9248969F583F}"/>
    <cellStyle name="Currency 10 17" xfId="1545" xr:uid="{00000000-0005-0000-0000-000030050000}"/>
    <cellStyle name="Currency 10 17 2" xfId="12556" xr:uid="{19C42042-1889-4B65-B5BB-D83DC46FAAB0}"/>
    <cellStyle name="Currency 10 18" xfId="12548" xr:uid="{4E322EBB-7775-44E3-BDD0-3BB81088DFED}"/>
    <cellStyle name="Currency 10 2" xfId="1546" xr:uid="{00000000-0005-0000-0000-000031050000}"/>
    <cellStyle name="Currency 10 2 2" xfId="12557" xr:uid="{07A1AD24-0C7F-4E64-A47B-B7E0F43A9305}"/>
    <cellStyle name="Currency 10 3" xfId="1547" xr:uid="{00000000-0005-0000-0000-000032050000}"/>
    <cellStyle name="Currency 10 3 2" xfId="12558" xr:uid="{42282DFC-816A-467D-80E8-39FAC3C4CC7A}"/>
    <cellStyle name="Currency 10 4" xfId="1548" xr:uid="{00000000-0005-0000-0000-000033050000}"/>
    <cellStyle name="Currency 10 4 2" xfId="12559" xr:uid="{2CE8C00A-602D-4352-B6B4-17E2C14D1B04}"/>
    <cellStyle name="Currency 10 5" xfId="1549" xr:uid="{00000000-0005-0000-0000-000034050000}"/>
    <cellStyle name="Currency 10 5 2" xfId="12560" xr:uid="{F20FC5A0-3140-4EBE-8CE8-9DA59CCD9C5D}"/>
    <cellStyle name="Currency 10 6" xfId="1550" xr:uid="{00000000-0005-0000-0000-000035050000}"/>
    <cellStyle name="Currency 10 6 2" xfId="12561" xr:uid="{196AD30F-3C9B-4837-AB7D-7B29440924B5}"/>
    <cellStyle name="Currency 10 7" xfId="1551" xr:uid="{00000000-0005-0000-0000-000036050000}"/>
    <cellStyle name="Currency 10 7 2" xfId="12562" xr:uid="{211ABE5C-3CBD-4B41-AC40-AB0B92F34C20}"/>
    <cellStyle name="Currency 10 8" xfId="1552" xr:uid="{00000000-0005-0000-0000-000037050000}"/>
    <cellStyle name="Currency 10 8 2" xfId="12563" xr:uid="{7CA9B2C8-924B-4046-AAFC-3E649B97D7E7}"/>
    <cellStyle name="Currency 10 9" xfId="1553" xr:uid="{00000000-0005-0000-0000-000038050000}"/>
    <cellStyle name="Currency 10 9 2" xfId="12564" xr:uid="{DE4E9D7E-7F5D-4B19-A01D-0369336CD6B3}"/>
    <cellStyle name="Currency 100" xfId="12547" xr:uid="{F946C642-3AB9-46DA-BADB-0CBEAE45DD6A}"/>
    <cellStyle name="Currency 11" xfId="1554" xr:uid="{00000000-0005-0000-0000-000039050000}"/>
    <cellStyle name="Currency 11 10" xfId="1555" xr:uid="{00000000-0005-0000-0000-00003A050000}"/>
    <cellStyle name="Currency 11 10 2" xfId="12566" xr:uid="{0CC5AEF0-9C9F-4836-953F-BC51B2F76AEF}"/>
    <cellStyle name="Currency 11 11" xfId="1556" xr:uid="{00000000-0005-0000-0000-00003B050000}"/>
    <cellStyle name="Currency 11 11 2" xfId="12567" xr:uid="{F930C28A-1EC0-4AF7-B1B8-D3700CB0B6F3}"/>
    <cellStyle name="Currency 11 12" xfId="1557" xr:uid="{00000000-0005-0000-0000-00003C050000}"/>
    <cellStyle name="Currency 11 12 2" xfId="12568" xr:uid="{111DC968-EEBC-4A77-83DC-4568B9D81DC9}"/>
    <cellStyle name="Currency 11 13" xfId="1558" xr:uid="{00000000-0005-0000-0000-00003D050000}"/>
    <cellStyle name="Currency 11 13 2" xfId="12569" xr:uid="{BC99D921-8023-4CFB-BA0E-ED786BC6336D}"/>
    <cellStyle name="Currency 11 14" xfId="1559" xr:uid="{00000000-0005-0000-0000-00003E050000}"/>
    <cellStyle name="Currency 11 14 2" xfId="12570" xr:uid="{DC00E6E8-4BE8-4AA9-B1DF-ED3B6DCE43F2}"/>
    <cellStyle name="Currency 11 15" xfId="1560" xr:uid="{00000000-0005-0000-0000-00003F050000}"/>
    <cellStyle name="Currency 11 15 2" xfId="12571" xr:uid="{7E9B11CF-F0E0-47F0-8CE6-1FBC5D0798CC}"/>
    <cellStyle name="Currency 11 16" xfId="1561" xr:uid="{00000000-0005-0000-0000-000040050000}"/>
    <cellStyle name="Currency 11 16 2" xfId="12572" xr:uid="{79F8A424-FCB2-4705-A95B-AD9498D113F1}"/>
    <cellStyle name="Currency 11 17" xfId="1562" xr:uid="{00000000-0005-0000-0000-000041050000}"/>
    <cellStyle name="Currency 11 17 2" xfId="12573" xr:uid="{983D2136-4131-4A4F-AC65-8A93E3E826B6}"/>
    <cellStyle name="Currency 11 18" xfId="12565" xr:uid="{AD127DA8-27DD-4448-A6DF-A982B4F60CA2}"/>
    <cellStyle name="Currency 11 2" xfId="1563" xr:uid="{00000000-0005-0000-0000-000042050000}"/>
    <cellStyle name="Currency 11 2 2" xfId="12574" xr:uid="{3A5B9CAF-4372-41E0-B01D-FCA052F05397}"/>
    <cellStyle name="Currency 11 3" xfId="1564" xr:uid="{00000000-0005-0000-0000-000043050000}"/>
    <cellStyle name="Currency 11 3 2" xfId="12575" xr:uid="{793C02B7-1616-4FCE-B102-CA9F0A01C83E}"/>
    <cellStyle name="Currency 11 4" xfId="1565" xr:uid="{00000000-0005-0000-0000-000044050000}"/>
    <cellStyle name="Currency 11 4 2" xfId="12576" xr:uid="{1CF4F03F-8A48-48CA-9CE8-3B54BC32E41E}"/>
    <cellStyle name="Currency 11 5" xfId="1566" xr:uid="{00000000-0005-0000-0000-000045050000}"/>
    <cellStyle name="Currency 11 5 2" xfId="12577" xr:uid="{F89233AD-F637-46F4-9240-DBEDCA74874D}"/>
    <cellStyle name="Currency 11 6" xfId="1567" xr:uid="{00000000-0005-0000-0000-000046050000}"/>
    <cellStyle name="Currency 11 6 2" xfId="12578" xr:uid="{53FD56F1-17CD-40DF-B641-0455F7F00388}"/>
    <cellStyle name="Currency 11 7" xfId="1568" xr:uid="{00000000-0005-0000-0000-000047050000}"/>
    <cellStyle name="Currency 11 7 2" xfId="12579" xr:uid="{FDAD58B1-CF41-4552-AE24-12EED2F7EB8B}"/>
    <cellStyle name="Currency 11 8" xfId="1569" xr:uid="{00000000-0005-0000-0000-000048050000}"/>
    <cellStyle name="Currency 11 8 2" xfId="12580" xr:uid="{591F6461-01F9-47DA-9F21-D3D18F9AC55C}"/>
    <cellStyle name="Currency 11 9" xfId="1570" xr:uid="{00000000-0005-0000-0000-000049050000}"/>
    <cellStyle name="Currency 11 9 2" xfId="12581" xr:uid="{5F91785A-0AC1-41C6-A4E6-A06C8473637C}"/>
    <cellStyle name="Currency 12" xfId="1571" xr:uid="{00000000-0005-0000-0000-00004A050000}"/>
    <cellStyle name="Currency 12 10" xfId="1572" xr:uid="{00000000-0005-0000-0000-00004B050000}"/>
    <cellStyle name="Currency 12 10 2" xfId="12583" xr:uid="{C99D6500-3BC3-45A0-9B0C-CFC2C69D670E}"/>
    <cellStyle name="Currency 12 11" xfId="1573" xr:uid="{00000000-0005-0000-0000-00004C050000}"/>
    <cellStyle name="Currency 12 11 2" xfId="12584" xr:uid="{F6955E77-31BB-422B-BC6E-A0F88DF7577D}"/>
    <cellStyle name="Currency 12 12" xfId="1574" xr:uid="{00000000-0005-0000-0000-00004D050000}"/>
    <cellStyle name="Currency 12 12 2" xfId="12585" xr:uid="{332C03DC-C225-4F9E-9395-EF4090254983}"/>
    <cellStyle name="Currency 12 13" xfId="1575" xr:uid="{00000000-0005-0000-0000-00004E050000}"/>
    <cellStyle name="Currency 12 13 2" xfId="12586" xr:uid="{26BC4DC4-45A4-44DA-87EC-F93FEF51FCEB}"/>
    <cellStyle name="Currency 12 14" xfId="1576" xr:uid="{00000000-0005-0000-0000-00004F050000}"/>
    <cellStyle name="Currency 12 14 2" xfId="12587" xr:uid="{69A2470E-8468-4E06-8964-63776437205B}"/>
    <cellStyle name="Currency 12 15" xfId="1577" xr:uid="{00000000-0005-0000-0000-000050050000}"/>
    <cellStyle name="Currency 12 15 2" xfId="12588" xr:uid="{64F30100-E5A9-4467-B9F9-859A5BE36D46}"/>
    <cellStyle name="Currency 12 16" xfId="1578" xr:uid="{00000000-0005-0000-0000-000051050000}"/>
    <cellStyle name="Currency 12 16 2" xfId="12589" xr:uid="{2127A5E6-1D88-40B8-B08D-FA5998B96454}"/>
    <cellStyle name="Currency 12 17" xfId="1579" xr:uid="{00000000-0005-0000-0000-000052050000}"/>
    <cellStyle name="Currency 12 17 2" xfId="12590" xr:uid="{A6D1D183-8E67-4E38-A68F-BA8BB3E49FC3}"/>
    <cellStyle name="Currency 12 18" xfId="12582" xr:uid="{08E4D150-D1E5-4486-9FA3-7E6FB4592484}"/>
    <cellStyle name="Currency 12 2" xfId="1580" xr:uid="{00000000-0005-0000-0000-000053050000}"/>
    <cellStyle name="Currency 12 2 2" xfId="12591" xr:uid="{0B059F45-5739-4182-8127-1D10BB53743E}"/>
    <cellStyle name="Currency 12 3" xfId="1581" xr:uid="{00000000-0005-0000-0000-000054050000}"/>
    <cellStyle name="Currency 12 3 2" xfId="12592" xr:uid="{A39F099C-A649-4FAF-B8C2-C4F5922F2EC7}"/>
    <cellStyle name="Currency 12 4" xfId="1582" xr:uid="{00000000-0005-0000-0000-000055050000}"/>
    <cellStyle name="Currency 12 4 2" xfId="12593" xr:uid="{EF105114-BC02-4AEB-9762-988EBF839537}"/>
    <cellStyle name="Currency 12 5" xfId="1583" xr:uid="{00000000-0005-0000-0000-000056050000}"/>
    <cellStyle name="Currency 12 5 2" xfId="12594" xr:uid="{13984AFE-BDDD-4252-98E4-185552A55D95}"/>
    <cellStyle name="Currency 12 6" xfId="1584" xr:uid="{00000000-0005-0000-0000-000057050000}"/>
    <cellStyle name="Currency 12 6 2" xfId="12595" xr:uid="{8F5E16D1-665F-4C4F-BA0C-C44DA0940A10}"/>
    <cellStyle name="Currency 12 7" xfId="1585" xr:uid="{00000000-0005-0000-0000-000058050000}"/>
    <cellStyle name="Currency 12 7 2" xfId="12596" xr:uid="{6DF5E9AF-44F0-471D-AF75-D19E72AABE77}"/>
    <cellStyle name="Currency 12 8" xfId="1586" xr:uid="{00000000-0005-0000-0000-000059050000}"/>
    <cellStyle name="Currency 12 8 2" xfId="12597" xr:uid="{A1F15E25-BD84-43B3-9DAC-7302BB6160A6}"/>
    <cellStyle name="Currency 12 9" xfId="1587" xr:uid="{00000000-0005-0000-0000-00005A050000}"/>
    <cellStyle name="Currency 12 9 2" xfId="12598" xr:uid="{6D5682D0-370B-45C2-A223-5B744C489F1C}"/>
    <cellStyle name="Currency 13" xfId="1588" xr:uid="{00000000-0005-0000-0000-00005B050000}"/>
    <cellStyle name="Currency 13 10" xfId="1589" xr:uid="{00000000-0005-0000-0000-00005C050000}"/>
    <cellStyle name="Currency 13 10 2" xfId="12600" xr:uid="{974F281D-8053-4BBB-A497-DB423097370D}"/>
    <cellStyle name="Currency 13 11" xfId="1590" xr:uid="{00000000-0005-0000-0000-00005D050000}"/>
    <cellStyle name="Currency 13 11 2" xfId="12601" xr:uid="{9DD395DB-5494-43E1-B75E-A03D7276FA30}"/>
    <cellStyle name="Currency 13 12" xfId="1591" xr:uid="{00000000-0005-0000-0000-00005E050000}"/>
    <cellStyle name="Currency 13 12 2" xfId="12602" xr:uid="{01F2D0C5-18A1-434A-BD0D-F12D0529F2ED}"/>
    <cellStyle name="Currency 13 13" xfId="1592" xr:uid="{00000000-0005-0000-0000-00005F050000}"/>
    <cellStyle name="Currency 13 13 2" xfId="12603" xr:uid="{1CC538C9-4928-4AB4-A4A1-092C9214EA87}"/>
    <cellStyle name="Currency 13 14" xfId="1593" xr:uid="{00000000-0005-0000-0000-000060050000}"/>
    <cellStyle name="Currency 13 14 2" xfId="12604" xr:uid="{57590A6B-EB80-4ED9-9134-D4D12AA5EC5B}"/>
    <cellStyle name="Currency 13 15" xfId="1594" xr:uid="{00000000-0005-0000-0000-000061050000}"/>
    <cellStyle name="Currency 13 15 2" xfId="12605" xr:uid="{21919E86-5046-466A-BAC2-0372161D479C}"/>
    <cellStyle name="Currency 13 16" xfId="1595" xr:uid="{00000000-0005-0000-0000-000062050000}"/>
    <cellStyle name="Currency 13 16 2" xfId="12606" xr:uid="{CC7628FF-47D5-42E6-9CB3-0A974F93FF06}"/>
    <cellStyle name="Currency 13 17" xfId="1596" xr:uid="{00000000-0005-0000-0000-000063050000}"/>
    <cellStyle name="Currency 13 17 2" xfId="12607" xr:uid="{FADC4946-095A-4855-A104-BF0491521E7B}"/>
    <cellStyle name="Currency 13 18" xfId="12599" xr:uid="{7583D5E9-B06B-416E-9629-748304FE05D9}"/>
    <cellStyle name="Currency 13 2" xfId="1597" xr:uid="{00000000-0005-0000-0000-000064050000}"/>
    <cellStyle name="Currency 13 2 2" xfId="12608" xr:uid="{8A74871B-D176-49CA-80A5-1E73E00CA5CA}"/>
    <cellStyle name="Currency 13 3" xfId="1598" xr:uid="{00000000-0005-0000-0000-000065050000}"/>
    <cellStyle name="Currency 13 3 2" xfId="12609" xr:uid="{93E5D610-8A25-4912-819D-AEDFA102E73A}"/>
    <cellStyle name="Currency 13 4" xfId="1599" xr:uid="{00000000-0005-0000-0000-000066050000}"/>
    <cellStyle name="Currency 13 4 2" xfId="12610" xr:uid="{655809DC-ACD2-4BAD-9A98-5E3E10B823BD}"/>
    <cellStyle name="Currency 13 5" xfId="1600" xr:uid="{00000000-0005-0000-0000-000067050000}"/>
    <cellStyle name="Currency 13 5 2" xfId="12611" xr:uid="{F2F198A3-34D1-4D0B-87BD-1EB33FB082F6}"/>
    <cellStyle name="Currency 13 6" xfId="1601" xr:uid="{00000000-0005-0000-0000-000068050000}"/>
    <cellStyle name="Currency 13 6 2" xfId="12612" xr:uid="{926497BB-716F-4F40-AD7B-E5B518B0BEAE}"/>
    <cellStyle name="Currency 13 7" xfId="1602" xr:uid="{00000000-0005-0000-0000-000069050000}"/>
    <cellStyle name="Currency 13 7 2" xfId="12613" xr:uid="{5B48B1A5-B0D9-481B-8C4D-71A5FC4A8D7E}"/>
    <cellStyle name="Currency 13 8" xfId="1603" xr:uid="{00000000-0005-0000-0000-00006A050000}"/>
    <cellStyle name="Currency 13 8 2" xfId="12614" xr:uid="{BE38F5C5-DE69-434E-B69A-7F6209846EFE}"/>
    <cellStyle name="Currency 13 9" xfId="1604" xr:uid="{00000000-0005-0000-0000-00006B050000}"/>
    <cellStyle name="Currency 13 9 2" xfId="12615" xr:uid="{FB3D3A99-391C-4B41-882C-8BFF913CD548}"/>
    <cellStyle name="Currency 14" xfId="1605" xr:uid="{00000000-0005-0000-0000-00006C050000}"/>
    <cellStyle name="Currency 14 10" xfId="1606" xr:uid="{00000000-0005-0000-0000-00006D050000}"/>
    <cellStyle name="Currency 14 10 2" xfId="12617" xr:uid="{E7BE4246-9EA7-4288-B54D-003F2729F1DB}"/>
    <cellStyle name="Currency 14 11" xfId="1607" xr:uid="{00000000-0005-0000-0000-00006E050000}"/>
    <cellStyle name="Currency 14 11 2" xfId="12618" xr:uid="{5FA04690-0DF7-4044-838D-4A206DE0FB90}"/>
    <cellStyle name="Currency 14 12" xfId="1608" xr:uid="{00000000-0005-0000-0000-00006F050000}"/>
    <cellStyle name="Currency 14 12 2" xfId="12619" xr:uid="{54C7ECEA-EDEE-4707-8A8B-B53D48943BF0}"/>
    <cellStyle name="Currency 14 13" xfId="1609" xr:uid="{00000000-0005-0000-0000-000070050000}"/>
    <cellStyle name="Currency 14 13 2" xfId="12620" xr:uid="{EBFF6B3C-F80C-46C5-AC6F-8F22BC4D455C}"/>
    <cellStyle name="Currency 14 14" xfId="1610" xr:uid="{00000000-0005-0000-0000-000071050000}"/>
    <cellStyle name="Currency 14 14 2" xfId="12621" xr:uid="{F10FBAEA-F8E7-4357-A575-40369375B538}"/>
    <cellStyle name="Currency 14 15" xfId="1611" xr:uid="{00000000-0005-0000-0000-000072050000}"/>
    <cellStyle name="Currency 14 15 2" xfId="12622" xr:uid="{03C73A34-D088-4BB1-94BE-0190F021594C}"/>
    <cellStyle name="Currency 14 16" xfId="1612" xr:uid="{00000000-0005-0000-0000-000073050000}"/>
    <cellStyle name="Currency 14 16 2" xfId="12623" xr:uid="{BE327CFA-2AD0-4B43-ACDD-B15FE7865374}"/>
    <cellStyle name="Currency 14 17" xfId="1613" xr:uid="{00000000-0005-0000-0000-000074050000}"/>
    <cellStyle name="Currency 14 17 2" xfId="12624" xr:uid="{78A22ADF-4A47-4B6F-8304-4AABEFB50B51}"/>
    <cellStyle name="Currency 14 18" xfId="12616" xr:uid="{ACE2A0D1-7485-42E8-A0E6-44DBD6ADD6FD}"/>
    <cellStyle name="Currency 14 2" xfId="1614" xr:uid="{00000000-0005-0000-0000-000075050000}"/>
    <cellStyle name="Currency 14 2 2" xfId="12625" xr:uid="{0571B0DA-47D6-477A-9244-6ABE679C3896}"/>
    <cellStyle name="Currency 14 3" xfId="1615" xr:uid="{00000000-0005-0000-0000-000076050000}"/>
    <cellStyle name="Currency 14 3 2" xfId="12626" xr:uid="{F372686A-98F6-44BE-94CF-C8C5982572F3}"/>
    <cellStyle name="Currency 14 4" xfId="1616" xr:uid="{00000000-0005-0000-0000-000077050000}"/>
    <cellStyle name="Currency 14 4 2" xfId="12627" xr:uid="{0C496005-E444-4D50-B23E-BA9C8AC73655}"/>
    <cellStyle name="Currency 14 5" xfId="1617" xr:uid="{00000000-0005-0000-0000-000078050000}"/>
    <cellStyle name="Currency 14 5 2" xfId="12628" xr:uid="{65A9D774-C16E-45E6-B547-7A688ABF2BF0}"/>
    <cellStyle name="Currency 14 6" xfId="1618" xr:uid="{00000000-0005-0000-0000-000079050000}"/>
    <cellStyle name="Currency 14 6 2" xfId="12629" xr:uid="{3E7C306F-9A42-4831-A1E6-105A5B6DDA42}"/>
    <cellStyle name="Currency 14 7" xfId="1619" xr:uid="{00000000-0005-0000-0000-00007A050000}"/>
    <cellStyle name="Currency 14 7 2" xfId="12630" xr:uid="{765E5A1F-7E92-40B9-982D-33D201D44E5B}"/>
    <cellStyle name="Currency 14 8" xfId="1620" xr:uid="{00000000-0005-0000-0000-00007B050000}"/>
    <cellStyle name="Currency 14 8 2" xfId="12631" xr:uid="{4C73CAFB-5E8E-4763-8D90-D31CDDE4EE60}"/>
    <cellStyle name="Currency 14 9" xfId="1621" xr:uid="{00000000-0005-0000-0000-00007C050000}"/>
    <cellStyle name="Currency 14 9 2" xfId="12632" xr:uid="{D72E25BF-150C-4428-B6BA-C5B053867B47}"/>
    <cellStyle name="Currency 15" xfId="1622" xr:uid="{00000000-0005-0000-0000-00007D050000}"/>
    <cellStyle name="Currency 15 10" xfId="1623" xr:uid="{00000000-0005-0000-0000-00007E050000}"/>
    <cellStyle name="Currency 15 10 2" xfId="12634" xr:uid="{32D77D87-3EBD-451B-A78C-A2582D64248D}"/>
    <cellStyle name="Currency 15 11" xfId="1624" xr:uid="{00000000-0005-0000-0000-00007F050000}"/>
    <cellStyle name="Currency 15 11 2" xfId="12635" xr:uid="{EA4D31E6-2CDA-4C12-9960-77D63DE94AB0}"/>
    <cellStyle name="Currency 15 12" xfId="1625" xr:uid="{00000000-0005-0000-0000-000080050000}"/>
    <cellStyle name="Currency 15 12 2" xfId="12636" xr:uid="{FE001FF2-A4CE-40B2-8626-618326E1C202}"/>
    <cellStyle name="Currency 15 13" xfId="1626" xr:uid="{00000000-0005-0000-0000-000081050000}"/>
    <cellStyle name="Currency 15 13 2" xfId="12637" xr:uid="{DF351052-70AF-4433-B79D-4FD9CFAE3D0F}"/>
    <cellStyle name="Currency 15 14" xfId="1627" xr:uid="{00000000-0005-0000-0000-000082050000}"/>
    <cellStyle name="Currency 15 14 2" xfId="12638" xr:uid="{7BF3C3B2-62C0-4531-9873-D9080FDC042A}"/>
    <cellStyle name="Currency 15 15" xfId="1628" xr:uid="{00000000-0005-0000-0000-000083050000}"/>
    <cellStyle name="Currency 15 15 2" xfId="12639" xr:uid="{D0FD9293-1890-40FF-83BE-4AB971D93A28}"/>
    <cellStyle name="Currency 15 16" xfId="1629" xr:uid="{00000000-0005-0000-0000-000084050000}"/>
    <cellStyle name="Currency 15 16 2" xfId="12640" xr:uid="{B505FBF8-C947-41D6-B507-3D4080FD1F57}"/>
    <cellStyle name="Currency 15 17" xfId="1630" xr:uid="{00000000-0005-0000-0000-000085050000}"/>
    <cellStyle name="Currency 15 17 2" xfId="12641" xr:uid="{9AD591D8-D5E0-49F4-8F87-B5B8264AE936}"/>
    <cellStyle name="Currency 15 18" xfId="12633" xr:uid="{D532BBAD-D9DE-4AA6-ADA5-1973B90F094A}"/>
    <cellStyle name="Currency 15 2" xfId="1631" xr:uid="{00000000-0005-0000-0000-000086050000}"/>
    <cellStyle name="Currency 15 2 2" xfId="12642" xr:uid="{FE1257F6-5A68-48F0-AB7E-85CBB5C328FB}"/>
    <cellStyle name="Currency 15 3" xfId="1632" xr:uid="{00000000-0005-0000-0000-000087050000}"/>
    <cellStyle name="Currency 15 3 2" xfId="12643" xr:uid="{96B24CEC-4729-49FA-916B-05A9BA9F11AD}"/>
    <cellStyle name="Currency 15 4" xfId="1633" xr:uid="{00000000-0005-0000-0000-000088050000}"/>
    <cellStyle name="Currency 15 4 2" xfId="12644" xr:uid="{2F08B018-ED2F-4B91-9FFF-BE1B8C57B60B}"/>
    <cellStyle name="Currency 15 5" xfId="1634" xr:uid="{00000000-0005-0000-0000-000089050000}"/>
    <cellStyle name="Currency 15 5 2" xfId="12645" xr:uid="{49F298FE-95F2-482C-BBD5-78EDD27DBBA0}"/>
    <cellStyle name="Currency 15 6" xfId="1635" xr:uid="{00000000-0005-0000-0000-00008A050000}"/>
    <cellStyle name="Currency 15 6 2" xfId="12646" xr:uid="{AFA82992-682F-4063-967C-3FAFA65991CC}"/>
    <cellStyle name="Currency 15 7" xfId="1636" xr:uid="{00000000-0005-0000-0000-00008B050000}"/>
    <cellStyle name="Currency 15 7 2" xfId="12647" xr:uid="{2CC6ACFE-0322-40EC-9E25-9173450B258E}"/>
    <cellStyle name="Currency 15 8" xfId="1637" xr:uid="{00000000-0005-0000-0000-00008C050000}"/>
    <cellStyle name="Currency 15 8 2" xfId="12648" xr:uid="{DAEFD4BF-F4E4-4B21-B412-D1E3C3F86B80}"/>
    <cellStyle name="Currency 15 9" xfId="1638" xr:uid="{00000000-0005-0000-0000-00008D050000}"/>
    <cellStyle name="Currency 15 9 2" xfId="12649" xr:uid="{ED1F67E6-FC28-4272-BCA8-640BD2272166}"/>
    <cellStyle name="Currency 16" xfId="1639" xr:uid="{00000000-0005-0000-0000-00008E050000}"/>
    <cellStyle name="Currency 16 10" xfId="1640" xr:uid="{00000000-0005-0000-0000-00008F050000}"/>
    <cellStyle name="Currency 16 10 2" xfId="12651" xr:uid="{D85123C3-790A-4353-BCBE-E4428FA45580}"/>
    <cellStyle name="Currency 16 11" xfId="1641" xr:uid="{00000000-0005-0000-0000-000090050000}"/>
    <cellStyle name="Currency 16 11 2" xfId="12652" xr:uid="{CAC53612-B3F5-4A89-9C0D-827ADA13E578}"/>
    <cellStyle name="Currency 16 12" xfId="1642" xr:uid="{00000000-0005-0000-0000-000091050000}"/>
    <cellStyle name="Currency 16 12 2" xfId="12653" xr:uid="{AA046477-4033-4938-851A-BCD910EBCC83}"/>
    <cellStyle name="Currency 16 13" xfId="1643" xr:uid="{00000000-0005-0000-0000-000092050000}"/>
    <cellStyle name="Currency 16 13 2" xfId="12654" xr:uid="{300E3E12-4FCE-41A0-9F2F-B70CB46B8D97}"/>
    <cellStyle name="Currency 16 14" xfId="1644" xr:uid="{00000000-0005-0000-0000-000093050000}"/>
    <cellStyle name="Currency 16 14 2" xfId="12655" xr:uid="{5E4C17D3-518B-4220-9B2F-E074020816FA}"/>
    <cellStyle name="Currency 16 15" xfId="1645" xr:uid="{00000000-0005-0000-0000-000094050000}"/>
    <cellStyle name="Currency 16 15 2" xfId="12656" xr:uid="{3A27924E-A65B-4963-8165-6A5FE704CD22}"/>
    <cellStyle name="Currency 16 16" xfId="1646" xr:uid="{00000000-0005-0000-0000-000095050000}"/>
    <cellStyle name="Currency 16 16 2" xfId="12657" xr:uid="{1F5BC8F5-D63D-4D42-BA3C-7C946FA84F16}"/>
    <cellStyle name="Currency 16 17" xfId="1647" xr:uid="{00000000-0005-0000-0000-000096050000}"/>
    <cellStyle name="Currency 16 17 2" xfId="12658" xr:uid="{A642E9B3-F26E-481F-A68F-3E0251892032}"/>
    <cellStyle name="Currency 16 18" xfId="12650" xr:uid="{17F76EFE-DEB1-413C-A1D4-8820FDF150A8}"/>
    <cellStyle name="Currency 16 2" xfId="1648" xr:uid="{00000000-0005-0000-0000-000097050000}"/>
    <cellStyle name="Currency 16 2 2" xfId="12659" xr:uid="{9B5119F0-D813-4F79-BFD2-0C83A6B1055C}"/>
    <cellStyle name="Currency 16 3" xfId="1649" xr:uid="{00000000-0005-0000-0000-000098050000}"/>
    <cellStyle name="Currency 16 3 2" xfId="12660" xr:uid="{520F85D7-B37E-4C19-BFCC-19E4886FD363}"/>
    <cellStyle name="Currency 16 4" xfId="1650" xr:uid="{00000000-0005-0000-0000-000099050000}"/>
    <cellStyle name="Currency 16 4 2" xfId="12661" xr:uid="{EFAE19D6-895A-4B4C-B634-7E0089F9E37A}"/>
    <cellStyle name="Currency 16 5" xfId="1651" xr:uid="{00000000-0005-0000-0000-00009A050000}"/>
    <cellStyle name="Currency 16 5 2" xfId="12662" xr:uid="{D7680125-664C-4AF6-89AC-4ADFC9980E87}"/>
    <cellStyle name="Currency 16 6" xfId="1652" xr:uid="{00000000-0005-0000-0000-00009B050000}"/>
    <cellStyle name="Currency 16 6 2" xfId="12663" xr:uid="{FFBA0240-1BCE-4715-8ECB-D4EADDA8A0F3}"/>
    <cellStyle name="Currency 16 7" xfId="1653" xr:uid="{00000000-0005-0000-0000-00009C050000}"/>
    <cellStyle name="Currency 16 7 2" xfId="12664" xr:uid="{F805DE42-2C5E-41F8-BDC9-676B463DD30F}"/>
    <cellStyle name="Currency 16 8" xfId="1654" xr:uid="{00000000-0005-0000-0000-00009D050000}"/>
    <cellStyle name="Currency 16 8 2" xfId="12665" xr:uid="{00DB5EE0-0F97-4C4B-9190-40BA16E041F1}"/>
    <cellStyle name="Currency 16 9" xfId="1655" xr:uid="{00000000-0005-0000-0000-00009E050000}"/>
    <cellStyle name="Currency 16 9 2" xfId="12666" xr:uid="{D6C9DDF3-B62E-4CCB-BDDE-34D828C48C76}"/>
    <cellStyle name="Currency 17" xfId="1656" xr:uid="{00000000-0005-0000-0000-00009F050000}"/>
    <cellStyle name="Currency 17 10" xfId="1657" xr:uid="{00000000-0005-0000-0000-0000A0050000}"/>
    <cellStyle name="Currency 17 10 2" xfId="12668" xr:uid="{F0DDB92C-1644-44C0-85B5-E61D12D5ABA9}"/>
    <cellStyle name="Currency 17 11" xfId="1658" xr:uid="{00000000-0005-0000-0000-0000A1050000}"/>
    <cellStyle name="Currency 17 11 2" xfId="12669" xr:uid="{49BF1005-F473-406D-8B50-7A7E4CDF87C4}"/>
    <cellStyle name="Currency 17 12" xfId="1659" xr:uid="{00000000-0005-0000-0000-0000A2050000}"/>
    <cellStyle name="Currency 17 12 2" xfId="12670" xr:uid="{A9560B57-EBCD-43FC-B0BF-EAA3E5E523B6}"/>
    <cellStyle name="Currency 17 13" xfId="1660" xr:uid="{00000000-0005-0000-0000-0000A3050000}"/>
    <cellStyle name="Currency 17 13 2" xfId="12671" xr:uid="{802A61B0-4329-43A5-9FBE-470854658CE4}"/>
    <cellStyle name="Currency 17 14" xfId="1661" xr:uid="{00000000-0005-0000-0000-0000A4050000}"/>
    <cellStyle name="Currency 17 14 2" xfId="12672" xr:uid="{55FA0D44-63F2-4E42-83F3-8E7232DC8BA0}"/>
    <cellStyle name="Currency 17 15" xfId="1662" xr:uid="{00000000-0005-0000-0000-0000A5050000}"/>
    <cellStyle name="Currency 17 15 2" xfId="12673" xr:uid="{E16F3E5A-F9A8-4571-8844-49599BB31312}"/>
    <cellStyle name="Currency 17 16" xfId="1663" xr:uid="{00000000-0005-0000-0000-0000A6050000}"/>
    <cellStyle name="Currency 17 16 2" xfId="12674" xr:uid="{D81496E8-E26D-4808-9BF4-BCA74D94399E}"/>
    <cellStyle name="Currency 17 17" xfId="1664" xr:uid="{00000000-0005-0000-0000-0000A7050000}"/>
    <cellStyle name="Currency 17 17 2" xfId="12675" xr:uid="{7CE67E57-F28A-4B01-8477-4E838FE6C992}"/>
    <cellStyle name="Currency 17 18" xfId="12667" xr:uid="{B4F581A8-DC68-4B15-A102-F9F2FD194453}"/>
    <cellStyle name="Currency 17 2" xfId="1665" xr:uid="{00000000-0005-0000-0000-0000A8050000}"/>
    <cellStyle name="Currency 17 2 2" xfId="12676" xr:uid="{EB80743D-8BDA-48D8-ABC4-32E1B337ADFD}"/>
    <cellStyle name="Currency 17 3" xfId="1666" xr:uid="{00000000-0005-0000-0000-0000A9050000}"/>
    <cellStyle name="Currency 17 3 2" xfId="12677" xr:uid="{0081F83A-EFB3-4DBC-9E0C-F8280686C9B3}"/>
    <cellStyle name="Currency 17 4" xfId="1667" xr:uid="{00000000-0005-0000-0000-0000AA050000}"/>
    <cellStyle name="Currency 17 4 2" xfId="12678" xr:uid="{1D1DA52F-0A0C-41C6-A6CA-2D4D7677FDCC}"/>
    <cellStyle name="Currency 17 5" xfId="1668" xr:uid="{00000000-0005-0000-0000-0000AB050000}"/>
    <cellStyle name="Currency 17 5 2" xfId="12679" xr:uid="{186FF617-6B6C-4CB7-B836-679F564B534E}"/>
    <cellStyle name="Currency 17 6" xfId="1669" xr:uid="{00000000-0005-0000-0000-0000AC050000}"/>
    <cellStyle name="Currency 17 6 2" xfId="12680" xr:uid="{9FA4F89F-892C-4D50-9BC3-BBE2D27842E4}"/>
    <cellStyle name="Currency 17 7" xfId="1670" xr:uid="{00000000-0005-0000-0000-0000AD050000}"/>
    <cellStyle name="Currency 17 7 2" xfId="12681" xr:uid="{549EF34C-3B24-4F83-9F6B-28A4E1471A57}"/>
    <cellStyle name="Currency 17 8" xfId="1671" xr:uid="{00000000-0005-0000-0000-0000AE050000}"/>
    <cellStyle name="Currency 17 8 2" xfId="12682" xr:uid="{93D59C1A-1C58-4B71-B12E-0A4B5C31A4D1}"/>
    <cellStyle name="Currency 17 9" xfId="1672" xr:uid="{00000000-0005-0000-0000-0000AF050000}"/>
    <cellStyle name="Currency 17 9 2" xfId="12683" xr:uid="{C57F8FB7-45E5-4445-8288-3ACCB9FB6A46}"/>
    <cellStyle name="Currency 18" xfId="1673" xr:uid="{00000000-0005-0000-0000-0000B0050000}"/>
    <cellStyle name="Currency 18 10" xfId="1674" xr:uid="{00000000-0005-0000-0000-0000B1050000}"/>
    <cellStyle name="Currency 18 10 2" xfId="12685" xr:uid="{B6DFD411-3841-4383-B6EA-7766F33DDEA9}"/>
    <cellStyle name="Currency 18 11" xfId="1675" xr:uid="{00000000-0005-0000-0000-0000B2050000}"/>
    <cellStyle name="Currency 18 11 2" xfId="12686" xr:uid="{64E5CDC7-85B3-4336-B6BA-E805D38775BA}"/>
    <cellStyle name="Currency 18 12" xfId="1676" xr:uid="{00000000-0005-0000-0000-0000B3050000}"/>
    <cellStyle name="Currency 18 12 2" xfId="12687" xr:uid="{91C25792-D0E6-4892-AF48-1B224CF590C9}"/>
    <cellStyle name="Currency 18 13" xfId="1677" xr:uid="{00000000-0005-0000-0000-0000B4050000}"/>
    <cellStyle name="Currency 18 13 2" xfId="12688" xr:uid="{9A73B5C2-AFE4-4D22-B997-838EF0ECD041}"/>
    <cellStyle name="Currency 18 14" xfId="1678" xr:uid="{00000000-0005-0000-0000-0000B5050000}"/>
    <cellStyle name="Currency 18 14 2" xfId="12689" xr:uid="{19CDE0B9-56B8-4E2C-966A-4990D14AF1C6}"/>
    <cellStyle name="Currency 18 15" xfId="1679" xr:uid="{00000000-0005-0000-0000-0000B6050000}"/>
    <cellStyle name="Currency 18 15 2" xfId="12690" xr:uid="{D9D84390-E896-46BA-B89E-BD6CCBA11871}"/>
    <cellStyle name="Currency 18 16" xfId="1680" xr:uid="{00000000-0005-0000-0000-0000B7050000}"/>
    <cellStyle name="Currency 18 16 2" xfId="12691" xr:uid="{43D87A45-4766-4290-8BBB-D6A4CA3D259E}"/>
    <cellStyle name="Currency 18 17" xfId="1681" xr:uid="{00000000-0005-0000-0000-0000B8050000}"/>
    <cellStyle name="Currency 18 17 2" xfId="12692" xr:uid="{2295F80F-F0DD-4824-ADB3-BB0CEFC7F7CB}"/>
    <cellStyle name="Currency 18 18" xfId="12684" xr:uid="{63E81CB9-3897-4AD9-BA92-E40F5E71711A}"/>
    <cellStyle name="Currency 18 2" xfId="1682" xr:uid="{00000000-0005-0000-0000-0000B9050000}"/>
    <cellStyle name="Currency 18 2 2" xfId="12693" xr:uid="{2BF6D0D5-97B6-43D4-9A1F-07DAAA083516}"/>
    <cellStyle name="Currency 18 3" xfId="1683" xr:uid="{00000000-0005-0000-0000-0000BA050000}"/>
    <cellStyle name="Currency 18 3 2" xfId="12694" xr:uid="{79B42D54-9A11-442A-B89B-7D3B2BBE0BA5}"/>
    <cellStyle name="Currency 18 4" xfId="1684" xr:uid="{00000000-0005-0000-0000-0000BB050000}"/>
    <cellStyle name="Currency 18 4 2" xfId="12695" xr:uid="{803D2C14-3B11-4C2E-BBD8-C3A94ECA028B}"/>
    <cellStyle name="Currency 18 5" xfId="1685" xr:uid="{00000000-0005-0000-0000-0000BC050000}"/>
    <cellStyle name="Currency 18 5 2" xfId="12696" xr:uid="{D490714D-02BF-443A-817E-B2A7A39CDB64}"/>
    <cellStyle name="Currency 18 6" xfId="1686" xr:uid="{00000000-0005-0000-0000-0000BD050000}"/>
    <cellStyle name="Currency 18 6 2" xfId="12697" xr:uid="{6B432A33-350F-43DC-B39E-44F443B50078}"/>
    <cellStyle name="Currency 18 7" xfId="1687" xr:uid="{00000000-0005-0000-0000-0000BE050000}"/>
    <cellStyle name="Currency 18 7 2" xfId="12698" xr:uid="{222DA36C-19FD-4B38-89A5-85979F78B15E}"/>
    <cellStyle name="Currency 18 8" xfId="1688" xr:uid="{00000000-0005-0000-0000-0000BF050000}"/>
    <cellStyle name="Currency 18 8 2" xfId="12699" xr:uid="{4D21C586-DDFC-498F-A9D8-BF5237C789FD}"/>
    <cellStyle name="Currency 18 9" xfId="1689" xr:uid="{00000000-0005-0000-0000-0000C0050000}"/>
    <cellStyle name="Currency 18 9 2" xfId="12700" xr:uid="{C91ABCFF-ADA7-40CA-B39B-38F9A7A735B6}"/>
    <cellStyle name="Currency 19" xfId="1690" xr:uid="{00000000-0005-0000-0000-0000C1050000}"/>
    <cellStyle name="Currency 19 10" xfId="1691" xr:uid="{00000000-0005-0000-0000-0000C2050000}"/>
    <cellStyle name="Currency 19 10 2" xfId="12702" xr:uid="{A0AE0545-8E29-45BF-819D-09A205449CBF}"/>
    <cellStyle name="Currency 19 11" xfId="1692" xr:uid="{00000000-0005-0000-0000-0000C3050000}"/>
    <cellStyle name="Currency 19 11 2" xfId="12703" xr:uid="{62FE5F93-CD91-40DC-BE39-DFFA4B8B1286}"/>
    <cellStyle name="Currency 19 12" xfId="1693" xr:uid="{00000000-0005-0000-0000-0000C4050000}"/>
    <cellStyle name="Currency 19 12 2" xfId="12704" xr:uid="{15D66BE8-1385-4ED6-8009-EA55B15FE286}"/>
    <cellStyle name="Currency 19 13" xfId="1694" xr:uid="{00000000-0005-0000-0000-0000C5050000}"/>
    <cellStyle name="Currency 19 13 2" xfId="12705" xr:uid="{25019CE4-3FF3-48D0-8D51-CDC194B8A15F}"/>
    <cellStyle name="Currency 19 14" xfId="1695" xr:uid="{00000000-0005-0000-0000-0000C6050000}"/>
    <cellStyle name="Currency 19 14 2" xfId="12706" xr:uid="{129A6202-E094-4503-A93A-CAD7F117452E}"/>
    <cellStyle name="Currency 19 15" xfId="1696" xr:uid="{00000000-0005-0000-0000-0000C7050000}"/>
    <cellStyle name="Currency 19 15 2" xfId="12707" xr:uid="{3279DC88-B2DA-4787-8D1D-BB70BC4477B3}"/>
    <cellStyle name="Currency 19 16" xfId="1697" xr:uid="{00000000-0005-0000-0000-0000C8050000}"/>
    <cellStyle name="Currency 19 16 2" xfId="12708" xr:uid="{01274C97-D2FF-4384-8EA7-20FFCA918578}"/>
    <cellStyle name="Currency 19 17" xfId="1698" xr:uid="{00000000-0005-0000-0000-0000C9050000}"/>
    <cellStyle name="Currency 19 17 2" xfId="12709" xr:uid="{190A0026-BF3C-44C7-A0AD-DC087D989D7A}"/>
    <cellStyle name="Currency 19 18" xfId="12701" xr:uid="{64404C80-7FF5-4CBF-8373-813AAC7C3D0B}"/>
    <cellStyle name="Currency 19 2" xfId="1699" xr:uid="{00000000-0005-0000-0000-0000CA050000}"/>
    <cellStyle name="Currency 19 2 2" xfId="12710" xr:uid="{DF3F81DE-5D7D-46B0-AC31-2C118E1AC205}"/>
    <cellStyle name="Currency 19 3" xfId="1700" xr:uid="{00000000-0005-0000-0000-0000CB050000}"/>
    <cellStyle name="Currency 19 3 2" xfId="12711" xr:uid="{D530A8DD-A645-4C7E-ADA0-CA9CA2C9E628}"/>
    <cellStyle name="Currency 19 4" xfId="1701" xr:uid="{00000000-0005-0000-0000-0000CC050000}"/>
    <cellStyle name="Currency 19 4 2" xfId="12712" xr:uid="{80F8AE47-E34E-49E3-BC3E-6BE8D0784F30}"/>
    <cellStyle name="Currency 19 5" xfId="1702" xr:uid="{00000000-0005-0000-0000-0000CD050000}"/>
    <cellStyle name="Currency 19 5 2" xfId="12713" xr:uid="{DA393191-61B0-4109-8F72-C546A8C28760}"/>
    <cellStyle name="Currency 19 6" xfId="1703" xr:uid="{00000000-0005-0000-0000-0000CE050000}"/>
    <cellStyle name="Currency 19 6 2" xfId="12714" xr:uid="{F05C3CEB-0505-4EF3-8874-7BB01C7F43FF}"/>
    <cellStyle name="Currency 19 7" xfId="1704" xr:uid="{00000000-0005-0000-0000-0000CF050000}"/>
    <cellStyle name="Currency 19 7 2" xfId="12715" xr:uid="{36DDD874-D893-49C5-BE83-D2860270D02B}"/>
    <cellStyle name="Currency 19 8" xfId="1705" xr:uid="{00000000-0005-0000-0000-0000D0050000}"/>
    <cellStyle name="Currency 19 8 2" xfId="12716" xr:uid="{CAB2CB48-0BDD-40EA-8383-A8E90960F354}"/>
    <cellStyle name="Currency 19 9" xfId="1706" xr:uid="{00000000-0005-0000-0000-0000D1050000}"/>
    <cellStyle name="Currency 19 9 2" xfId="12717" xr:uid="{52E27751-8ED0-4DA6-B4E1-1EBE782C7354}"/>
    <cellStyle name="Currency 2" xfId="1707" xr:uid="{00000000-0005-0000-0000-0000D2050000}"/>
    <cellStyle name="Currency 2 10" xfId="1708" xr:uid="{00000000-0005-0000-0000-0000D3050000}"/>
    <cellStyle name="Currency 2 10 2" xfId="12719" xr:uid="{A8EDF45A-88D9-4DC4-B868-D4256E9B359E}"/>
    <cellStyle name="Currency 2 11" xfId="1709" xr:uid="{00000000-0005-0000-0000-0000D4050000}"/>
    <cellStyle name="Currency 2 11 2" xfId="12720" xr:uid="{789A459C-5E49-4682-AA2A-498AE6E9B64B}"/>
    <cellStyle name="Currency 2 12" xfId="1710" xr:uid="{00000000-0005-0000-0000-0000D5050000}"/>
    <cellStyle name="Currency 2 12 2" xfId="12721" xr:uid="{C61AEF47-1217-4FD2-8627-0759B4456EC6}"/>
    <cellStyle name="Currency 2 13" xfId="1711" xr:uid="{00000000-0005-0000-0000-0000D6050000}"/>
    <cellStyle name="Currency 2 13 2" xfId="12722" xr:uid="{35AB9918-6CF2-44A8-93AA-A1BDC0F5B9B6}"/>
    <cellStyle name="Currency 2 14" xfId="1712" xr:uid="{00000000-0005-0000-0000-0000D7050000}"/>
    <cellStyle name="Currency 2 14 2" xfId="12723" xr:uid="{DD0D030D-E0BE-446D-878D-79DE23F6E155}"/>
    <cellStyle name="Currency 2 15" xfId="1713" xr:uid="{00000000-0005-0000-0000-0000D8050000}"/>
    <cellStyle name="Currency 2 15 2" xfId="12724" xr:uid="{06230C18-CD3E-4FB6-A831-AFC1FD967FF5}"/>
    <cellStyle name="Currency 2 16" xfId="1714" xr:uid="{00000000-0005-0000-0000-0000D9050000}"/>
    <cellStyle name="Currency 2 16 2" xfId="12725" xr:uid="{3B2C4335-A1A5-4E2D-A6CC-BAC19DF59ABB}"/>
    <cellStyle name="Currency 2 17" xfId="1715" xr:uid="{00000000-0005-0000-0000-0000DA050000}"/>
    <cellStyle name="Currency 2 17 2" xfId="12726" xr:uid="{258581AD-27BF-4C7C-8415-91797F176E25}"/>
    <cellStyle name="Currency 2 18" xfId="12718" xr:uid="{6AA1B11C-0FD2-4A33-8777-1819735947D5}"/>
    <cellStyle name="Currency 2 2" xfId="1716" xr:uid="{00000000-0005-0000-0000-0000DB050000}"/>
    <cellStyle name="Currency 2 2 2" xfId="12727" xr:uid="{24773817-F664-4F52-9AC7-175C283C1100}"/>
    <cellStyle name="Currency 2 3" xfId="1717" xr:uid="{00000000-0005-0000-0000-0000DC050000}"/>
    <cellStyle name="Currency 2 3 2" xfId="12728" xr:uid="{01B5C352-BD1A-4376-8C00-FCE1DAB147FB}"/>
    <cellStyle name="Currency 2 4" xfId="1718" xr:uid="{00000000-0005-0000-0000-0000DD050000}"/>
    <cellStyle name="Currency 2 4 2" xfId="12729" xr:uid="{DFA8502F-C4BF-4C25-A788-2378CD3E5961}"/>
    <cellStyle name="Currency 2 5" xfId="1719" xr:uid="{00000000-0005-0000-0000-0000DE050000}"/>
    <cellStyle name="Currency 2 5 2" xfId="12730" xr:uid="{E51A80AE-6D29-4773-A5AB-CE88BA2F6ACE}"/>
    <cellStyle name="Currency 2 6" xfId="1720" xr:uid="{00000000-0005-0000-0000-0000DF050000}"/>
    <cellStyle name="Currency 2 6 2" xfId="12731" xr:uid="{28E0BEAE-6D3A-4A02-B012-79D99A11E997}"/>
    <cellStyle name="Currency 2 7" xfId="1721" xr:uid="{00000000-0005-0000-0000-0000E0050000}"/>
    <cellStyle name="Currency 2 7 2" xfId="12732" xr:uid="{09F4BB21-D7E8-4C27-9C06-4CD2EE9F64D9}"/>
    <cellStyle name="Currency 2 8" xfId="1722" xr:uid="{00000000-0005-0000-0000-0000E1050000}"/>
    <cellStyle name="Currency 2 8 2" xfId="12733" xr:uid="{AA02D089-EB61-47C1-A083-F75604A350F1}"/>
    <cellStyle name="Currency 2 9" xfId="1723" xr:uid="{00000000-0005-0000-0000-0000E2050000}"/>
    <cellStyle name="Currency 2 9 2" xfId="12734" xr:uid="{0DD2ABF5-22DF-4D30-9E39-4E146EAED665}"/>
    <cellStyle name="Currency 20" xfId="1724" xr:uid="{00000000-0005-0000-0000-0000E3050000}"/>
    <cellStyle name="Currency 20 10" xfId="1725" xr:uid="{00000000-0005-0000-0000-0000E4050000}"/>
    <cellStyle name="Currency 20 10 2" xfId="12736" xr:uid="{AFE9DFC2-2EE3-4B2F-9D49-93652792BA3C}"/>
    <cellStyle name="Currency 20 11" xfId="1726" xr:uid="{00000000-0005-0000-0000-0000E5050000}"/>
    <cellStyle name="Currency 20 11 2" xfId="12737" xr:uid="{56250D75-592E-4CC8-877F-6D3C4CCEEED6}"/>
    <cellStyle name="Currency 20 12" xfId="1727" xr:uid="{00000000-0005-0000-0000-0000E6050000}"/>
    <cellStyle name="Currency 20 12 2" xfId="12738" xr:uid="{C69D5151-D56D-46FB-9D1A-2DE5AB622EDA}"/>
    <cellStyle name="Currency 20 13" xfId="1728" xr:uid="{00000000-0005-0000-0000-0000E7050000}"/>
    <cellStyle name="Currency 20 13 2" xfId="12739" xr:uid="{75C6CECB-1F45-413C-A34A-0948D5D43CDC}"/>
    <cellStyle name="Currency 20 14" xfId="1729" xr:uid="{00000000-0005-0000-0000-0000E8050000}"/>
    <cellStyle name="Currency 20 14 2" xfId="12740" xr:uid="{E46477C4-1AAC-4E93-9340-89E04A53DBFC}"/>
    <cellStyle name="Currency 20 15" xfId="1730" xr:uid="{00000000-0005-0000-0000-0000E9050000}"/>
    <cellStyle name="Currency 20 15 2" xfId="12741" xr:uid="{963F2C63-9615-4BF5-8411-421F29954DAC}"/>
    <cellStyle name="Currency 20 16" xfId="1731" xr:uid="{00000000-0005-0000-0000-0000EA050000}"/>
    <cellStyle name="Currency 20 16 2" xfId="12742" xr:uid="{EDAA5F90-16B7-4B7A-888A-86FF81B93C65}"/>
    <cellStyle name="Currency 20 17" xfId="1732" xr:uid="{00000000-0005-0000-0000-0000EB050000}"/>
    <cellStyle name="Currency 20 17 2" xfId="12743" xr:uid="{D6141FB0-60E2-4BD5-943A-56125B322339}"/>
    <cellStyle name="Currency 20 18" xfId="12735" xr:uid="{E095A187-56BE-4871-8B2A-3DF8577891C1}"/>
    <cellStyle name="Currency 20 2" xfId="1733" xr:uid="{00000000-0005-0000-0000-0000EC050000}"/>
    <cellStyle name="Currency 20 2 2" xfId="12744" xr:uid="{F7B62C70-03DD-4489-A795-8F5732E5CDD0}"/>
    <cellStyle name="Currency 20 3" xfId="1734" xr:uid="{00000000-0005-0000-0000-0000ED050000}"/>
    <cellStyle name="Currency 20 3 2" xfId="12745" xr:uid="{1DDB1361-AC42-49FE-86C9-B1F95CF85515}"/>
    <cellStyle name="Currency 20 4" xfId="1735" xr:uid="{00000000-0005-0000-0000-0000EE050000}"/>
    <cellStyle name="Currency 20 4 2" xfId="12746" xr:uid="{F06C9CE8-ABA3-4675-BACD-6B4F7E3F57E1}"/>
    <cellStyle name="Currency 20 5" xfId="1736" xr:uid="{00000000-0005-0000-0000-0000EF050000}"/>
    <cellStyle name="Currency 20 5 2" xfId="12747" xr:uid="{E696F69A-C598-46D2-8750-5E03C5E4FACA}"/>
    <cellStyle name="Currency 20 6" xfId="1737" xr:uid="{00000000-0005-0000-0000-0000F0050000}"/>
    <cellStyle name="Currency 20 6 2" xfId="12748" xr:uid="{DCA9CF4F-050F-4D2E-9997-217EDB7249D9}"/>
    <cellStyle name="Currency 20 7" xfId="1738" xr:uid="{00000000-0005-0000-0000-0000F1050000}"/>
    <cellStyle name="Currency 20 7 2" xfId="12749" xr:uid="{AF4525FB-9B51-4DD3-BCFE-9DE5FD99CE7A}"/>
    <cellStyle name="Currency 20 8" xfId="1739" xr:uid="{00000000-0005-0000-0000-0000F2050000}"/>
    <cellStyle name="Currency 20 8 2" xfId="12750" xr:uid="{A645FF45-E6EC-4612-A95B-9941453EC9FB}"/>
    <cellStyle name="Currency 20 9" xfId="1740" xr:uid="{00000000-0005-0000-0000-0000F3050000}"/>
    <cellStyle name="Currency 20 9 2" xfId="12751" xr:uid="{73A1014A-AD1F-4FFA-B119-4B72F2800F81}"/>
    <cellStyle name="Currency 21" xfId="1741" xr:uid="{00000000-0005-0000-0000-0000F4050000}"/>
    <cellStyle name="Currency 21 10" xfId="1742" xr:uid="{00000000-0005-0000-0000-0000F5050000}"/>
    <cellStyle name="Currency 21 10 2" xfId="12753" xr:uid="{AF094010-CB5C-46AD-BC35-5711DB44A24E}"/>
    <cellStyle name="Currency 21 11" xfId="1743" xr:uid="{00000000-0005-0000-0000-0000F6050000}"/>
    <cellStyle name="Currency 21 11 2" xfId="12754" xr:uid="{DEA94C0D-5F45-4C0D-8150-091AB304FD67}"/>
    <cellStyle name="Currency 21 12" xfId="1744" xr:uid="{00000000-0005-0000-0000-0000F7050000}"/>
    <cellStyle name="Currency 21 12 2" xfId="12755" xr:uid="{E60F981F-EA74-4310-BD1F-24DA3F16CBAF}"/>
    <cellStyle name="Currency 21 13" xfId="1745" xr:uid="{00000000-0005-0000-0000-0000F8050000}"/>
    <cellStyle name="Currency 21 13 2" xfId="12756" xr:uid="{F68F3B6A-E898-410D-B652-DF9C5958FC2D}"/>
    <cellStyle name="Currency 21 14" xfId="1746" xr:uid="{00000000-0005-0000-0000-0000F9050000}"/>
    <cellStyle name="Currency 21 14 2" xfId="12757" xr:uid="{5884B13C-C942-4730-9E68-D03699B46ACA}"/>
    <cellStyle name="Currency 21 15" xfId="1747" xr:uid="{00000000-0005-0000-0000-0000FA050000}"/>
    <cellStyle name="Currency 21 15 2" xfId="12758" xr:uid="{11883758-FBF1-4CD6-AC40-2EE47DC77F93}"/>
    <cellStyle name="Currency 21 16" xfId="1748" xr:uid="{00000000-0005-0000-0000-0000FB050000}"/>
    <cellStyle name="Currency 21 16 2" xfId="12759" xr:uid="{A9E2D3B9-D976-4635-894E-AC341EB82CE2}"/>
    <cellStyle name="Currency 21 17" xfId="1749" xr:uid="{00000000-0005-0000-0000-0000FC050000}"/>
    <cellStyle name="Currency 21 17 2" xfId="12760" xr:uid="{62A26574-AA18-4846-8F56-984D4EDE4B24}"/>
    <cellStyle name="Currency 21 18" xfId="12752" xr:uid="{3F625AA2-DBF2-406A-980E-BFF55F283C96}"/>
    <cellStyle name="Currency 21 2" xfId="1750" xr:uid="{00000000-0005-0000-0000-0000FD050000}"/>
    <cellStyle name="Currency 21 2 2" xfId="12761" xr:uid="{EE4CE9E5-B6DD-4BD3-93AB-CE6B0A82ABF5}"/>
    <cellStyle name="Currency 21 3" xfId="1751" xr:uid="{00000000-0005-0000-0000-0000FE050000}"/>
    <cellStyle name="Currency 21 3 2" xfId="12762" xr:uid="{BF0545D4-5903-455E-A8B2-C4C8CA950928}"/>
    <cellStyle name="Currency 21 4" xfId="1752" xr:uid="{00000000-0005-0000-0000-0000FF050000}"/>
    <cellStyle name="Currency 21 4 2" xfId="12763" xr:uid="{A229EE1E-7D74-44BB-A2BF-56B0F756D98D}"/>
    <cellStyle name="Currency 21 5" xfId="1753" xr:uid="{00000000-0005-0000-0000-000000060000}"/>
    <cellStyle name="Currency 21 5 2" xfId="12764" xr:uid="{7536D0D5-4882-4363-8019-63F68FE06E3F}"/>
    <cellStyle name="Currency 21 6" xfId="1754" xr:uid="{00000000-0005-0000-0000-000001060000}"/>
    <cellStyle name="Currency 21 6 2" xfId="12765" xr:uid="{250137DB-30C7-4857-96E6-1FA47CD6FA73}"/>
    <cellStyle name="Currency 21 7" xfId="1755" xr:uid="{00000000-0005-0000-0000-000002060000}"/>
    <cellStyle name="Currency 21 7 2" xfId="12766" xr:uid="{D41BA562-3A83-40CB-8AA6-A38FAD5695B4}"/>
    <cellStyle name="Currency 21 8" xfId="1756" xr:uid="{00000000-0005-0000-0000-000003060000}"/>
    <cellStyle name="Currency 21 8 2" xfId="12767" xr:uid="{CA93F54E-78A8-4D48-A3F6-02BF971F972E}"/>
    <cellStyle name="Currency 21 9" xfId="1757" xr:uid="{00000000-0005-0000-0000-000004060000}"/>
    <cellStyle name="Currency 21 9 2" xfId="12768" xr:uid="{29DC2C30-B35D-4CA7-8557-630639167E96}"/>
    <cellStyle name="Currency 22" xfId="1758" xr:uid="{00000000-0005-0000-0000-000005060000}"/>
    <cellStyle name="Currency 22 10" xfId="1759" xr:uid="{00000000-0005-0000-0000-000006060000}"/>
    <cellStyle name="Currency 22 10 2" xfId="12770" xr:uid="{411B5F21-D38E-4C40-8B85-D0C0384A5BBF}"/>
    <cellStyle name="Currency 22 11" xfId="1760" xr:uid="{00000000-0005-0000-0000-000007060000}"/>
    <cellStyle name="Currency 22 11 2" xfId="12771" xr:uid="{448EC316-2054-4388-A15D-1C72D2E01F76}"/>
    <cellStyle name="Currency 22 12" xfId="1761" xr:uid="{00000000-0005-0000-0000-000008060000}"/>
    <cellStyle name="Currency 22 12 2" xfId="12772" xr:uid="{B6BAC084-0196-4B68-A279-03A6BD6246BB}"/>
    <cellStyle name="Currency 22 13" xfId="1762" xr:uid="{00000000-0005-0000-0000-000009060000}"/>
    <cellStyle name="Currency 22 13 2" xfId="12773" xr:uid="{68681B27-A92E-437B-8B7D-A2FEB6ACD2C6}"/>
    <cellStyle name="Currency 22 14" xfId="1763" xr:uid="{00000000-0005-0000-0000-00000A060000}"/>
    <cellStyle name="Currency 22 14 2" xfId="12774" xr:uid="{3FD07B51-6753-4573-8A21-58807F3439C0}"/>
    <cellStyle name="Currency 22 15" xfId="1764" xr:uid="{00000000-0005-0000-0000-00000B060000}"/>
    <cellStyle name="Currency 22 15 2" xfId="12775" xr:uid="{DCBE3AAB-3ACE-4C9E-AD87-44C8C6538470}"/>
    <cellStyle name="Currency 22 16" xfId="1765" xr:uid="{00000000-0005-0000-0000-00000C060000}"/>
    <cellStyle name="Currency 22 16 2" xfId="12776" xr:uid="{8C0319AE-0801-4795-824F-2E7069BC4C85}"/>
    <cellStyle name="Currency 22 17" xfId="1766" xr:uid="{00000000-0005-0000-0000-00000D060000}"/>
    <cellStyle name="Currency 22 17 2" xfId="12777" xr:uid="{120FB829-3902-414D-9D21-9E38E4FA931D}"/>
    <cellStyle name="Currency 22 18" xfId="12769" xr:uid="{F4BEC091-5005-4418-8EFD-A8A3840BD88D}"/>
    <cellStyle name="Currency 22 2" xfId="1767" xr:uid="{00000000-0005-0000-0000-00000E060000}"/>
    <cellStyle name="Currency 22 2 2" xfId="12778" xr:uid="{410B79E4-CE1F-40D8-A17C-BA8F887437D2}"/>
    <cellStyle name="Currency 22 3" xfId="1768" xr:uid="{00000000-0005-0000-0000-00000F060000}"/>
    <cellStyle name="Currency 22 3 2" xfId="12779" xr:uid="{E3863FFE-C970-4A85-9170-6B48064613F0}"/>
    <cellStyle name="Currency 22 4" xfId="1769" xr:uid="{00000000-0005-0000-0000-000010060000}"/>
    <cellStyle name="Currency 22 4 2" xfId="12780" xr:uid="{1BF25137-BD11-4E02-B78A-90E863B21D3B}"/>
    <cellStyle name="Currency 22 5" xfId="1770" xr:uid="{00000000-0005-0000-0000-000011060000}"/>
    <cellStyle name="Currency 22 5 2" xfId="12781" xr:uid="{FF8E0314-8742-43B0-ADCD-797D3D377E1E}"/>
    <cellStyle name="Currency 22 6" xfId="1771" xr:uid="{00000000-0005-0000-0000-000012060000}"/>
    <cellStyle name="Currency 22 6 2" xfId="12782" xr:uid="{EA3D54BE-7B14-4119-ADB2-7700C0F7F16C}"/>
    <cellStyle name="Currency 22 7" xfId="1772" xr:uid="{00000000-0005-0000-0000-000013060000}"/>
    <cellStyle name="Currency 22 7 2" xfId="12783" xr:uid="{A3D79ABB-353E-4FB4-A015-CE6B59B5E73D}"/>
    <cellStyle name="Currency 22 8" xfId="1773" xr:uid="{00000000-0005-0000-0000-000014060000}"/>
    <cellStyle name="Currency 22 8 2" xfId="12784" xr:uid="{8CBEB19B-1EB8-43C0-866C-9381C42BAEE9}"/>
    <cellStyle name="Currency 22 9" xfId="1774" xr:uid="{00000000-0005-0000-0000-000015060000}"/>
    <cellStyle name="Currency 22 9 2" xfId="12785" xr:uid="{A06DACE6-51D1-40A1-B8BC-89413A9133AF}"/>
    <cellStyle name="Currency 23" xfId="1775" xr:uid="{00000000-0005-0000-0000-000016060000}"/>
    <cellStyle name="Currency 23 10" xfId="1776" xr:uid="{00000000-0005-0000-0000-000017060000}"/>
    <cellStyle name="Currency 23 10 2" xfId="12787" xr:uid="{91745EAF-2576-4E4A-A9EE-FA72AF17B142}"/>
    <cellStyle name="Currency 23 11" xfId="1777" xr:uid="{00000000-0005-0000-0000-000018060000}"/>
    <cellStyle name="Currency 23 11 2" xfId="12788" xr:uid="{DDECF653-361C-4F6D-B7CB-8D65C546913D}"/>
    <cellStyle name="Currency 23 12" xfId="1778" xr:uid="{00000000-0005-0000-0000-000019060000}"/>
    <cellStyle name="Currency 23 12 2" xfId="12789" xr:uid="{B0987A3D-9A76-481F-82C1-5504A0041AA5}"/>
    <cellStyle name="Currency 23 13" xfId="1779" xr:uid="{00000000-0005-0000-0000-00001A060000}"/>
    <cellStyle name="Currency 23 13 2" xfId="12790" xr:uid="{B64D2DC0-E5BC-4F3F-992E-D6A7765740DC}"/>
    <cellStyle name="Currency 23 14" xfId="1780" xr:uid="{00000000-0005-0000-0000-00001B060000}"/>
    <cellStyle name="Currency 23 14 2" xfId="12791" xr:uid="{3EF40957-2942-4B17-BAE7-3A0D504C7971}"/>
    <cellStyle name="Currency 23 15" xfId="1781" xr:uid="{00000000-0005-0000-0000-00001C060000}"/>
    <cellStyle name="Currency 23 15 2" xfId="12792" xr:uid="{6BD77F1F-1991-4EBB-8E43-DC7A96123991}"/>
    <cellStyle name="Currency 23 16" xfId="1782" xr:uid="{00000000-0005-0000-0000-00001D060000}"/>
    <cellStyle name="Currency 23 16 2" xfId="12793" xr:uid="{8038DF94-AE09-443F-BE1D-1B8E0A544A98}"/>
    <cellStyle name="Currency 23 17" xfId="1783" xr:uid="{00000000-0005-0000-0000-00001E060000}"/>
    <cellStyle name="Currency 23 17 2" xfId="12794" xr:uid="{3A274C05-59E8-445F-9D67-3257356F33F5}"/>
    <cellStyle name="Currency 23 18" xfId="12786" xr:uid="{1CA52D3F-09CE-4185-BB15-0871DB0349BA}"/>
    <cellStyle name="Currency 23 2" xfId="1784" xr:uid="{00000000-0005-0000-0000-00001F060000}"/>
    <cellStyle name="Currency 23 2 2" xfId="12795" xr:uid="{D58E6975-CDCC-4C0F-9EF6-AF549AA0A688}"/>
    <cellStyle name="Currency 23 3" xfId="1785" xr:uid="{00000000-0005-0000-0000-000020060000}"/>
    <cellStyle name="Currency 23 3 2" xfId="12796" xr:uid="{8C7229EA-3FC2-4CA2-878E-EDC147D197FC}"/>
    <cellStyle name="Currency 23 4" xfId="1786" xr:uid="{00000000-0005-0000-0000-000021060000}"/>
    <cellStyle name="Currency 23 4 2" xfId="12797" xr:uid="{7F7AFEF7-AEEB-4510-9993-192B4C07963A}"/>
    <cellStyle name="Currency 23 5" xfId="1787" xr:uid="{00000000-0005-0000-0000-000022060000}"/>
    <cellStyle name="Currency 23 5 2" xfId="12798" xr:uid="{3386D2BB-B120-4BB9-80FC-EA342F6322FE}"/>
    <cellStyle name="Currency 23 6" xfId="1788" xr:uid="{00000000-0005-0000-0000-000023060000}"/>
    <cellStyle name="Currency 23 6 2" xfId="12799" xr:uid="{58FA6877-0191-4379-A6AD-12F85F75FEA0}"/>
    <cellStyle name="Currency 23 7" xfId="1789" xr:uid="{00000000-0005-0000-0000-000024060000}"/>
    <cellStyle name="Currency 23 7 2" xfId="12800" xr:uid="{577591EF-AD83-4D8A-8918-E07CAB701F8B}"/>
    <cellStyle name="Currency 23 8" xfId="1790" xr:uid="{00000000-0005-0000-0000-000025060000}"/>
    <cellStyle name="Currency 23 8 2" xfId="12801" xr:uid="{F8C328BB-CDBF-4A73-A92B-0FFF50143B78}"/>
    <cellStyle name="Currency 23 9" xfId="1791" xr:uid="{00000000-0005-0000-0000-000026060000}"/>
    <cellStyle name="Currency 23 9 2" xfId="12802" xr:uid="{54C987CF-1F32-4ED7-B52D-0B89E2422D9A}"/>
    <cellStyle name="Currency 24" xfId="1792" xr:uid="{00000000-0005-0000-0000-000027060000}"/>
    <cellStyle name="Currency 24 10" xfId="1793" xr:uid="{00000000-0005-0000-0000-000028060000}"/>
    <cellStyle name="Currency 24 10 2" xfId="12804" xr:uid="{80772FF2-044A-41FF-8D76-E0FCC1C36CB8}"/>
    <cellStyle name="Currency 24 11" xfId="1794" xr:uid="{00000000-0005-0000-0000-000029060000}"/>
    <cellStyle name="Currency 24 11 2" xfId="12805" xr:uid="{5ECFC755-44F1-43E0-9139-49EDFD2CC7BF}"/>
    <cellStyle name="Currency 24 12" xfId="1795" xr:uid="{00000000-0005-0000-0000-00002A060000}"/>
    <cellStyle name="Currency 24 12 2" xfId="12806" xr:uid="{D4FA0079-80DA-4A55-B2FB-DD252DDAFC8C}"/>
    <cellStyle name="Currency 24 13" xfId="1796" xr:uid="{00000000-0005-0000-0000-00002B060000}"/>
    <cellStyle name="Currency 24 13 2" xfId="12807" xr:uid="{632DDE6E-075D-4CD6-AC22-BD5CD179FC73}"/>
    <cellStyle name="Currency 24 14" xfId="1797" xr:uid="{00000000-0005-0000-0000-00002C060000}"/>
    <cellStyle name="Currency 24 14 2" xfId="12808" xr:uid="{58D6495A-1D09-4E7E-9613-4912A7ECE196}"/>
    <cellStyle name="Currency 24 15" xfId="1798" xr:uid="{00000000-0005-0000-0000-00002D060000}"/>
    <cellStyle name="Currency 24 15 2" xfId="12809" xr:uid="{6E7A45FB-7389-4C8B-A5AF-C25EB0540C25}"/>
    <cellStyle name="Currency 24 16" xfId="1799" xr:uid="{00000000-0005-0000-0000-00002E060000}"/>
    <cellStyle name="Currency 24 16 2" xfId="12810" xr:uid="{DDC1EF72-95C7-43CA-8B35-3CB11FC7948B}"/>
    <cellStyle name="Currency 24 17" xfId="1800" xr:uid="{00000000-0005-0000-0000-00002F060000}"/>
    <cellStyle name="Currency 24 17 2" xfId="12811" xr:uid="{668D7DD8-EC4E-4C33-9B2E-BD0CD0EE8A69}"/>
    <cellStyle name="Currency 24 18" xfId="12803" xr:uid="{72E2D863-CA4B-4D0C-AB39-01941AA54F99}"/>
    <cellStyle name="Currency 24 2" xfId="1801" xr:uid="{00000000-0005-0000-0000-000030060000}"/>
    <cellStyle name="Currency 24 2 2" xfId="12812" xr:uid="{A1475BD4-FF8D-43EA-9367-35432EDE6CD4}"/>
    <cellStyle name="Currency 24 3" xfId="1802" xr:uid="{00000000-0005-0000-0000-000031060000}"/>
    <cellStyle name="Currency 24 3 2" xfId="12813" xr:uid="{BC0D724B-C72C-4E12-A314-8B7FDFD090D0}"/>
    <cellStyle name="Currency 24 4" xfId="1803" xr:uid="{00000000-0005-0000-0000-000032060000}"/>
    <cellStyle name="Currency 24 4 2" xfId="12814" xr:uid="{945BD80F-4579-48E7-AA9D-EFA10FA135EA}"/>
    <cellStyle name="Currency 24 5" xfId="1804" xr:uid="{00000000-0005-0000-0000-000033060000}"/>
    <cellStyle name="Currency 24 5 2" xfId="12815" xr:uid="{6BD9D427-B9B1-45C9-AA9A-71A629BE4BF5}"/>
    <cellStyle name="Currency 24 6" xfId="1805" xr:uid="{00000000-0005-0000-0000-000034060000}"/>
    <cellStyle name="Currency 24 6 2" xfId="12816" xr:uid="{D3905546-6AC9-410C-9AD2-58D170BAF26F}"/>
    <cellStyle name="Currency 24 7" xfId="1806" xr:uid="{00000000-0005-0000-0000-000035060000}"/>
    <cellStyle name="Currency 24 7 2" xfId="12817" xr:uid="{BB9779CF-28A6-4970-8018-107B8FDC63CE}"/>
    <cellStyle name="Currency 24 8" xfId="1807" xr:uid="{00000000-0005-0000-0000-000036060000}"/>
    <cellStyle name="Currency 24 8 2" xfId="12818" xr:uid="{B8701807-194A-485E-B78B-E382533D80FC}"/>
    <cellStyle name="Currency 24 9" xfId="1808" xr:uid="{00000000-0005-0000-0000-000037060000}"/>
    <cellStyle name="Currency 24 9 2" xfId="12819" xr:uid="{52A7F164-B3E5-4A5F-87C2-1D47B318F061}"/>
    <cellStyle name="Currency 25" xfId="1809" xr:uid="{00000000-0005-0000-0000-000038060000}"/>
    <cellStyle name="Currency 25 10" xfId="1810" xr:uid="{00000000-0005-0000-0000-000039060000}"/>
    <cellStyle name="Currency 25 10 2" xfId="12821" xr:uid="{773EF03C-E620-4B7B-ABC2-41728651D07D}"/>
    <cellStyle name="Currency 25 11" xfId="1811" xr:uid="{00000000-0005-0000-0000-00003A060000}"/>
    <cellStyle name="Currency 25 11 2" xfId="12822" xr:uid="{D4936536-1E87-478D-A706-6BCC086DC08A}"/>
    <cellStyle name="Currency 25 12" xfId="1812" xr:uid="{00000000-0005-0000-0000-00003B060000}"/>
    <cellStyle name="Currency 25 12 2" xfId="12823" xr:uid="{83BF6192-BE7C-4D15-B521-2D9B1A93C2B1}"/>
    <cellStyle name="Currency 25 13" xfId="1813" xr:uid="{00000000-0005-0000-0000-00003C060000}"/>
    <cellStyle name="Currency 25 13 2" xfId="12824" xr:uid="{1437D2B4-5DD0-4CD3-9DE0-093FAA440E38}"/>
    <cellStyle name="Currency 25 14" xfId="1814" xr:uid="{00000000-0005-0000-0000-00003D060000}"/>
    <cellStyle name="Currency 25 14 2" xfId="12825" xr:uid="{B561185E-74BD-4543-99F9-C972034243EC}"/>
    <cellStyle name="Currency 25 15" xfId="1815" xr:uid="{00000000-0005-0000-0000-00003E060000}"/>
    <cellStyle name="Currency 25 15 2" xfId="12826" xr:uid="{14641ADD-E249-43A8-B461-305013A8DD56}"/>
    <cellStyle name="Currency 25 16" xfId="1816" xr:uid="{00000000-0005-0000-0000-00003F060000}"/>
    <cellStyle name="Currency 25 16 2" xfId="12827" xr:uid="{97BA0145-1F4C-4A22-A8A5-734A9C801097}"/>
    <cellStyle name="Currency 25 17" xfId="1817" xr:uid="{00000000-0005-0000-0000-000040060000}"/>
    <cellStyle name="Currency 25 17 2" xfId="12828" xr:uid="{2799A076-9D6C-4AF9-A835-18249E3E29A7}"/>
    <cellStyle name="Currency 25 18" xfId="12820" xr:uid="{1DCBCA6D-072A-4140-8A01-4929DBCCA583}"/>
    <cellStyle name="Currency 25 2" xfId="1818" xr:uid="{00000000-0005-0000-0000-000041060000}"/>
    <cellStyle name="Currency 25 2 2" xfId="12829" xr:uid="{7B73CF9E-869B-4DFD-AC73-265B5CDEBD1D}"/>
    <cellStyle name="Currency 25 3" xfId="1819" xr:uid="{00000000-0005-0000-0000-000042060000}"/>
    <cellStyle name="Currency 25 3 2" xfId="12830" xr:uid="{8886E918-A7C9-4E7C-8EF0-163B6C777976}"/>
    <cellStyle name="Currency 25 4" xfId="1820" xr:uid="{00000000-0005-0000-0000-000043060000}"/>
    <cellStyle name="Currency 25 4 2" xfId="12831" xr:uid="{7E8B3CC0-C0AC-496C-9E49-34E6236FF8E6}"/>
    <cellStyle name="Currency 25 5" xfId="1821" xr:uid="{00000000-0005-0000-0000-000044060000}"/>
    <cellStyle name="Currency 25 5 2" xfId="12832" xr:uid="{4D8E3464-6766-4924-9295-A56B9F98B22F}"/>
    <cellStyle name="Currency 25 6" xfId="1822" xr:uid="{00000000-0005-0000-0000-000045060000}"/>
    <cellStyle name="Currency 25 6 2" xfId="12833" xr:uid="{B2067D4B-554C-4AEC-8D4E-2D86CC7B6EFF}"/>
    <cellStyle name="Currency 25 7" xfId="1823" xr:uid="{00000000-0005-0000-0000-000046060000}"/>
    <cellStyle name="Currency 25 7 2" xfId="12834" xr:uid="{1F2233BE-9BBC-4BB2-AC99-F6040B875114}"/>
    <cellStyle name="Currency 25 8" xfId="1824" xr:uid="{00000000-0005-0000-0000-000047060000}"/>
    <cellStyle name="Currency 25 8 2" xfId="12835" xr:uid="{CD259260-86D2-4513-B5DD-625C6151B69C}"/>
    <cellStyle name="Currency 25 9" xfId="1825" xr:uid="{00000000-0005-0000-0000-000048060000}"/>
    <cellStyle name="Currency 25 9 2" xfId="12836" xr:uid="{B9157D2A-3B98-461F-A60B-A8DC090CB15C}"/>
    <cellStyle name="Currency 26" xfId="1826" xr:uid="{00000000-0005-0000-0000-000049060000}"/>
    <cellStyle name="Currency 26 10" xfId="1827" xr:uid="{00000000-0005-0000-0000-00004A060000}"/>
    <cellStyle name="Currency 26 10 2" xfId="12838" xr:uid="{DEBFD5EB-0422-4756-835E-243C648128B7}"/>
    <cellStyle name="Currency 26 11" xfId="1828" xr:uid="{00000000-0005-0000-0000-00004B060000}"/>
    <cellStyle name="Currency 26 11 2" xfId="12839" xr:uid="{E6AFE7F3-B5F4-4CC8-8B65-89609A77D16A}"/>
    <cellStyle name="Currency 26 12" xfId="1829" xr:uid="{00000000-0005-0000-0000-00004C060000}"/>
    <cellStyle name="Currency 26 12 2" xfId="12840" xr:uid="{D1238A6C-D79F-4A9E-9B93-E5A40E77A0AF}"/>
    <cellStyle name="Currency 26 13" xfId="1830" xr:uid="{00000000-0005-0000-0000-00004D060000}"/>
    <cellStyle name="Currency 26 13 2" xfId="12841" xr:uid="{AF8266A1-34B7-40BC-8CC3-AFEB162324B0}"/>
    <cellStyle name="Currency 26 14" xfId="1831" xr:uid="{00000000-0005-0000-0000-00004E060000}"/>
    <cellStyle name="Currency 26 14 2" xfId="12842" xr:uid="{078630B1-4BFD-4893-B542-354334F61EC6}"/>
    <cellStyle name="Currency 26 15" xfId="1832" xr:uid="{00000000-0005-0000-0000-00004F060000}"/>
    <cellStyle name="Currency 26 15 2" xfId="12843" xr:uid="{A61DB238-914A-4F82-B744-C29D879443B3}"/>
    <cellStyle name="Currency 26 16" xfId="1833" xr:uid="{00000000-0005-0000-0000-000050060000}"/>
    <cellStyle name="Currency 26 16 2" xfId="12844" xr:uid="{F78B4455-255C-483F-B22E-BCFA31FDC39F}"/>
    <cellStyle name="Currency 26 17" xfId="1834" xr:uid="{00000000-0005-0000-0000-000051060000}"/>
    <cellStyle name="Currency 26 17 2" xfId="12845" xr:uid="{CB1F5145-C5E2-4C1E-9081-127B3F4D2A3D}"/>
    <cellStyle name="Currency 26 18" xfId="12837" xr:uid="{1264DDA9-7C04-4DBC-A0FB-B67017EDD1E8}"/>
    <cellStyle name="Currency 26 2" xfId="1835" xr:uid="{00000000-0005-0000-0000-000052060000}"/>
    <cellStyle name="Currency 26 2 2" xfId="12846" xr:uid="{FDB0A59B-20D6-46B9-9C12-F333A6AD0094}"/>
    <cellStyle name="Currency 26 3" xfId="1836" xr:uid="{00000000-0005-0000-0000-000053060000}"/>
    <cellStyle name="Currency 26 3 2" xfId="12847" xr:uid="{C5FFC490-A7EF-4DE9-BB39-F63F5D3224BE}"/>
    <cellStyle name="Currency 26 4" xfId="1837" xr:uid="{00000000-0005-0000-0000-000054060000}"/>
    <cellStyle name="Currency 26 4 2" xfId="12848" xr:uid="{60E3BF80-4F96-42F7-B053-E30F1A348CF3}"/>
    <cellStyle name="Currency 26 5" xfId="1838" xr:uid="{00000000-0005-0000-0000-000055060000}"/>
    <cellStyle name="Currency 26 5 2" xfId="12849" xr:uid="{ADE18E19-D834-4EDB-8C30-C857BBB3FE8B}"/>
    <cellStyle name="Currency 26 6" xfId="1839" xr:uid="{00000000-0005-0000-0000-000056060000}"/>
    <cellStyle name="Currency 26 6 2" xfId="12850" xr:uid="{F1D23B61-6008-460B-9C52-38B078391EC9}"/>
    <cellStyle name="Currency 26 7" xfId="1840" xr:uid="{00000000-0005-0000-0000-000057060000}"/>
    <cellStyle name="Currency 26 7 2" xfId="12851" xr:uid="{DD9FDEFD-E7D5-44F4-A770-9A41CAABBE56}"/>
    <cellStyle name="Currency 26 8" xfId="1841" xr:uid="{00000000-0005-0000-0000-000058060000}"/>
    <cellStyle name="Currency 26 8 2" xfId="12852" xr:uid="{E25DB6E4-79C2-4287-A2C5-96DC30DF472B}"/>
    <cellStyle name="Currency 26 9" xfId="1842" xr:uid="{00000000-0005-0000-0000-000059060000}"/>
    <cellStyle name="Currency 26 9 2" xfId="12853" xr:uid="{2BB2DDFB-DB29-43F8-9872-4BB41E253013}"/>
    <cellStyle name="Currency 27" xfId="1843" xr:uid="{00000000-0005-0000-0000-00005A060000}"/>
    <cellStyle name="Currency 27 2" xfId="12854" xr:uid="{70199D14-5AFB-4A05-8DCA-6D9269A33AC0}"/>
    <cellStyle name="Currency 28" xfId="1844" xr:uid="{00000000-0005-0000-0000-00005B060000}"/>
    <cellStyle name="Currency 28 2" xfId="12855" xr:uid="{48C34E6F-643D-4744-BE24-2E2D6B9D44F6}"/>
    <cellStyle name="Currency 29" xfId="1845" xr:uid="{00000000-0005-0000-0000-00005C060000}"/>
    <cellStyle name="Currency 29 2" xfId="12856" xr:uid="{8B8DA589-02B3-474F-A590-B276289FEBC8}"/>
    <cellStyle name="Currency 3" xfId="1846" xr:uid="{00000000-0005-0000-0000-00005D060000}"/>
    <cellStyle name="Currency 3 10" xfId="1847" xr:uid="{00000000-0005-0000-0000-00005E060000}"/>
    <cellStyle name="Currency 3 10 2" xfId="12858" xr:uid="{D3DB8489-1D55-465E-B603-A7FC3F03013D}"/>
    <cellStyle name="Currency 3 11" xfId="1848" xr:uid="{00000000-0005-0000-0000-00005F060000}"/>
    <cellStyle name="Currency 3 11 2" xfId="12859" xr:uid="{F37F23AF-FD54-4AEF-A04E-DA91762E424B}"/>
    <cellStyle name="Currency 3 12" xfId="1849" xr:uid="{00000000-0005-0000-0000-000060060000}"/>
    <cellStyle name="Currency 3 12 2" xfId="12860" xr:uid="{34E11CA5-BBB8-43BF-BD60-65A1700F5F4E}"/>
    <cellStyle name="Currency 3 13" xfId="1850" xr:uid="{00000000-0005-0000-0000-000061060000}"/>
    <cellStyle name="Currency 3 13 2" xfId="12861" xr:uid="{E4E88A76-AB24-4563-95EC-34E7FB24A4A9}"/>
    <cellStyle name="Currency 3 14" xfId="1851" xr:uid="{00000000-0005-0000-0000-000062060000}"/>
    <cellStyle name="Currency 3 14 2" xfId="12862" xr:uid="{687F4A40-72C8-4521-A649-8AF558A2C95A}"/>
    <cellStyle name="Currency 3 15" xfId="1852" xr:uid="{00000000-0005-0000-0000-000063060000}"/>
    <cellStyle name="Currency 3 15 2" xfId="12863" xr:uid="{6B47EE80-BD08-4AC4-B565-3F7180E24468}"/>
    <cellStyle name="Currency 3 16" xfId="1853" xr:uid="{00000000-0005-0000-0000-000064060000}"/>
    <cellStyle name="Currency 3 16 2" xfId="12864" xr:uid="{85930758-CD8F-450B-A7C3-B1FDC34B08F6}"/>
    <cellStyle name="Currency 3 17" xfId="1854" xr:uid="{00000000-0005-0000-0000-000065060000}"/>
    <cellStyle name="Currency 3 17 2" xfId="12865" xr:uid="{99070C73-0C3B-49AD-B346-B18043C9EC44}"/>
    <cellStyle name="Currency 3 18" xfId="12857" xr:uid="{A6A7B2B3-6954-4CD2-A51A-79085B9C7905}"/>
    <cellStyle name="Currency 3 2" xfId="1855" xr:uid="{00000000-0005-0000-0000-000066060000}"/>
    <cellStyle name="Currency 3 2 2" xfId="12866" xr:uid="{ED4465B7-6E26-43D1-A24B-ECFBD414BE98}"/>
    <cellStyle name="Currency 3 3" xfId="1856" xr:uid="{00000000-0005-0000-0000-000067060000}"/>
    <cellStyle name="Currency 3 3 2" xfId="12867" xr:uid="{0B238273-780B-4D40-A271-400B88D4234C}"/>
    <cellStyle name="Currency 3 4" xfId="1857" xr:uid="{00000000-0005-0000-0000-000068060000}"/>
    <cellStyle name="Currency 3 4 2" xfId="12868" xr:uid="{01DA6690-9A63-4A1F-B3BF-999A7DD86FE5}"/>
    <cellStyle name="Currency 3 5" xfId="1858" xr:uid="{00000000-0005-0000-0000-000069060000}"/>
    <cellStyle name="Currency 3 5 2" xfId="12869" xr:uid="{2586F90E-D824-4974-9681-608AF818CFFD}"/>
    <cellStyle name="Currency 3 6" xfId="1859" xr:uid="{00000000-0005-0000-0000-00006A060000}"/>
    <cellStyle name="Currency 3 6 2" xfId="12870" xr:uid="{FFC48A06-9CA2-4D55-81C6-01590917F1E1}"/>
    <cellStyle name="Currency 3 7" xfId="1860" xr:uid="{00000000-0005-0000-0000-00006B060000}"/>
    <cellStyle name="Currency 3 7 2" xfId="12871" xr:uid="{AF2F574F-6563-4428-8CC6-F8FE7EACCEFD}"/>
    <cellStyle name="Currency 3 8" xfId="1861" xr:uid="{00000000-0005-0000-0000-00006C060000}"/>
    <cellStyle name="Currency 3 8 2" xfId="12872" xr:uid="{AFF65BD3-A691-4A5F-A880-F59C351412F5}"/>
    <cellStyle name="Currency 3 9" xfId="1862" xr:uid="{00000000-0005-0000-0000-00006D060000}"/>
    <cellStyle name="Currency 3 9 2" xfId="12873" xr:uid="{12F297FB-471C-48E7-A661-65190060EBF4}"/>
    <cellStyle name="Currency 30" xfId="1863" xr:uid="{00000000-0005-0000-0000-00006E060000}"/>
    <cellStyle name="Currency 30 2" xfId="12874" xr:uid="{88FA581C-5DDC-4041-9AC4-8253B1825518}"/>
    <cellStyle name="Currency 31" xfId="1864" xr:uid="{00000000-0005-0000-0000-00006F060000}"/>
    <cellStyle name="Currency 31 2" xfId="12875" xr:uid="{D3056E6C-DE0F-4AD0-B3E2-1F7524C63196}"/>
    <cellStyle name="Currency 32" xfId="1865" xr:uid="{00000000-0005-0000-0000-000070060000}"/>
    <cellStyle name="Currency 32 2" xfId="12876" xr:uid="{54B0EB60-CBED-437A-A4EF-1CC95CE950AE}"/>
    <cellStyle name="Currency 33" xfId="1866" xr:uid="{00000000-0005-0000-0000-000071060000}"/>
    <cellStyle name="Currency 33 2" xfId="12877" xr:uid="{27AFE341-7485-4861-A1C7-397CAE51BFDF}"/>
    <cellStyle name="Currency 34" xfId="1867" xr:uid="{00000000-0005-0000-0000-000072060000}"/>
    <cellStyle name="Currency 34 2" xfId="12878" xr:uid="{710C2A6F-752E-4548-A59E-C19743A3DB85}"/>
    <cellStyle name="Currency 35" xfId="1868" xr:uid="{00000000-0005-0000-0000-000073060000}"/>
    <cellStyle name="Currency 35 2" xfId="12879" xr:uid="{AB39017C-7F39-4ECE-B30C-FB5FAB577192}"/>
    <cellStyle name="Currency 36" xfId="1869" xr:uid="{00000000-0005-0000-0000-000074060000}"/>
    <cellStyle name="Currency 36 2" xfId="12880" xr:uid="{19FFB61E-E8CB-4230-873B-CE716B846036}"/>
    <cellStyle name="Currency 37" xfId="1870" xr:uid="{00000000-0005-0000-0000-000075060000}"/>
    <cellStyle name="Currency 37 2" xfId="12881" xr:uid="{6B4ECB61-DD69-4A2F-9ACE-8E84CB436C82}"/>
    <cellStyle name="Currency 38" xfId="1871" xr:uid="{00000000-0005-0000-0000-000076060000}"/>
    <cellStyle name="Currency 38 2" xfId="12882" xr:uid="{6D60F83E-5A37-4E38-AE33-28C0ACD232F3}"/>
    <cellStyle name="Currency 39" xfId="1872" xr:uid="{00000000-0005-0000-0000-000077060000}"/>
    <cellStyle name="Currency 39 2" xfId="12883" xr:uid="{5616D017-695A-42CD-B062-D71BB45DE96F}"/>
    <cellStyle name="Currency 4" xfId="1873" xr:uid="{00000000-0005-0000-0000-000078060000}"/>
    <cellStyle name="Currency 4 10" xfId="1874" xr:uid="{00000000-0005-0000-0000-000079060000}"/>
    <cellStyle name="Currency 4 10 2" xfId="12885" xr:uid="{4FE77599-F45A-4130-9E13-8ACB042DD950}"/>
    <cellStyle name="Currency 4 11" xfId="1875" xr:uid="{00000000-0005-0000-0000-00007A060000}"/>
    <cellStyle name="Currency 4 11 2" xfId="12886" xr:uid="{D687DD57-6A20-4D7B-928D-03E256F46025}"/>
    <cellStyle name="Currency 4 12" xfId="1876" xr:uid="{00000000-0005-0000-0000-00007B060000}"/>
    <cellStyle name="Currency 4 12 2" xfId="12887" xr:uid="{0F5A9879-E60E-4528-8A74-35467CFF6D78}"/>
    <cellStyle name="Currency 4 13" xfId="1877" xr:uid="{00000000-0005-0000-0000-00007C060000}"/>
    <cellStyle name="Currency 4 13 2" xfId="12888" xr:uid="{D9012409-40A1-48BB-B1D1-EE478839EB46}"/>
    <cellStyle name="Currency 4 14" xfId="1878" xr:uid="{00000000-0005-0000-0000-00007D060000}"/>
    <cellStyle name="Currency 4 14 2" xfId="12889" xr:uid="{8E9626C3-0E4D-4FCF-B8F6-A6C5BB66F8B8}"/>
    <cellStyle name="Currency 4 15" xfId="1879" xr:uid="{00000000-0005-0000-0000-00007E060000}"/>
    <cellStyle name="Currency 4 15 2" xfId="12890" xr:uid="{6C6997F8-1471-4E1C-AEFA-3AB081F93D80}"/>
    <cellStyle name="Currency 4 16" xfId="1880" xr:uid="{00000000-0005-0000-0000-00007F060000}"/>
    <cellStyle name="Currency 4 16 2" xfId="12891" xr:uid="{BFC050F1-7D1A-4E55-AC46-15FB42CA8221}"/>
    <cellStyle name="Currency 4 17" xfId="1881" xr:uid="{00000000-0005-0000-0000-000080060000}"/>
    <cellStyle name="Currency 4 17 2" xfId="12892" xr:uid="{B5DA5DD0-5DBD-4A76-8AF9-2080530405D4}"/>
    <cellStyle name="Currency 4 18" xfId="12884" xr:uid="{BAE8F1B1-B86F-4250-8248-B04C3D940941}"/>
    <cellStyle name="Currency 4 2" xfId="1882" xr:uid="{00000000-0005-0000-0000-000081060000}"/>
    <cellStyle name="Currency 4 2 2" xfId="12893" xr:uid="{73BA1991-61F1-491A-82DE-42F05401EEAB}"/>
    <cellStyle name="Currency 4 3" xfId="1883" xr:uid="{00000000-0005-0000-0000-000082060000}"/>
    <cellStyle name="Currency 4 3 2" xfId="12894" xr:uid="{CF771299-8EDB-45A6-8D95-0B387A605790}"/>
    <cellStyle name="Currency 4 4" xfId="1884" xr:uid="{00000000-0005-0000-0000-000083060000}"/>
    <cellStyle name="Currency 4 4 2" xfId="12895" xr:uid="{C2190F8A-6B65-4503-84C0-9B6CFBC981EC}"/>
    <cellStyle name="Currency 4 5" xfId="1885" xr:uid="{00000000-0005-0000-0000-000084060000}"/>
    <cellStyle name="Currency 4 5 2" xfId="12896" xr:uid="{24AD7DE2-7A5F-43A2-8E34-2C68A9653957}"/>
    <cellStyle name="Currency 4 6" xfId="1886" xr:uid="{00000000-0005-0000-0000-000085060000}"/>
    <cellStyle name="Currency 4 6 2" xfId="12897" xr:uid="{47E456F3-7C4F-43BF-A63F-72FCECD9FA9F}"/>
    <cellStyle name="Currency 4 7" xfId="1887" xr:uid="{00000000-0005-0000-0000-000086060000}"/>
    <cellStyle name="Currency 4 7 2" xfId="12898" xr:uid="{B9261B44-B8C9-41DA-BFCC-90B0AC93DB9B}"/>
    <cellStyle name="Currency 4 8" xfId="1888" xr:uid="{00000000-0005-0000-0000-000087060000}"/>
    <cellStyle name="Currency 4 8 2" xfId="12899" xr:uid="{28008CB9-AB02-43F1-9C87-17AF42C3264A}"/>
    <cellStyle name="Currency 4 9" xfId="1889" xr:uid="{00000000-0005-0000-0000-000088060000}"/>
    <cellStyle name="Currency 4 9 2" xfId="12900" xr:uid="{884D9CB1-6058-4A83-993E-F16A3A9FC2FA}"/>
    <cellStyle name="Currency 40" xfId="1890" xr:uid="{00000000-0005-0000-0000-000089060000}"/>
    <cellStyle name="Currency 40 2" xfId="12901" xr:uid="{21449554-7F78-4B46-9A4C-7C8469787742}"/>
    <cellStyle name="Currency 41" xfId="1891" xr:uid="{00000000-0005-0000-0000-00008A060000}"/>
    <cellStyle name="Currency 41 2" xfId="12902" xr:uid="{66796A75-9AE0-4C05-B496-F306506BCA62}"/>
    <cellStyle name="Currency 42" xfId="1892" xr:uid="{00000000-0005-0000-0000-00008B060000}"/>
    <cellStyle name="Currency 42 2" xfId="12903" xr:uid="{1A7DE82A-3F96-45A9-80A3-E8D94FBA3785}"/>
    <cellStyle name="Currency 43" xfId="1893" xr:uid="{00000000-0005-0000-0000-00008C060000}"/>
    <cellStyle name="Currency 43 2" xfId="12904" xr:uid="{8F1F2A01-104F-4C90-B3F3-C118E9383149}"/>
    <cellStyle name="Currency 44" xfId="1894" xr:uid="{00000000-0005-0000-0000-00008D060000}"/>
    <cellStyle name="Currency 44 2" xfId="12905" xr:uid="{F1FB5AD4-462D-486D-9F28-D2AC0E45C897}"/>
    <cellStyle name="Currency 45" xfId="1895" xr:uid="{00000000-0005-0000-0000-00008E060000}"/>
    <cellStyle name="Currency 45 2" xfId="12906" xr:uid="{3FD1E834-7FE9-4580-9B31-F3F5C357341B}"/>
    <cellStyle name="Currency 46" xfId="1896" xr:uid="{00000000-0005-0000-0000-00008F060000}"/>
    <cellStyle name="Currency 46 2" xfId="12907" xr:uid="{2E2C74EE-7430-47F9-A59B-7830307D9E92}"/>
    <cellStyle name="Currency 47" xfId="1897" xr:uid="{00000000-0005-0000-0000-000090060000}"/>
    <cellStyle name="Currency 47 2" xfId="12908" xr:uid="{C8A431CC-5120-41C7-99DE-8E2E312FCF51}"/>
    <cellStyle name="Currency 48" xfId="1898" xr:uid="{00000000-0005-0000-0000-000091060000}"/>
    <cellStyle name="Currency 48 2" xfId="12909" xr:uid="{BCCBE9AB-7787-49F9-9D7C-E693B959A0BA}"/>
    <cellStyle name="Currency 49" xfId="1899" xr:uid="{00000000-0005-0000-0000-000092060000}"/>
    <cellStyle name="Currency 49 2" xfId="12910" xr:uid="{3C1814CD-6B1E-4BDF-A018-6CCE1EDAA768}"/>
    <cellStyle name="Currency 5" xfId="1900" xr:uid="{00000000-0005-0000-0000-000093060000}"/>
    <cellStyle name="Currency 5 10" xfId="1901" xr:uid="{00000000-0005-0000-0000-000094060000}"/>
    <cellStyle name="Currency 5 10 2" xfId="12912" xr:uid="{B30D525E-7072-4687-A899-376294A32706}"/>
    <cellStyle name="Currency 5 11" xfId="1902" xr:uid="{00000000-0005-0000-0000-000095060000}"/>
    <cellStyle name="Currency 5 11 2" xfId="12913" xr:uid="{E9DDEF73-7172-4878-8301-9B1664910998}"/>
    <cellStyle name="Currency 5 12" xfId="1903" xr:uid="{00000000-0005-0000-0000-000096060000}"/>
    <cellStyle name="Currency 5 12 2" xfId="12914" xr:uid="{A3B7B6EB-EB02-4313-A6BE-D0397A1E9039}"/>
    <cellStyle name="Currency 5 13" xfId="1904" xr:uid="{00000000-0005-0000-0000-000097060000}"/>
    <cellStyle name="Currency 5 13 2" xfId="12915" xr:uid="{1EDDBE3E-6094-4413-9BF6-DE80E44261EC}"/>
    <cellStyle name="Currency 5 14" xfId="1905" xr:uid="{00000000-0005-0000-0000-000098060000}"/>
    <cellStyle name="Currency 5 14 2" xfId="12916" xr:uid="{8CD5555B-979F-4799-9A54-BD27B79226FE}"/>
    <cellStyle name="Currency 5 15" xfId="1906" xr:uid="{00000000-0005-0000-0000-000099060000}"/>
    <cellStyle name="Currency 5 15 2" xfId="12917" xr:uid="{AF7C5094-8914-4D2D-B6BE-2D56BEDF5E5C}"/>
    <cellStyle name="Currency 5 16" xfId="1907" xr:uid="{00000000-0005-0000-0000-00009A060000}"/>
    <cellStyle name="Currency 5 16 2" xfId="12918" xr:uid="{78B635EF-4F54-49B0-A9B4-FDC0E57E40A7}"/>
    <cellStyle name="Currency 5 17" xfId="1908" xr:uid="{00000000-0005-0000-0000-00009B060000}"/>
    <cellStyle name="Currency 5 17 2" xfId="12919" xr:uid="{05B68B98-0ED5-42FD-A695-69923A876CAD}"/>
    <cellStyle name="Currency 5 18" xfId="12911" xr:uid="{2CC4F1FD-F327-4B37-9D11-748024019FCA}"/>
    <cellStyle name="Currency 5 2" xfId="1909" xr:uid="{00000000-0005-0000-0000-00009C060000}"/>
    <cellStyle name="Currency 5 2 2" xfId="12920" xr:uid="{FB7EE272-14C3-4320-942E-02E018358DF6}"/>
    <cellStyle name="Currency 5 3" xfId="1910" xr:uid="{00000000-0005-0000-0000-00009D060000}"/>
    <cellStyle name="Currency 5 3 2" xfId="12921" xr:uid="{A42B8A44-F5D4-4E22-B74C-13064988B480}"/>
    <cellStyle name="Currency 5 4" xfId="1911" xr:uid="{00000000-0005-0000-0000-00009E060000}"/>
    <cellStyle name="Currency 5 4 2" xfId="12922" xr:uid="{8D0D2E63-F038-4686-9097-AC96D05BDBAE}"/>
    <cellStyle name="Currency 5 5" xfId="1912" xr:uid="{00000000-0005-0000-0000-00009F060000}"/>
    <cellStyle name="Currency 5 5 2" xfId="12923" xr:uid="{8E41F473-F420-4564-87BB-28100671FBE2}"/>
    <cellStyle name="Currency 5 6" xfId="1913" xr:uid="{00000000-0005-0000-0000-0000A0060000}"/>
    <cellStyle name="Currency 5 6 2" xfId="12924" xr:uid="{BA38653C-7EF0-4877-9438-8AED02860F3C}"/>
    <cellStyle name="Currency 5 7" xfId="1914" xr:uid="{00000000-0005-0000-0000-0000A1060000}"/>
    <cellStyle name="Currency 5 7 2" xfId="12925" xr:uid="{C1776304-A27D-4AC1-B5AB-D46832897DE5}"/>
    <cellStyle name="Currency 5 8" xfId="1915" xr:uid="{00000000-0005-0000-0000-0000A2060000}"/>
    <cellStyle name="Currency 5 8 2" xfId="12926" xr:uid="{4E0253D0-560C-4570-A839-B1689F3B8D40}"/>
    <cellStyle name="Currency 5 9" xfId="1916" xr:uid="{00000000-0005-0000-0000-0000A3060000}"/>
    <cellStyle name="Currency 5 9 2" xfId="12927" xr:uid="{2BBD8ADF-2EBE-4E8D-95E3-E8D29594532B}"/>
    <cellStyle name="Currency 50" xfId="1917" xr:uid="{00000000-0005-0000-0000-0000A4060000}"/>
    <cellStyle name="Currency 50 2" xfId="12928" xr:uid="{66B81FD2-CA13-426B-B974-E58E29A11998}"/>
    <cellStyle name="Currency 51" xfId="1918" xr:uid="{00000000-0005-0000-0000-0000A5060000}"/>
    <cellStyle name="Currency 51 2" xfId="12929" xr:uid="{346A7642-1FCE-4C12-95E1-9A366B4184B3}"/>
    <cellStyle name="Currency 52" xfId="1919" xr:uid="{00000000-0005-0000-0000-0000A6060000}"/>
    <cellStyle name="Currency 52 2" xfId="12930" xr:uid="{B226BB4C-FCCA-4BB1-A53C-9FF0549F0E69}"/>
    <cellStyle name="Currency 53" xfId="1920" xr:uid="{00000000-0005-0000-0000-0000A7060000}"/>
    <cellStyle name="Currency 53 2" xfId="12931" xr:uid="{B8D34EB1-E5D5-40B5-9F2B-708F8641E8F0}"/>
    <cellStyle name="Currency 54" xfId="1921" xr:uid="{00000000-0005-0000-0000-0000A8060000}"/>
    <cellStyle name="Currency 54 2" xfId="12932" xr:uid="{17BFE1CE-F0ED-4175-A3A2-F9855CADFFE1}"/>
    <cellStyle name="Currency 55" xfId="1922" xr:uid="{00000000-0005-0000-0000-0000A9060000}"/>
    <cellStyle name="Currency 55 2" xfId="12933" xr:uid="{1632E784-82A5-4116-BE71-0953BF674A80}"/>
    <cellStyle name="Currency 56" xfId="1923" xr:uid="{00000000-0005-0000-0000-0000AA060000}"/>
    <cellStyle name="Currency 56 2" xfId="12934" xr:uid="{7932A0A4-265C-4B90-A34E-1D6C52DC553A}"/>
    <cellStyle name="Currency 57" xfId="1924" xr:uid="{00000000-0005-0000-0000-0000AB060000}"/>
    <cellStyle name="Currency 57 2" xfId="12935" xr:uid="{28256CE0-5064-4FDD-89C4-9755CDE7A95A}"/>
    <cellStyle name="Currency 58" xfId="1925" xr:uid="{00000000-0005-0000-0000-0000AC060000}"/>
    <cellStyle name="Currency 58 2" xfId="12936" xr:uid="{98BC7F87-4667-49C5-9FCC-4C2E7EE6D8E5}"/>
    <cellStyle name="Currency 59" xfId="1926" xr:uid="{00000000-0005-0000-0000-0000AD060000}"/>
    <cellStyle name="Currency 59 2" xfId="12937" xr:uid="{86D2CE36-1E23-458D-9F62-20BDED8F1907}"/>
    <cellStyle name="Currency 6" xfId="1927" xr:uid="{00000000-0005-0000-0000-0000AE060000}"/>
    <cellStyle name="Currency 6 10" xfId="1928" xr:uid="{00000000-0005-0000-0000-0000AF060000}"/>
    <cellStyle name="Currency 6 10 2" xfId="12939" xr:uid="{0638F633-8878-4786-907A-798EA8240165}"/>
    <cellStyle name="Currency 6 11" xfId="1929" xr:uid="{00000000-0005-0000-0000-0000B0060000}"/>
    <cellStyle name="Currency 6 11 2" xfId="12940" xr:uid="{8C4CA1CF-3A2A-477B-84F1-3BEAA363FF26}"/>
    <cellStyle name="Currency 6 12" xfId="1930" xr:uid="{00000000-0005-0000-0000-0000B1060000}"/>
    <cellStyle name="Currency 6 12 2" xfId="12941" xr:uid="{5D7BE1CA-2C76-411B-808B-B9C0E6CCA5D5}"/>
    <cellStyle name="Currency 6 13" xfId="1931" xr:uid="{00000000-0005-0000-0000-0000B2060000}"/>
    <cellStyle name="Currency 6 13 2" xfId="12942" xr:uid="{E07A3129-11F7-4399-B489-C093A050BF88}"/>
    <cellStyle name="Currency 6 14" xfId="1932" xr:uid="{00000000-0005-0000-0000-0000B3060000}"/>
    <cellStyle name="Currency 6 14 2" xfId="12943" xr:uid="{6AE2C9C0-26FE-4100-972B-5A332D0B518B}"/>
    <cellStyle name="Currency 6 15" xfId="1933" xr:uid="{00000000-0005-0000-0000-0000B4060000}"/>
    <cellStyle name="Currency 6 15 2" xfId="12944" xr:uid="{D0B13E9C-F108-4237-A7D9-EA191BFF3E94}"/>
    <cellStyle name="Currency 6 16" xfId="1934" xr:uid="{00000000-0005-0000-0000-0000B5060000}"/>
    <cellStyle name="Currency 6 16 2" xfId="12945" xr:uid="{FE6A345C-B5EB-4C3C-9BAF-2384D0C5B34D}"/>
    <cellStyle name="Currency 6 17" xfId="1935" xr:uid="{00000000-0005-0000-0000-0000B6060000}"/>
    <cellStyle name="Currency 6 17 2" xfId="12946" xr:uid="{A741AD9B-4E50-4034-B794-C8143698684C}"/>
    <cellStyle name="Currency 6 18" xfId="12938" xr:uid="{0F2B2F5F-1DB7-440F-9908-23A1668A315F}"/>
    <cellStyle name="Currency 6 2" xfId="1936" xr:uid="{00000000-0005-0000-0000-0000B7060000}"/>
    <cellStyle name="Currency 6 2 2" xfId="12947" xr:uid="{D533986E-9474-45EE-AB2A-0A233AF07D3B}"/>
    <cellStyle name="Currency 6 3" xfId="1937" xr:uid="{00000000-0005-0000-0000-0000B8060000}"/>
    <cellStyle name="Currency 6 3 2" xfId="12948" xr:uid="{44E1F9D6-FE42-4EDA-9015-1141CB03BD44}"/>
    <cellStyle name="Currency 6 4" xfId="1938" xr:uid="{00000000-0005-0000-0000-0000B9060000}"/>
    <cellStyle name="Currency 6 4 2" xfId="12949" xr:uid="{6E453D2A-3713-44E6-ABF2-D6A4D18903B0}"/>
    <cellStyle name="Currency 6 5" xfId="1939" xr:uid="{00000000-0005-0000-0000-0000BA060000}"/>
    <cellStyle name="Currency 6 5 2" xfId="12950" xr:uid="{C7701775-E20F-41B3-B281-CCB1A2F44F17}"/>
    <cellStyle name="Currency 6 6" xfId="1940" xr:uid="{00000000-0005-0000-0000-0000BB060000}"/>
    <cellStyle name="Currency 6 6 2" xfId="12951" xr:uid="{3714F582-2BD4-4253-BC22-FE29E69CA74E}"/>
    <cellStyle name="Currency 6 7" xfId="1941" xr:uid="{00000000-0005-0000-0000-0000BC060000}"/>
    <cellStyle name="Currency 6 7 2" xfId="12952" xr:uid="{29861139-B249-4EF2-8ADB-BFE535366757}"/>
    <cellStyle name="Currency 6 8" xfId="1942" xr:uid="{00000000-0005-0000-0000-0000BD060000}"/>
    <cellStyle name="Currency 6 8 2" xfId="12953" xr:uid="{42518C48-7066-4232-8698-7DF40ADF0C67}"/>
    <cellStyle name="Currency 6 9" xfId="1943" xr:uid="{00000000-0005-0000-0000-0000BE060000}"/>
    <cellStyle name="Currency 6 9 2" xfId="12954" xr:uid="{635B7C29-F93D-4113-8FF5-3D2A4BBC4EEE}"/>
    <cellStyle name="Currency 60" xfId="1944" xr:uid="{00000000-0005-0000-0000-0000BF060000}"/>
    <cellStyle name="Currency 60 2" xfId="12955" xr:uid="{B4DD7242-692A-4794-B0A2-B74E647B0A68}"/>
    <cellStyle name="Currency 61" xfId="1945" xr:uid="{00000000-0005-0000-0000-0000C0060000}"/>
    <cellStyle name="Currency 61 2" xfId="12956" xr:uid="{3CF438AD-D85D-48C5-BB78-E2DACD3086BF}"/>
    <cellStyle name="Currency 62" xfId="1946" xr:uid="{00000000-0005-0000-0000-0000C1060000}"/>
    <cellStyle name="Currency 62 2" xfId="12957" xr:uid="{03C6AB06-2761-4C9F-83A3-7C6F54708C24}"/>
    <cellStyle name="Currency 63" xfId="1947" xr:uid="{00000000-0005-0000-0000-0000C2060000}"/>
    <cellStyle name="Currency 63 2" xfId="12958" xr:uid="{C3F69B44-EA66-461B-9274-EAD088FE0441}"/>
    <cellStyle name="Currency 64" xfId="1948" xr:uid="{00000000-0005-0000-0000-0000C3060000}"/>
    <cellStyle name="Currency 64 2" xfId="12959" xr:uid="{A7D59F6F-7A56-4101-A5CF-C22AEBF7E41E}"/>
    <cellStyle name="Currency 65" xfId="1949" xr:uid="{00000000-0005-0000-0000-0000C4060000}"/>
    <cellStyle name="Currency 65 2" xfId="12960" xr:uid="{16F93E94-0DA1-4FF7-8F8A-DD72AF3397F7}"/>
    <cellStyle name="Currency 66" xfId="1950" xr:uid="{00000000-0005-0000-0000-0000C5060000}"/>
    <cellStyle name="Currency 66 2" xfId="12961" xr:uid="{D2A4758F-8A70-4A79-9B9F-2103737DE779}"/>
    <cellStyle name="Currency 67" xfId="1951" xr:uid="{00000000-0005-0000-0000-0000C6060000}"/>
    <cellStyle name="Currency 67 2" xfId="12962" xr:uid="{0B536ADF-F19A-40F2-8C79-A9C3CC27FEA0}"/>
    <cellStyle name="Currency 68" xfId="1952" xr:uid="{00000000-0005-0000-0000-0000C7060000}"/>
    <cellStyle name="Currency 68 2" xfId="12963" xr:uid="{F14487EB-D8EE-4F32-884F-0B6044372A0E}"/>
    <cellStyle name="Currency 69" xfId="1953" xr:uid="{00000000-0005-0000-0000-0000C8060000}"/>
    <cellStyle name="Currency 69 2" xfId="12964" xr:uid="{401DC2EB-65A3-493C-BD2D-FE48810D0519}"/>
    <cellStyle name="Currency 7" xfId="1954" xr:uid="{00000000-0005-0000-0000-0000C9060000}"/>
    <cellStyle name="Currency 7 10" xfId="1955" xr:uid="{00000000-0005-0000-0000-0000CA060000}"/>
    <cellStyle name="Currency 7 10 2" xfId="12966" xr:uid="{D7C060A4-3173-488A-8DDF-1BA51F58B702}"/>
    <cellStyle name="Currency 7 11" xfId="1956" xr:uid="{00000000-0005-0000-0000-0000CB060000}"/>
    <cellStyle name="Currency 7 11 2" xfId="12967" xr:uid="{C0A0DCBC-D9C3-4CCF-939B-095022CCD211}"/>
    <cellStyle name="Currency 7 12" xfId="1957" xr:uid="{00000000-0005-0000-0000-0000CC060000}"/>
    <cellStyle name="Currency 7 12 2" xfId="12968" xr:uid="{BD602BE4-5544-425B-85CB-501EEFB8BC9B}"/>
    <cellStyle name="Currency 7 13" xfId="1958" xr:uid="{00000000-0005-0000-0000-0000CD060000}"/>
    <cellStyle name="Currency 7 13 2" xfId="12969" xr:uid="{3AF164F8-23DD-4506-94C2-C1A2B085FD39}"/>
    <cellStyle name="Currency 7 14" xfId="1959" xr:uid="{00000000-0005-0000-0000-0000CE060000}"/>
    <cellStyle name="Currency 7 14 2" xfId="12970" xr:uid="{4BACFB78-EA5E-4A33-8F54-64553E77BFFA}"/>
    <cellStyle name="Currency 7 15" xfId="1960" xr:uid="{00000000-0005-0000-0000-0000CF060000}"/>
    <cellStyle name="Currency 7 15 2" xfId="12971" xr:uid="{1F7C02BC-E3FC-4655-A38B-2EF06D2E2669}"/>
    <cellStyle name="Currency 7 16" xfId="1961" xr:uid="{00000000-0005-0000-0000-0000D0060000}"/>
    <cellStyle name="Currency 7 16 2" xfId="12972" xr:uid="{A54C4D8B-2DEB-4179-9BA0-04F1B3B58680}"/>
    <cellStyle name="Currency 7 17" xfId="1962" xr:uid="{00000000-0005-0000-0000-0000D1060000}"/>
    <cellStyle name="Currency 7 17 2" xfId="12973" xr:uid="{342FCF19-F90B-432A-8C7D-E597A673D7B2}"/>
    <cellStyle name="Currency 7 18" xfId="12965" xr:uid="{453FF54C-1C53-4288-827F-795AB968E768}"/>
    <cellStyle name="Currency 7 2" xfId="1963" xr:uid="{00000000-0005-0000-0000-0000D2060000}"/>
    <cellStyle name="Currency 7 2 2" xfId="12974" xr:uid="{E25D41E9-8BE5-44AB-BA98-F8893CAC3631}"/>
    <cellStyle name="Currency 7 3" xfId="1964" xr:uid="{00000000-0005-0000-0000-0000D3060000}"/>
    <cellStyle name="Currency 7 3 2" xfId="12975" xr:uid="{71C01A1A-C32B-4F01-A116-2C4A1837063D}"/>
    <cellStyle name="Currency 7 4" xfId="1965" xr:uid="{00000000-0005-0000-0000-0000D4060000}"/>
    <cellStyle name="Currency 7 4 2" xfId="12976" xr:uid="{9118EF64-F568-4B31-BB4F-CF3582503534}"/>
    <cellStyle name="Currency 7 5" xfId="1966" xr:uid="{00000000-0005-0000-0000-0000D5060000}"/>
    <cellStyle name="Currency 7 5 2" xfId="12977" xr:uid="{BA5E62D0-DCE2-4D81-92DA-6B3F24D0FEC8}"/>
    <cellStyle name="Currency 7 6" xfId="1967" xr:uid="{00000000-0005-0000-0000-0000D6060000}"/>
    <cellStyle name="Currency 7 6 2" xfId="12978" xr:uid="{1811703C-D403-4E4E-9825-272D78CC1F8E}"/>
    <cellStyle name="Currency 7 7" xfId="1968" xr:uid="{00000000-0005-0000-0000-0000D7060000}"/>
    <cellStyle name="Currency 7 7 2" xfId="12979" xr:uid="{55F70C3F-3FB0-433F-8DAE-E30A42B6AC0E}"/>
    <cellStyle name="Currency 7 8" xfId="1969" xr:uid="{00000000-0005-0000-0000-0000D8060000}"/>
    <cellStyle name="Currency 7 8 2" xfId="12980" xr:uid="{EEBA4CCE-08B5-4AB6-A629-4E7C43BE2FAA}"/>
    <cellStyle name="Currency 7 9" xfId="1970" xr:uid="{00000000-0005-0000-0000-0000D9060000}"/>
    <cellStyle name="Currency 7 9 2" xfId="12981" xr:uid="{02E811E3-B698-4C03-B6D9-D62508A0854D}"/>
    <cellStyle name="Currency 70" xfId="1971" xr:uid="{00000000-0005-0000-0000-0000DA060000}"/>
    <cellStyle name="Currency 70 2" xfId="12982" xr:uid="{EB090C73-9E46-47A3-A49E-252887C9209C}"/>
    <cellStyle name="Currency 71" xfId="1972" xr:uid="{00000000-0005-0000-0000-0000DB060000}"/>
    <cellStyle name="Currency 71 2" xfId="12983" xr:uid="{8404B458-A2F4-400A-8945-B4D0608F6420}"/>
    <cellStyle name="Currency 72" xfId="1973" xr:uid="{00000000-0005-0000-0000-0000DC060000}"/>
    <cellStyle name="Currency 72 2" xfId="12984" xr:uid="{F79FA862-3502-4BF4-A9C9-F0A75CE0E5B7}"/>
    <cellStyle name="Currency 73" xfId="1974" xr:uid="{00000000-0005-0000-0000-0000DD060000}"/>
    <cellStyle name="Currency 73 2" xfId="12985" xr:uid="{03A38C6E-BA27-4E18-B5FB-2AF5468A5EF8}"/>
    <cellStyle name="Currency 74" xfId="1975" xr:uid="{00000000-0005-0000-0000-0000DE060000}"/>
    <cellStyle name="Currency 74 2" xfId="12986" xr:uid="{81B1086B-2949-40D7-BD4C-721DA1CAD988}"/>
    <cellStyle name="Currency 75" xfId="1976" xr:uid="{00000000-0005-0000-0000-0000DF060000}"/>
    <cellStyle name="Currency 75 2" xfId="12987" xr:uid="{6E3E334F-6415-4974-BDD1-A090FCC84A08}"/>
    <cellStyle name="Currency 76" xfId="1977" xr:uid="{00000000-0005-0000-0000-0000E0060000}"/>
    <cellStyle name="Currency 76 2" xfId="12988" xr:uid="{39304E62-7BDA-4B7A-928C-4908D9074680}"/>
    <cellStyle name="Currency 77" xfId="1978" xr:uid="{00000000-0005-0000-0000-0000E1060000}"/>
    <cellStyle name="Currency 77 2" xfId="12989" xr:uid="{95125A8E-F842-4BB8-A991-3F46D1F68CE4}"/>
    <cellStyle name="Currency 78" xfId="1979" xr:uid="{00000000-0005-0000-0000-0000E2060000}"/>
    <cellStyle name="Currency 78 2" xfId="12990" xr:uid="{033D0E7C-062C-49AB-8B2C-6A87012E6575}"/>
    <cellStyle name="Currency 79" xfId="1980" xr:uid="{00000000-0005-0000-0000-0000E3060000}"/>
    <cellStyle name="Currency 79 2" xfId="12991" xr:uid="{7560BA20-53E3-4375-A514-47982B3BF5E1}"/>
    <cellStyle name="Currency 8" xfId="1981" xr:uid="{00000000-0005-0000-0000-0000E4060000}"/>
    <cellStyle name="Currency 8 10" xfId="1982" xr:uid="{00000000-0005-0000-0000-0000E5060000}"/>
    <cellStyle name="Currency 8 10 2" xfId="12993" xr:uid="{2057B5B0-B4EC-4B9A-A7D7-494E3DE576AD}"/>
    <cellStyle name="Currency 8 11" xfId="1983" xr:uid="{00000000-0005-0000-0000-0000E6060000}"/>
    <cellStyle name="Currency 8 11 2" xfId="12994" xr:uid="{4505C9CD-1F69-4911-966F-5DE9E9792C97}"/>
    <cellStyle name="Currency 8 12" xfId="1984" xr:uid="{00000000-0005-0000-0000-0000E7060000}"/>
    <cellStyle name="Currency 8 12 2" xfId="12995" xr:uid="{DE9ED592-ADCA-4842-940E-08F4C656BCB6}"/>
    <cellStyle name="Currency 8 13" xfId="1985" xr:uid="{00000000-0005-0000-0000-0000E8060000}"/>
    <cellStyle name="Currency 8 13 2" xfId="12996" xr:uid="{B153AF35-8B73-4672-B80B-DB1474A88769}"/>
    <cellStyle name="Currency 8 14" xfId="1986" xr:uid="{00000000-0005-0000-0000-0000E9060000}"/>
    <cellStyle name="Currency 8 14 2" xfId="12997" xr:uid="{792618B1-185C-45CC-B447-916C33DB0D6E}"/>
    <cellStyle name="Currency 8 15" xfId="1987" xr:uid="{00000000-0005-0000-0000-0000EA060000}"/>
    <cellStyle name="Currency 8 15 2" xfId="12998" xr:uid="{A57537EF-631E-48DF-A08F-ED97BBE3791A}"/>
    <cellStyle name="Currency 8 16" xfId="1988" xr:uid="{00000000-0005-0000-0000-0000EB060000}"/>
    <cellStyle name="Currency 8 16 2" xfId="12999" xr:uid="{58FF111F-B005-48C1-918A-CAF12C9B9681}"/>
    <cellStyle name="Currency 8 17" xfId="1989" xr:uid="{00000000-0005-0000-0000-0000EC060000}"/>
    <cellStyle name="Currency 8 17 2" xfId="13000" xr:uid="{25733254-406F-4D9E-A7C4-C36789117123}"/>
    <cellStyle name="Currency 8 18" xfId="12992" xr:uid="{5A70F799-52A2-4E81-B494-0472D3DFCE40}"/>
    <cellStyle name="Currency 8 2" xfId="1990" xr:uid="{00000000-0005-0000-0000-0000ED060000}"/>
    <cellStyle name="Currency 8 2 2" xfId="13001" xr:uid="{99AEBCC4-1FB5-4FD8-AB21-CCDAD47B60BD}"/>
    <cellStyle name="Currency 8 3" xfId="1991" xr:uid="{00000000-0005-0000-0000-0000EE060000}"/>
    <cellStyle name="Currency 8 3 2" xfId="13002" xr:uid="{88C3410B-AD7F-4D8F-86FA-7BE119800804}"/>
    <cellStyle name="Currency 8 4" xfId="1992" xr:uid="{00000000-0005-0000-0000-0000EF060000}"/>
    <cellStyle name="Currency 8 4 2" xfId="13003" xr:uid="{5F8162DC-A207-46EC-BB9C-F8F49FC85AD0}"/>
    <cellStyle name="Currency 8 5" xfId="1993" xr:uid="{00000000-0005-0000-0000-0000F0060000}"/>
    <cellStyle name="Currency 8 5 2" xfId="13004" xr:uid="{50801717-AE26-4D29-9E0F-22266EE828CF}"/>
    <cellStyle name="Currency 8 6" xfId="1994" xr:uid="{00000000-0005-0000-0000-0000F1060000}"/>
    <cellStyle name="Currency 8 6 2" xfId="13005" xr:uid="{1C5FE71D-823F-461E-B7C6-8670AC447B06}"/>
    <cellStyle name="Currency 8 7" xfId="1995" xr:uid="{00000000-0005-0000-0000-0000F2060000}"/>
    <cellStyle name="Currency 8 7 2" xfId="13006" xr:uid="{C41276F5-19A7-41AE-93D7-72D473360F30}"/>
    <cellStyle name="Currency 8 8" xfId="1996" xr:uid="{00000000-0005-0000-0000-0000F3060000}"/>
    <cellStyle name="Currency 8 8 2" xfId="13007" xr:uid="{0033D528-714A-4958-B817-31DF58B48C01}"/>
    <cellStyle name="Currency 8 9" xfId="1997" xr:uid="{00000000-0005-0000-0000-0000F4060000}"/>
    <cellStyle name="Currency 8 9 2" xfId="13008" xr:uid="{BE9A1D6D-0589-44CC-B27D-C77AC8ABE342}"/>
    <cellStyle name="Currency 80" xfId="1998" xr:uid="{00000000-0005-0000-0000-0000F5060000}"/>
    <cellStyle name="Currency 80 2" xfId="13009" xr:uid="{DFD436F8-6E61-41D6-A615-DA39CB5C2ECC}"/>
    <cellStyle name="Currency 81" xfId="1999" xr:uid="{00000000-0005-0000-0000-0000F6060000}"/>
    <cellStyle name="Currency 81 2" xfId="13010" xr:uid="{58FB699C-6258-470F-BCBC-102595F65364}"/>
    <cellStyle name="Currency 82" xfId="2000" xr:uid="{00000000-0005-0000-0000-0000F7060000}"/>
    <cellStyle name="Currency 82 2" xfId="13011" xr:uid="{462A9A15-BFF6-4DB5-9262-8D0F2971EF76}"/>
    <cellStyle name="Currency 83" xfId="2001" xr:uid="{00000000-0005-0000-0000-0000F8060000}"/>
    <cellStyle name="Currency 83 2" xfId="13012" xr:uid="{FECD2952-6B5F-464E-B593-6F83B79BA584}"/>
    <cellStyle name="Currency 84" xfId="2002" xr:uid="{00000000-0005-0000-0000-0000F9060000}"/>
    <cellStyle name="Currency 84 2" xfId="13013" xr:uid="{CFF84157-842D-41F4-A6D1-64DCE7068BD8}"/>
    <cellStyle name="Currency 85" xfId="2003" xr:uid="{00000000-0005-0000-0000-0000FA060000}"/>
    <cellStyle name="Currency 85 2" xfId="13014" xr:uid="{5A309A5E-E937-497E-8679-F696D4D45D67}"/>
    <cellStyle name="Currency 86" xfId="2004" xr:uid="{00000000-0005-0000-0000-0000FB060000}"/>
    <cellStyle name="Currency 86 2" xfId="13015" xr:uid="{EF85ADFA-3617-4C11-944B-4793046BF550}"/>
    <cellStyle name="Currency 87" xfId="2005" xr:uid="{00000000-0005-0000-0000-0000FC060000}"/>
    <cellStyle name="Currency 87 2" xfId="13016" xr:uid="{DFC6A365-F6D0-49F0-948F-602BAB8E16C1}"/>
    <cellStyle name="Currency 88" xfId="2006" xr:uid="{00000000-0005-0000-0000-0000FD060000}"/>
    <cellStyle name="Currency 88 2" xfId="13017" xr:uid="{C492283D-193B-4BC1-9157-5CB5AA40EEDD}"/>
    <cellStyle name="Currency 89" xfId="2007" xr:uid="{00000000-0005-0000-0000-0000FE060000}"/>
    <cellStyle name="Currency 89 2" xfId="13018" xr:uid="{1AEFFBF9-7BA1-4931-A51B-AFCFD03F91F0}"/>
    <cellStyle name="Currency 9" xfId="2008" xr:uid="{00000000-0005-0000-0000-0000FF060000}"/>
    <cellStyle name="Currency 9 10" xfId="2009" xr:uid="{00000000-0005-0000-0000-000000070000}"/>
    <cellStyle name="Currency 9 10 2" xfId="13020" xr:uid="{F74D87E4-79BF-420A-A404-5BDD9584D012}"/>
    <cellStyle name="Currency 9 11" xfId="2010" xr:uid="{00000000-0005-0000-0000-000001070000}"/>
    <cellStyle name="Currency 9 11 2" xfId="13021" xr:uid="{54FEC3D3-84D5-4A97-992C-D63959B25D49}"/>
    <cellStyle name="Currency 9 12" xfId="2011" xr:uid="{00000000-0005-0000-0000-000002070000}"/>
    <cellStyle name="Currency 9 12 2" xfId="13022" xr:uid="{86F0684B-BA54-4478-868A-EE082554A77F}"/>
    <cellStyle name="Currency 9 13" xfId="2012" xr:uid="{00000000-0005-0000-0000-000003070000}"/>
    <cellStyle name="Currency 9 13 2" xfId="13023" xr:uid="{2E429DCC-292E-43C7-ABF9-D615C4580A1D}"/>
    <cellStyle name="Currency 9 14" xfId="2013" xr:uid="{00000000-0005-0000-0000-000004070000}"/>
    <cellStyle name="Currency 9 14 2" xfId="13024" xr:uid="{CE20082E-ED08-46E8-90E3-20C0EC4CA173}"/>
    <cellStyle name="Currency 9 15" xfId="2014" xr:uid="{00000000-0005-0000-0000-000005070000}"/>
    <cellStyle name="Currency 9 15 2" xfId="13025" xr:uid="{ADBE1D94-0CD3-4647-9939-C629C45C1CF8}"/>
    <cellStyle name="Currency 9 16" xfId="2015" xr:uid="{00000000-0005-0000-0000-000006070000}"/>
    <cellStyle name="Currency 9 16 2" xfId="13026" xr:uid="{945ACA1A-CD87-45EA-B328-DD6201B56995}"/>
    <cellStyle name="Currency 9 17" xfId="2016" xr:uid="{00000000-0005-0000-0000-000007070000}"/>
    <cellStyle name="Currency 9 17 2" xfId="13027" xr:uid="{B8BB011C-93B6-47E9-8FEF-0E1054CEC3B2}"/>
    <cellStyle name="Currency 9 18" xfId="13019" xr:uid="{B1D38E02-EC41-4FF9-B2E9-F28DC0CB8A02}"/>
    <cellStyle name="Currency 9 2" xfId="2017" xr:uid="{00000000-0005-0000-0000-000008070000}"/>
    <cellStyle name="Currency 9 2 2" xfId="13028" xr:uid="{44CB7FD5-82B9-4B36-A271-2C9F55F6B6D5}"/>
    <cellStyle name="Currency 9 3" xfId="2018" xr:uid="{00000000-0005-0000-0000-000009070000}"/>
    <cellStyle name="Currency 9 3 2" xfId="13029" xr:uid="{02FA083A-DC43-4125-A83D-032A9B5D3E28}"/>
    <cellStyle name="Currency 9 4" xfId="2019" xr:uid="{00000000-0005-0000-0000-00000A070000}"/>
    <cellStyle name="Currency 9 4 2" xfId="13030" xr:uid="{016664A3-1923-4CA0-8018-C622BF61C245}"/>
    <cellStyle name="Currency 9 5" xfId="2020" xr:uid="{00000000-0005-0000-0000-00000B070000}"/>
    <cellStyle name="Currency 9 5 2" xfId="13031" xr:uid="{2E0E1EBD-1E07-4DEC-A1C3-A2B5B10425A8}"/>
    <cellStyle name="Currency 9 6" xfId="2021" xr:uid="{00000000-0005-0000-0000-00000C070000}"/>
    <cellStyle name="Currency 9 6 2" xfId="13032" xr:uid="{8EB5C09A-8460-4D06-AEB0-480880F71E65}"/>
    <cellStyle name="Currency 9 7" xfId="2022" xr:uid="{00000000-0005-0000-0000-00000D070000}"/>
    <cellStyle name="Currency 9 7 2" xfId="13033" xr:uid="{F9B2EAE5-EE98-46F6-8DCF-CDABCEFD9820}"/>
    <cellStyle name="Currency 9 8" xfId="2023" xr:uid="{00000000-0005-0000-0000-00000E070000}"/>
    <cellStyle name="Currency 9 8 2" xfId="13034" xr:uid="{2E0C7BF7-D537-421F-AD24-459430D597DF}"/>
    <cellStyle name="Currency 9 9" xfId="2024" xr:uid="{00000000-0005-0000-0000-00000F070000}"/>
    <cellStyle name="Currency 9 9 2" xfId="13035" xr:uid="{102CD537-C9C5-4D36-A78D-766BDDEED63E}"/>
    <cellStyle name="Currency 90" xfId="2025" xr:uid="{00000000-0005-0000-0000-000010070000}"/>
    <cellStyle name="Currency 90 2" xfId="13036" xr:uid="{4A45433D-77E9-4A03-AC70-3C38D1DFECDB}"/>
    <cellStyle name="Currency 91" xfId="2026" xr:uid="{00000000-0005-0000-0000-000011070000}"/>
    <cellStyle name="Currency 91 2" xfId="13037" xr:uid="{2AFF4C90-05E4-4F10-8A6F-4DEB19D2DA62}"/>
    <cellStyle name="Currency 92" xfId="2027" xr:uid="{00000000-0005-0000-0000-000012070000}"/>
    <cellStyle name="Currency 92 2" xfId="13038" xr:uid="{D69C0441-2DFA-4BA5-A47C-79FC825A876F}"/>
    <cellStyle name="Currency 93" xfId="2028" xr:uid="{00000000-0005-0000-0000-000013070000}"/>
    <cellStyle name="Currency 93 2" xfId="13039" xr:uid="{13986EE3-DB57-421E-ADD5-8EBCB3261693}"/>
    <cellStyle name="Currency 94" xfId="2029" xr:uid="{00000000-0005-0000-0000-000014070000}"/>
    <cellStyle name="Currency 94 2" xfId="13040" xr:uid="{A4A89C70-847E-44F5-BD4C-2A4D6BD689D7}"/>
    <cellStyle name="Currency 95" xfId="2030" xr:uid="{00000000-0005-0000-0000-000015070000}"/>
    <cellStyle name="Currency 95 2" xfId="13041" xr:uid="{10E8AA58-0EB9-4FAE-A4A8-3B59C797B047}"/>
    <cellStyle name="Currency 96" xfId="2031" xr:uid="{00000000-0005-0000-0000-000016070000}"/>
    <cellStyle name="Currency 96 2" xfId="13042" xr:uid="{9F45F5C5-228C-4C46-9C18-CF5451AB7170}"/>
    <cellStyle name="Currency 97" xfId="2032" xr:uid="{00000000-0005-0000-0000-000017070000}"/>
    <cellStyle name="Currency 97 2" xfId="13043" xr:uid="{44B136BB-5311-4F20-A017-BCE2E6763B1B}"/>
    <cellStyle name="Currency 98" xfId="2033" xr:uid="{00000000-0005-0000-0000-000018070000}"/>
    <cellStyle name="Currency 98 2" xfId="13044" xr:uid="{34984644-11D9-4282-B729-F4A4D0A17939}"/>
    <cellStyle name="Currency 99" xfId="2034" xr:uid="{00000000-0005-0000-0000-000019070000}"/>
    <cellStyle name="Currency 99 2" xfId="13045" xr:uid="{8C37D370-77D9-407B-9DA3-9F5FFAC108DC}"/>
    <cellStyle name="Currency0" xfId="2035" xr:uid="{00000000-0005-0000-0000-00001A070000}"/>
    <cellStyle name="Currency0 10" xfId="2036" xr:uid="{00000000-0005-0000-0000-00001B070000}"/>
    <cellStyle name="Currency0 11" xfId="2037" xr:uid="{00000000-0005-0000-0000-00001C070000}"/>
    <cellStyle name="Currency0 12" xfId="2038" xr:uid="{00000000-0005-0000-0000-00001D070000}"/>
    <cellStyle name="Currency0 13" xfId="2039" xr:uid="{00000000-0005-0000-0000-00001E070000}"/>
    <cellStyle name="Currency0 14" xfId="2040" xr:uid="{00000000-0005-0000-0000-00001F070000}"/>
    <cellStyle name="Currency0 15" xfId="2041" xr:uid="{00000000-0005-0000-0000-000020070000}"/>
    <cellStyle name="Currency0 16" xfId="2042" xr:uid="{00000000-0005-0000-0000-000021070000}"/>
    <cellStyle name="Currency0 17" xfId="2043" xr:uid="{00000000-0005-0000-0000-000022070000}"/>
    <cellStyle name="Currency0 18" xfId="2044" xr:uid="{00000000-0005-0000-0000-000023070000}"/>
    <cellStyle name="Currency0 19" xfId="2045" xr:uid="{00000000-0005-0000-0000-000024070000}"/>
    <cellStyle name="Currency0 2" xfId="2046" xr:uid="{00000000-0005-0000-0000-000025070000}"/>
    <cellStyle name="Currency0 20" xfId="2047" xr:uid="{00000000-0005-0000-0000-000026070000}"/>
    <cellStyle name="Currency0 21" xfId="2048" xr:uid="{00000000-0005-0000-0000-000027070000}"/>
    <cellStyle name="Currency0 22" xfId="2049" xr:uid="{00000000-0005-0000-0000-000028070000}"/>
    <cellStyle name="Currency0 23" xfId="2050" xr:uid="{00000000-0005-0000-0000-000029070000}"/>
    <cellStyle name="Currency0 24" xfId="2051" xr:uid="{00000000-0005-0000-0000-00002A070000}"/>
    <cellStyle name="Currency0 25" xfId="2052" xr:uid="{00000000-0005-0000-0000-00002B070000}"/>
    <cellStyle name="Currency0 26" xfId="2053" xr:uid="{00000000-0005-0000-0000-00002C070000}"/>
    <cellStyle name="Currency0 27" xfId="2054" xr:uid="{00000000-0005-0000-0000-00002D070000}"/>
    <cellStyle name="Currency0 28" xfId="2055" xr:uid="{00000000-0005-0000-0000-00002E070000}"/>
    <cellStyle name="Currency0 29" xfId="2056" xr:uid="{00000000-0005-0000-0000-00002F070000}"/>
    <cellStyle name="Currency0 3" xfId="2057" xr:uid="{00000000-0005-0000-0000-000030070000}"/>
    <cellStyle name="Currency0 30" xfId="2058" xr:uid="{00000000-0005-0000-0000-000031070000}"/>
    <cellStyle name="Currency0 31" xfId="2059" xr:uid="{00000000-0005-0000-0000-000032070000}"/>
    <cellStyle name="Currency0 32" xfId="2060" xr:uid="{00000000-0005-0000-0000-000033070000}"/>
    <cellStyle name="Currency0 33" xfId="2061" xr:uid="{00000000-0005-0000-0000-000034070000}"/>
    <cellStyle name="Currency0 34" xfId="2062" xr:uid="{00000000-0005-0000-0000-000035070000}"/>
    <cellStyle name="Currency0 35" xfId="2063" xr:uid="{00000000-0005-0000-0000-000036070000}"/>
    <cellStyle name="Currency0 36" xfId="2064" xr:uid="{00000000-0005-0000-0000-000037070000}"/>
    <cellStyle name="Currency0 37" xfId="2065" xr:uid="{00000000-0005-0000-0000-000038070000}"/>
    <cellStyle name="Currency0 38" xfId="2066" xr:uid="{00000000-0005-0000-0000-000039070000}"/>
    <cellStyle name="Currency0 39" xfId="2067" xr:uid="{00000000-0005-0000-0000-00003A070000}"/>
    <cellStyle name="Currency0 4" xfId="2068" xr:uid="{00000000-0005-0000-0000-00003B070000}"/>
    <cellStyle name="Currency0 40" xfId="2069" xr:uid="{00000000-0005-0000-0000-00003C070000}"/>
    <cellStyle name="Currency0 41" xfId="2070" xr:uid="{00000000-0005-0000-0000-00003D070000}"/>
    <cellStyle name="Currency0 42" xfId="2071" xr:uid="{00000000-0005-0000-0000-00003E070000}"/>
    <cellStyle name="Currency0 43" xfId="2072" xr:uid="{00000000-0005-0000-0000-00003F070000}"/>
    <cellStyle name="Currency0 44" xfId="2073" xr:uid="{00000000-0005-0000-0000-000040070000}"/>
    <cellStyle name="Currency0 45" xfId="2074" xr:uid="{00000000-0005-0000-0000-000041070000}"/>
    <cellStyle name="Currency0 46" xfId="2075" xr:uid="{00000000-0005-0000-0000-000042070000}"/>
    <cellStyle name="Currency0 47" xfId="2076" xr:uid="{00000000-0005-0000-0000-000043070000}"/>
    <cellStyle name="Currency0 48" xfId="2077" xr:uid="{00000000-0005-0000-0000-000044070000}"/>
    <cellStyle name="Currency0 49" xfId="2078" xr:uid="{00000000-0005-0000-0000-000045070000}"/>
    <cellStyle name="Currency0 5" xfId="2079" xr:uid="{00000000-0005-0000-0000-000046070000}"/>
    <cellStyle name="Currency0 50" xfId="2080" xr:uid="{00000000-0005-0000-0000-000047070000}"/>
    <cellStyle name="Currency0 51" xfId="2081" xr:uid="{00000000-0005-0000-0000-000048070000}"/>
    <cellStyle name="Currency0 52" xfId="2082" xr:uid="{00000000-0005-0000-0000-000049070000}"/>
    <cellStyle name="Currency0 53" xfId="2083" xr:uid="{00000000-0005-0000-0000-00004A070000}"/>
    <cellStyle name="Currency0 54" xfId="2084" xr:uid="{00000000-0005-0000-0000-00004B070000}"/>
    <cellStyle name="Currency0 55" xfId="2085" xr:uid="{00000000-0005-0000-0000-00004C070000}"/>
    <cellStyle name="Currency0 56" xfId="2086" xr:uid="{00000000-0005-0000-0000-00004D070000}"/>
    <cellStyle name="Currency0 57" xfId="2087" xr:uid="{00000000-0005-0000-0000-00004E070000}"/>
    <cellStyle name="Currency0 58" xfId="2088" xr:uid="{00000000-0005-0000-0000-00004F070000}"/>
    <cellStyle name="Currency0 59" xfId="2089" xr:uid="{00000000-0005-0000-0000-000050070000}"/>
    <cellStyle name="Currency0 6" xfId="2090" xr:uid="{00000000-0005-0000-0000-000051070000}"/>
    <cellStyle name="Currency0 60" xfId="2091" xr:uid="{00000000-0005-0000-0000-000052070000}"/>
    <cellStyle name="Currency0 61" xfId="2092" xr:uid="{00000000-0005-0000-0000-000053070000}"/>
    <cellStyle name="Currency0 62" xfId="2093" xr:uid="{00000000-0005-0000-0000-000054070000}"/>
    <cellStyle name="Currency0 63" xfId="2094" xr:uid="{00000000-0005-0000-0000-000055070000}"/>
    <cellStyle name="Currency0 64" xfId="2095" xr:uid="{00000000-0005-0000-0000-000056070000}"/>
    <cellStyle name="Currency0 65" xfId="2096" xr:uid="{00000000-0005-0000-0000-000057070000}"/>
    <cellStyle name="Currency0 66" xfId="2097" xr:uid="{00000000-0005-0000-0000-000058070000}"/>
    <cellStyle name="Currency0 67" xfId="2098" xr:uid="{00000000-0005-0000-0000-000059070000}"/>
    <cellStyle name="Currency0 68" xfId="2099" xr:uid="{00000000-0005-0000-0000-00005A070000}"/>
    <cellStyle name="Currency0 69" xfId="2100" xr:uid="{00000000-0005-0000-0000-00005B070000}"/>
    <cellStyle name="Currency0 7" xfId="2101" xr:uid="{00000000-0005-0000-0000-00005C070000}"/>
    <cellStyle name="Currency0 70" xfId="2102" xr:uid="{00000000-0005-0000-0000-00005D070000}"/>
    <cellStyle name="Currency0 71" xfId="2103" xr:uid="{00000000-0005-0000-0000-00005E070000}"/>
    <cellStyle name="Currency0 72" xfId="2104" xr:uid="{00000000-0005-0000-0000-00005F070000}"/>
    <cellStyle name="Currency0 73" xfId="2105" xr:uid="{00000000-0005-0000-0000-000060070000}"/>
    <cellStyle name="Currency0 74" xfId="2106" xr:uid="{00000000-0005-0000-0000-000061070000}"/>
    <cellStyle name="Currency0 75" xfId="2107" xr:uid="{00000000-0005-0000-0000-000062070000}"/>
    <cellStyle name="Currency0 76" xfId="2108" xr:uid="{00000000-0005-0000-0000-000063070000}"/>
    <cellStyle name="Currency0 77" xfId="2109" xr:uid="{00000000-0005-0000-0000-000064070000}"/>
    <cellStyle name="Currency0 78" xfId="2110" xr:uid="{00000000-0005-0000-0000-000065070000}"/>
    <cellStyle name="Currency0 79" xfId="2111" xr:uid="{00000000-0005-0000-0000-000066070000}"/>
    <cellStyle name="Currency0 8" xfId="2112" xr:uid="{00000000-0005-0000-0000-000067070000}"/>
    <cellStyle name="Currency0 80" xfId="2113" xr:uid="{00000000-0005-0000-0000-000068070000}"/>
    <cellStyle name="Currency0 81" xfId="2114" xr:uid="{00000000-0005-0000-0000-000069070000}"/>
    <cellStyle name="Currency0 82" xfId="2115" xr:uid="{00000000-0005-0000-0000-00006A070000}"/>
    <cellStyle name="Currency0 83" xfId="2116" xr:uid="{00000000-0005-0000-0000-00006B070000}"/>
    <cellStyle name="Currency0 84" xfId="2117" xr:uid="{00000000-0005-0000-0000-00006C070000}"/>
    <cellStyle name="Currency0 85" xfId="2118" xr:uid="{00000000-0005-0000-0000-00006D070000}"/>
    <cellStyle name="Currency0 86" xfId="2119" xr:uid="{00000000-0005-0000-0000-00006E070000}"/>
    <cellStyle name="Currency0 87" xfId="2120" xr:uid="{00000000-0005-0000-0000-00006F070000}"/>
    <cellStyle name="Currency0 88" xfId="2121" xr:uid="{00000000-0005-0000-0000-000070070000}"/>
    <cellStyle name="Currency0 89" xfId="2122" xr:uid="{00000000-0005-0000-0000-000071070000}"/>
    <cellStyle name="Currency0 9" xfId="2123" xr:uid="{00000000-0005-0000-0000-000072070000}"/>
    <cellStyle name="Data" xfId="5" xr:uid="{00000000-0005-0000-0000-000073070000}"/>
    <cellStyle name="Date" xfId="2124" xr:uid="{00000000-0005-0000-0000-000074070000}"/>
    <cellStyle name="Date 10" xfId="2125" xr:uid="{00000000-0005-0000-0000-000075070000}"/>
    <cellStyle name="Date 11" xfId="2126" xr:uid="{00000000-0005-0000-0000-000076070000}"/>
    <cellStyle name="Date 12" xfId="2127" xr:uid="{00000000-0005-0000-0000-000077070000}"/>
    <cellStyle name="Date 13" xfId="2128" xr:uid="{00000000-0005-0000-0000-000078070000}"/>
    <cellStyle name="Date 14" xfId="2129" xr:uid="{00000000-0005-0000-0000-000079070000}"/>
    <cellStyle name="Date 15" xfId="2130" xr:uid="{00000000-0005-0000-0000-00007A070000}"/>
    <cellStyle name="Date 16" xfId="2131" xr:uid="{00000000-0005-0000-0000-00007B070000}"/>
    <cellStyle name="Date 17" xfId="2132" xr:uid="{00000000-0005-0000-0000-00007C070000}"/>
    <cellStyle name="Date 18" xfId="2133" xr:uid="{00000000-0005-0000-0000-00007D070000}"/>
    <cellStyle name="Date 19" xfId="2134" xr:uid="{00000000-0005-0000-0000-00007E070000}"/>
    <cellStyle name="Date 2" xfId="2135" xr:uid="{00000000-0005-0000-0000-00007F070000}"/>
    <cellStyle name="Date 20" xfId="2136" xr:uid="{00000000-0005-0000-0000-000080070000}"/>
    <cellStyle name="Date 21" xfId="2137" xr:uid="{00000000-0005-0000-0000-000081070000}"/>
    <cellStyle name="Date 22" xfId="2138" xr:uid="{00000000-0005-0000-0000-000082070000}"/>
    <cellStyle name="Date 23" xfId="2139" xr:uid="{00000000-0005-0000-0000-000083070000}"/>
    <cellStyle name="Date 24" xfId="2140" xr:uid="{00000000-0005-0000-0000-000084070000}"/>
    <cellStyle name="Date 25" xfId="2141" xr:uid="{00000000-0005-0000-0000-000085070000}"/>
    <cellStyle name="Date 26" xfId="2142" xr:uid="{00000000-0005-0000-0000-000086070000}"/>
    <cellStyle name="Date 27" xfId="2143" xr:uid="{00000000-0005-0000-0000-000087070000}"/>
    <cellStyle name="Date 28" xfId="2144" xr:uid="{00000000-0005-0000-0000-000088070000}"/>
    <cellStyle name="Date 29" xfId="2145" xr:uid="{00000000-0005-0000-0000-000089070000}"/>
    <cellStyle name="Date 3" xfId="2146" xr:uid="{00000000-0005-0000-0000-00008A070000}"/>
    <cellStyle name="Date 30" xfId="2147" xr:uid="{00000000-0005-0000-0000-00008B070000}"/>
    <cellStyle name="Date 31" xfId="2148" xr:uid="{00000000-0005-0000-0000-00008C070000}"/>
    <cellStyle name="Date 32" xfId="2149" xr:uid="{00000000-0005-0000-0000-00008D070000}"/>
    <cellStyle name="Date 33" xfId="2150" xr:uid="{00000000-0005-0000-0000-00008E070000}"/>
    <cellStyle name="Date 34" xfId="2151" xr:uid="{00000000-0005-0000-0000-00008F070000}"/>
    <cellStyle name="Date 35" xfId="2152" xr:uid="{00000000-0005-0000-0000-000090070000}"/>
    <cellStyle name="Date 36" xfId="2153" xr:uid="{00000000-0005-0000-0000-000091070000}"/>
    <cellStyle name="Date 37" xfId="2154" xr:uid="{00000000-0005-0000-0000-000092070000}"/>
    <cellStyle name="Date 38" xfId="2155" xr:uid="{00000000-0005-0000-0000-000093070000}"/>
    <cellStyle name="Date 39" xfId="2156" xr:uid="{00000000-0005-0000-0000-000094070000}"/>
    <cellStyle name="Date 4" xfId="2157" xr:uid="{00000000-0005-0000-0000-000095070000}"/>
    <cellStyle name="Date 40" xfId="2158" xr:uid="{00000000-0005-0000-0000-000096070000}"/>
    <cellStyle name="Date 41" xfId="2159" xr:uid="{00000000-0005-0000-0000-000097070000}"/>
    <cellStyle name="Date 42" xfId="2160" xr:uid="{00000000-0005-0000-0000-000098070000}"/>
    <cellStyle name="Date 43" xfId="2161" xr:uid="{00000000-0005-0000-0000-000099070000}"/>
    <cellStyle name="Date 44" xfId="2162" xr:uid="{00000000-0005-0000-0000-00009A070000}"/>
    <cellStyle name="Date 45" xfId="2163" xr:uid="{00000000-0005-0000-0000-00009B070000}"/>
    <cellStyle name="Date 46" xfId="2164" xr:uid="{00000000-0005-0000-0000-00009C070000}"/>
    <cellStyle name="Date 47" xfId="2165" xr:uid="{00000000-0005-0000-0000-00009D070000}"/>
    <cellStyle name="Date 48" xfId="2166" xr:uid="{00000000-0005-0000-0000-00009E070000}"/>
    <cellStyle name="Date 49" xfId="2167" xr:uid="{00000000-0005-0000-0000-00009F070000}"/>
    <cellStyle name="Date 5" xfId="2168" xr:uid="{00000000-0005-0000-0000-0000A0070000}"/>
    <cellStyle name="Date 50" xfId="2169" xr:uid="{00000000-0005-0000-0000-0000A1070000}"/>
    <cellStyle name="Date 51" xfId="2170" xr:uid="{00000000-0005-0000-0000-0000A2070000}"/>
    <cellStyle name="Date 52" xfId="2171" xr:uid="{00000000-0005-0000-0000-0000A3070000}"/>
    <cellStyle name="Date 53" xfId="2172" xr:uid="{00000000-0005-0000-0000-0000A4070000}"/>
    <cellStyle name="Date 54" xfId="2173" xr:uid="{00000000-0005-0000-0000-0000A5070000}"/>
    <cellStyle name="Date 55" xfId="2174" xr:uid="{00000000-0005-0000-0000-0000A6070000}"/>
    <cellStyle name="Date 56" xfId="2175" xr:uid="{00000000-0005-0000-0000-0000A7070000}"/>
    <cellStyle name="Date 57" xfId="2176" xr:uid="{00000000-0005-0000-0000-0000A8070000}"/>
    <cellStyle name="Date 58" xfId="2177" xr:uid="{00000000-0005-0000-0000-0000A9070000}"/>
    <cellStyle name="Date 59" xfId="2178" xr:uid="{00000000-0005-0000-0000-0000AA070000}"/>
    <cellStyle name="Date 6" xfId="2179" xr:uid="{00000000-0005-0000-0000-0000AB070000}"/>
    <cellStyle name="Date 60" xfId="2180" xr:uid="{00000000-0005-0000-0000-0000AC070000}"/>
    <cellStyle name="Date 61" xfId="2181" xr:uid="{00000000-0005-0000-0000-0000AD070000}"/>
    <cellStyle name="Date 62" xfId="2182" xr:uid="{00000000-0005-0000-0000-0000AE070000}"/>
    <cellStyle name="Date 63" xfId="2183" xr:uid="{00000000-0005-0000-0000-0000AF070000}"/>
    <cellStyle name="Date 64" xfId="2184" xr:uid="{00000000-0005-0000-0000-0000B0070000}"/>
    <cellStyle name="Date 65" xfId="2185" xr:uid="{00000000-0005-0000-0000-0000B1070000}"/>
    <cellStyle name="Date 66" xfId="2186" xr:uid="{00000000-0005-0000-0000-0000B2070000}"/>
    <cellStyle name="Date 67" xfId="2187" xr:uid="{00000000-0005-0000-0000-0000B3070000}"/>
    <cellStyle name="Date 68" xfId="2188" xr:uid="{00000000-0005-0000-0000-0000B4070000}"/>
    <cellStyle name="Date 69" xfId="2189" xr:uid="{00000000-0005-0000-0000-0000B5070000}"/>
    <cellStyle name="Date 7" xfId="2190" xr:uid="{00000000-0005-0000-0000-0000B6070000}"/>
    <cellStyle name="Date 70" xfId="2191" xr:uid="{00000000-0005-0000-0000-0000B7070000}"/>
    <cellStyle name="Date 71" xfId="2192" xr:uid="{00000000-0005-0000-0000-0000B8070000}"/>
    <cellStyle name="Date 72" xfId="2193" xr:uid="{00000000-0005-0000-0000-0000B9070000}"/>
    <cellStyle name="Date 73" xfId="2194" xr:uid="{00000000-0005-0000-0000-0000BA070000}"/>
    <cellStyle name="Date 74" xfId="2195" xr:uid="{00000000-0005-0000-0000-0000BB070000}"/>
    <cellStyle name="Date 75" xfId="2196" xr:uid="{00000000-0005-0000-0000-0000BC070000}"/>
    <cellStyle name="Date 76" xfId="2197" xr:uid="{00000000-0005-0000-0000-0000BD070000}"/>
    <cellStyle name="Date 77" xfId="2198" xr:uid="{00000000-0005-0000-0000-0000BE070000}"/>
    <cellStyle name="Date 78" xfId="2199" xr:uid="{00000000-0005-0000-0000-0000BF070000}"/>
    <cellStyle name="Date 79" xfId="2200" xr:uid="{00000000-0005-0000-0000-0000C0070000}"/>
    <cellStyle name="Date 8" xfId="2201" xr:uid="{00000000-0005-0000-0000-0000C1070000}"/>
    <cellStyle name="Date 80" xfId="2202" xr:uid="{00000000-0005-0000-0000-0000C2070000}"/>
    <cellStyle name="Date 81" xfId="2203" xr:uid="{00000000-0005-0000-0000-0000C3070000}"/>
    <cellStyle name="Date 82" xfId="2204" xr:uid="{00000000-0005-0000-0000-0000C4070000}"/>
    <cellStyle name="Date 83" xfId="2205" xr:uid="{00000000-0005-0000-0000-0000C5070000}"/>
    <cellStyle name="Date 84" xfId="2206" xr:uid="{00000000-0005-0000-0000-0000C6070000}"/>
    <cellStyle name="Date 85" xfId="2207" xr:uid="{00000000-0005-0000-0000-0000C7070000}"/>
    <cellStyle name="Date 86" xfId="2208" xr:uid="{00000000-0005-0000-0000-0000C8070000}"/>
    <cellStyle name="Date 87" xfId="2209" xr:uid="{00000000-0005-0000-0000-0000C9070000}"/>
    <cellStyle name="Date 88" xfId="2210" xr:uid="{00000000-0005-0000-0000-0000CA070000}"/>
    <cellStyle name="Date 89" xfId="2211" xr:uid="{00000000-0005-0000-0000-0000CB070000}"/>
    <cellStyle name="Date 9" xfId="2212" xr:uid="{00000000-0005-0000-0000-0000CC070000}"/>
    <cellStyle name="DISTÂNCIA_2" xfId="2213" xr:uid="{00000000-0005-0000-0000-0000CD070000}"/>
    <cellStyle name="Ênfase1 2" xfId="2214" xr:uid="{00000000-0005-0000-0000-0000CE070000}"/>
    <cellStyle name="Ênfase1 2 10" xfId="2215" xr:uid="{00000000-0005-0000-0000-0000CF070000}"/>
    <cellStyle name="Ênfase1 2 2" xfId="2216" xr:uid="{00000000-0005-0000-0000-0000D0070000}"/>
    <cellStyle name="Ênfase1 2 3" xfId="2217" xr:uid="{00000000-0005-0000-0000-0000D1070000}"/>
    <cellStyle name="Ênfase1 2 4" xfId="2218" xr:uid="{00000000-0005-0000-0000-0000D2070000}"/>
    <cellStyle name="Ênfase1 2 5" xfId="2219" xr:uid="{00000000-0005-0000-0000-0000D3070000}"/>
    <cellStyle name="Ênfase1 2 6" xfId="2220" xr:uid="{00000000-0005-0000-0000-0000D4070000}"/>
    <cellStyle name="Ênfase1 2 7" xfId="2221" xr:uid="{00000000-0005-0000-0000-0000D5070000}"/>
    <cellStyle name="Ênfase1 2 8" xfId="2222" xr:uid="{00000000-0005-0000-0000-0000D6070000}"/>
    <cellStyle name="Ênfase1 2 9" xfId="2223" xr:uid="{00000000-0005-0000-0000-0000D7070000}"/>
    <cellStyle name="Ênfase1 3" xfId="2224" xr:uid="{00000000-0005-0000-0000-0000D8070000}"/>
    <cellStyle name="Ênfase1 3 2" xfId="2225" xr:uid="{00000000-0005-0000-0000-0000D9070000}"/>
    <cellStyle name="Ênfase1 3 3" xfId="2226" xr:uid="{00000000-0005-0000-0000-0000DA070000}"/>
    <cellStyle name="Ênfase1 3 4" xfId="2227" xr:uid="{00000000-0005-0000-0000-0000DB070000}"/>
    <cellStyle name="Ênfase1 3 5" xfId="2228" xr:uid="{00000000-0005-0000-0000-0000DC070000}"/>
    <cellStyle name="Ênfase1 3 6" xfId="2229" xr:uid="{00000000-0005-0000-0000-0000DD070000}"/>
    <cellStyle name="Ênfase1 3 7" xfId="2230" xr:uid="{00000000-0005-0000-0000-0000DE070000}"/>
    <cellStyle name="Ênfase1 4" xfId="2231" xr:uid="{00000000-0005-0000-0000-0000DF070000}"/>
    <cellStyle name="Ênfase1 5" xfId="2232" xr:uid="{00000000-0005-0000-0000-0000E0070000}"/>
    <cellStyle name="Ênfase1 6" xfId="2233" xr:uid="{00000000-0005-0000-0000-0000E1070000}"/>
    <cellStyle name="Ênfase1 7" xfId="2234" xr:uid="{00000000-0005-0000-0000-0000E2070000}"/>
    <cellStyle name="Ênfase2 2" xfId="2235" xr:uid="{00000000-0005-0000-0000-0000E3070000}"/>
    <cellStyle name="Ênfase2 2 2" xfId="2236" xr:uid="{00000000-0005-0000-0000-0000E4070000}"/>
    <cellStyle name="Ênfase2 2 3" xfId="2237" xr:uid="{00000000-0005-0000-0000-0000E5070000}"/>
    <cellStyle name="Ênfase2 2 4" xfId="2238" xr:uid="{00000000-0005-0000-0000-0000E6070000}"/>
    <cellStyle name="Ênfase2 2 5" xfId="2239" xr:uid="{00000000-0005-0000-0000-0000E7070000}"/>
    <cellStyle name="Ênfase2 2 6" xfId="2240" xr:uid="{00000000-0005-0000-0000-0000E8070000}"/>
    <cellStyle name="Ênfase2 2 7" xfId="2241" xr:uid="{00000000-0005-0000-0000-0000E9070000}"/>
    <cellStyle name="Ênfase2 3" xfId="2242" xr:uid="{00000000-0005-0000-0000-0000EA070000}"/>
    <cellStyle name="Ênfase2 4" xfId="2243" xr:uid="{00000000-0005-0000-0000-0000EB070000}"/>
    <cellStyle name="Ênfase2 5" xfId="2244" xr:uid="{00000000-0005-0000-0000-0000EC070000}"/>
    <cellStyle name="Ênfase2 6" xfId="2245" xr:uid="{00000000-0005-0000-0000-0000ED070000}"/>
    <cellStyle name="Ênfase2 7" xfId="2246" xr:uid="{00000000-0005-0000-0000-0000EE070000}"/>
    <cellStyle name="Ênfase3 2" xfId="2247" xr:uid="{00000000-0005-0000-0000-0000EF070000}"/>
    <cellStyle name="Ênfase3 2 2" xfId="2248" xr:uid="{00000000-0005-0000-0000-0000F0070000}"/>
    <cellStyle name="Ênfase3 2 3" xfId="2249" xr:uid="{00000000-0005-0000-0000-0000F1070000}"/>
    <cellStyle name="Ênfase3 2 4" xfId="2250" xr:uid="{00000000-0005-0000-0000-0000F2070000}"/>
    <cellStyle name="Ênfase3 2 5" xfId="2251" xr:uid="{00000000-0005-0000-0000-0000F3070000}"/>
    <cellStyle name="Ênfase3 2 6" xfId="2252" xr:uid="{00000000-0005-0000-0000-0000F4070000}"/>
    <cellStyle name="Ênfase3 2 7" xfId="2253" xr:uid="{00000000-0005-0000-0000-0000F5070000}"/>
    <cellStyle name="Ênfase3 3" xfId="2254" xr:uid="{00000000-0005-0000-0000-0000F6070000}"/>
    <cellStyle name="Ênfase3 4" xfId="2255" xr:uid="{00000000-0005-0000-0000-0000F7070000}"/>
    <cellStyle name="Ênfase3 5" xfId="2256" xr:uid="{00000000-0005-0000-0000-0000F8070000}"/>
    <cellStyle name="Ênfase3 6" xfId="2257" xr:uid="{00000000-0005-0000-0000-0000F9070000}"/>
    <cellStyle name="Ênfase3 7" xfId="2258" xr:uid="{00000000-0005-0000-0000-0000FA070000}"/>
    <cellStyle name="Ênfase4 2" xfId="2259" xr:uid="{00000000-0005-0000-0000-0000FB070000}"/>
    <cellStyle name="Ênfase4 2 10" xfId="2260" xr:uid="{00000000-0005-0000-0000-0000FC070000}"/>
    <cellStyle name="Ênfase4 2 2" xfId="2261" xr:uid="{00000000-0005-0000-0000-0000FD070000}"/>
    <cellStyle name="Ênfase4 2 3" xfId="2262" xr:uid="{00000000-0005-0000-0000-0000FE070000}"/>
    <cellStyle name="Ênfase4 2 4" xfId="2263" xr:uid="{00000000-0005-0000-0000-0000FF070000}"/>
    <cellStyle name="Ênfase4 2 5" xfId="2264" xr:uid="{00000000-0005-0000-0000-000000080000}"/>
    <cellStyle name="Ênfase4 2 6" xfId="2265" xr:uid="{00000000-0005-0000-0000-000001080000}"/>
    <cellStyle name="Ênfase4 2 7" xfId="2266" xr:uid="{00000000-0005-0000-0000-000002080000}"/>
    <cellStyle name="Ênfase4 2 8" xfId="2267" xr:uid="{00000000-0005-0000-0000-000003080000}"/>
    <cellStyle name="Ênfase4 2 9" xfId="2268" xr:uid="{00000000-0005-0000-0000-000004080000}"/>
    <cellStyle name="Ênfase4 3" xfId="2269" xr:uid="{00000000-0005-0000-0000-000005080000}"/>
    <cellStyle name="Ênfase4 3 2" xfId="2270" xr:uid="{00000000-0005-0000-0000-000006080000}"/>
    <cellStyle name="Ênfase4 3 3" xfId="2271" xr:uid="{00000000-0005-0000-0000-000007080000}"/>
    <cellStyle name="Ênfase4 3 4" xfId="2272" xr:uid="{00000000-0005-0000-0000-000008080000}"/>
    <cellStyle name="Ênfase4 3 5" xfId="2273" xr:uid="{00000000-0005-0000-0000-000009080000}"/>
    <cellStyle name="Ênfase4 3 6" xfId="2274" xr:uid="{00000000-0005-0000-0000-00000A080000}"/>
    <cellStyle name="Ênfase4 3 7" xfId="2275" xr:uid="{00000000-0005-0000-0000-00000B080000}"/>
    <cellStyle name="Ênfase4 4" xfId="2276" xr:uid="{00000000-0005-0000-0000-00000C080000}"/>
    <cellStyle name="Ênfase4 5" xfId="2277" xr:uid="{00000000-0005-0000-0000-00000D080000}"/>
    <cellStyle name="Ênfase4 6" xfId="2278" xr:uid="{00000000-0005-0000-0000-00000E080000}"/>
    <cellStyle name="Ênfase4 7" xfId="2279" xr:uid="{00000000-0005-0000-0000-00000F080000}"/>
    <cellStyle name="Ênfase5 2" xfId="2280" xr:uid="{00000000-0005-0000-0000-000010080000}"/>
    <cellStyle name="Ênfase5 2 2" xfId="2281" xr:uid="{00000000-0005-0000-0000-000011080000}"/>
    <cellStyle name="Ênfase5 2 3" xfId="2282" xr:uid="{00000000-0005-0000-0000-000012080000}"/>
    <cellStyle name="Ênfase5 2 4" xfId="2283" xr:uid="{00000000-0005-0000-0000-000013080000}"/>
    <cellStyle name="Ênfase5 2 5" xfId="2284" xr:uid="{00000000-0005-0000-0000-000014080000}"/>
    <cellStyle name="Ênfase5 2 6" xfId="2285" xr:uid="{00000000-0005-0000-0000-000015080000}"/>
    <cellStyle name="Ênfase5 2 7" xfId="2286" xr:uid="{00000000-0005-0000-0000-000016080000}"/>
    <cellStyle name="Ênfase5 3" xfId="2287" xr:uid="{00000000-0005-0000-0000-000017080000}"/>
    <cellStyle name="Ênfase5 4" xfId="2288" xr:uid="{00000000-0005-0000-0000-000018080000}"/>
    <cellStyle name="Ênfase5 5" xfId="2289" xr:uid="{00000000-0005-0000-0000-000019080000}"/>
    <cellStyle name="Ênfase5 6" xfId="2290" xr:uid="{00000000-0005-0000-0000-00001A080000}"/>
    <cellStyle name="Ênfase5 7" xfId="2291" xr:uid="{00000000-0005-0000-0000-00001B080000}"/>
    <cellStyle name="Ênfase6 2" xfId="2292" xr:uid="{00000000-0005-0000-0000-00001C080000}"/>
    <cellStyle name="Ênfase6 2 2" xfId="2293" xr:uid="{00000000-0005-0000-0000-00001D080000}"/>
    <cellStyle name="Ênfase6 2 3" xfId="2294" xr:uid="{00000000-0005-0000-0000-00001E080000}"/>
    <cellStyle name="Ênfase6 2 4" xfId="2295" xr:uid="{00000000-0005-0000-0000-00001F080000}"/>
    <cellStyle name="Ênfase6 2 5" xfId="2296" xr:uid="{00000000-0005-0000-0000-000020080000}"/>
    <cellStyle name="Ênfase6 2 6" xfId="2297" xr:uid="{00000000-0005-0000-0000-000021080000}"/>
    <cellStyle name="Ênfase6 2 7" xfId="2298" xr:uid="{00000000-0005-0000-0000-000022080000}"/>
    <cellStyle name="Ênfase6 3" xfId="2299" xr:uid="{00000000-0005-0000-0000-000023080000}"/>
    <cellStyle name="Ênfase6 4" xfId="2300" xr:uid="{00000000-0005-0000-0000-000024080000}"/>
    <cellStyle name="Ênfase6 5" xfId="2301" xr:uid="{00000000-0005-0000-0000-000025080000}"/>
    <cellStyle name="Ênfase6 6" xfId="2302" xr:uid="{00000000-0005-0000-0000-000026080000}"/>
    <cellStyle name="Ênfase6 7" xfId="2303" xr:uid="{00000000-0005-0000-0000-000027080000}"/>
    <cellStyle name="Énfasis1" xfId="2304" xr:uid="{00000000-0005-0000-0000-000028080000}"/>
    <cellStyle name="Énfasis2" xfId="2305" xr:uid="{00000000-0005-0000-0000-000029080000}"/>
    <cellStyle name="Énfasis3" xfId="2306" xr:uid="{00000000-0005-0000-0000-00002A080000}"/>
    <cellStyle name="Énfasis4" xfId="2307" xr:uid="{00000000-0005-0000-0000-00002B080000}"/>
    <cellStyle name="Énfasis5" xfId="2308" xr:uid="{00000000-0005-0000-0000-00002C080000}"/>
    <cellStyle name="Énfasis6" xfId="2309" xr:uid="{00000000-0005-0000-0000-00002D080000}"/>
    <cellStyle name="Entrada 2" xfId="2310" xr:uid="{00000000-0005-0000-0000-00002E080000}"/>
    <cellStyle name="Entrada 2 2" xfId="2311" xr:uid="{00000000-0005-0000-0000-00002F080000}"/>
    <cellStyle name="Entrada 2 3" xfId="2312" xr:uid="{00000000-0005-0000-0000-000030080000}"/>
    <cellStyle name="Entrada 2 4" xfId="2313" xr:uid="{00000000-0005-0000-0000-000031080000}"/>
    <cellStyle name="Entrada 2 5" xfId="2314" xr:uid="{00000000-0005-0000-0000-000032080000}"/>
    <cellStyle name="Entrada 2 6" xfId="2315" xr:uid="{00000000-0005-0000-0000-000033080000}"/>
    <cellStyle name="Entrada 2 7" xfId="2316" xr:uid="{00000000-0005-0000-0000-000034080000}"/>
    <cellStyle name="Entrada 3" xfId="2317" xr:uid="{00000000-0005-0000-0000-000035080000}"/>
    <cellStyle name="Entrada 3 2" xfId="2318" xr:uid="{00000000-0005-0000-0000-000036080000}"/>
    <cellStyle name="Entrada 3 3" xfId="2319" xr:uid="{00000000-0005-0000-0000-000037080000}"/>
    <cellStyle name="Entrada 3 4" xfId="2320" xr:uid="{00000000-0005-0000-0000-000038080000}"/>
    <cellStyle name="Entrada 3 5" xfId="2321" xr:uid="{00000000-0005-0000-0000-000039080000}"/>
    <cellStyle name="Entrada 3 6" xfId="2322" xr:uid="{00000000-0005-0000-0000-00003A080000}"/>
    <cellStyle name="Entrada 3 7" xfId="2323" xr:uid="{00000000-0005-0000-0000-00003B080000}"/>
    <cellStyle name="Entrada 4" xfId="2324" xr:uid="{00000000-0005-0000-0000-00003C080000}"/>
    <cellStyle name="Entrada 5" xfId="2325" xr:uid="{00000000-0005-0000-0000-00003D080000}"/>
    <cellStyle name="Entrada 6" xfId="2326" xr:uid="{00000000-0005-0000-0000-00003E080000}"/>
    <cellStyle name="Entrada 7" xfId="2327" xr:uid="{00000000-0005-0000-0000-00003F080000}"/>
    <cellStyle name="ESTACAS" xfId="2328" xr:uid="{00000000-0005-0000-0000-000040080000}"/>
    <cellStyle name="ESTACAS 2" xfId="2329" xr:uid="{00000000-0005-0000-0000-000041080000}"/>
    <cellStyle name="ESTACAS 2 2" xfId="2330" xr:uid="{00000000-0005-0000-0000-000042080000}"/>
    <cellStyle name="ESTACAS 2 3" xfId="2331" xr:uid="{00000000-0005-0000-0000-000043080000}"/>
    <cellStyle name="ESTACAS 2 4" xfId="2332" xr:uid="{00000000-0005-0000-0000-000044080000}"/>
    <cellStyle name="ESTACAS 2 5" xfId="2333" xr:uid="{00000000-0005-0000-0000-000045080000}"/>
    <cellStyle name="ESTACAS 2 6" xfId="2334" xr:uid="{00000000-0005-0000-0000-000046080000}"/>
    <cellStyle name="ESTACAS 3" xfId="2335" xr:uid="{00000000-0005-0000-0000-000047080000}"/>
    <cellStyle name="Estilo 1" xfId="2336" xr:uid="{00000000-0005-0000-0000-000048080000}"/>
    <cellStyle name="Euro" xfId="2337" xr:uid="{00000000-0005-0000-0000-000049080000}"/>
    <cellStyle name="Excel Built-in Comma" xfId="2338" xr:uid="{00000000-0005-0000-0000-00004A080000}"/>
    <cellStyle name="Excel Built-in Comma 2" xfId="2339" xr:uid="{00000000-0005-0000-0000-00004B080000}"/>
    <cellStyle name="Excel Built-in Normal" xfId="2340" xr:uid="{00000000-0005-0000-0000-00004C080000}"/>
    <cellStyle name="Excel Built-in Normal 2" xfId="2341" xr:uid="{00000000-0005-0000-0000-00004D080000}"/>
    <cellStyle name="Excel Built-in Normal 2 2" xfId="2342" xr:uid="{00000000-0005-0000-0000-00004E080000}"/>
    <cellStyle name="Excel Built-in Normal 3" xfId="2343" xr:uid="{00000000-0005-0000-0000-00004F080000}"/>
    <cellStyle name="Excel Built-in Normal_Plan1" xfId="2344" xr:uid="{00000000-0005-0000-0000-000050080000}"/>
    <cellStyle name="Excel Built-in Percent" xfId="2345" xr:uid="{00000000-0005-0000-0000-000051080000}"/>
    <cellStyle name="Excel_BuiltIn_Comma 1" xfId="2346" xr:uid="{00000000-0005-0000-0000-000052080000}"/>
    <cellStyle name="Explanatory Text" xfId="2347" xr:uid="{00000000-0005-0000-0000-000053080000}"/>
    <cellStyle name="Fixed" xfId="2348" xr:uid="{00000000-0005-0000-0000-000054080000}"/>
    <cellStyle name="Fixed 10" xfId="2349" xr:uid="{00000000-0005-0000-0000-000055080000}"/>
    <cellStyle name="Fixed 11" xfId="2350" xr:uid="{00000000-0005-0000-0000-000056080000}"/>
    <cellStyle name="Fixed 12" xfId="2351" xr:uid="{00000000-0005-0000-0000-000057080000}"/>
    <cellStyle name="Fixed 13" xfId="2352" xr:uid="{00000000-0005-0000-0000-000058080000}"/>
    <cellStyle name="Fixed 14" xfId="2353" xr:uid="{00000000-0005-0000-0000-000059080000}"/>
    <cellStyle name="Fixed 15" xfId="2354" xr:uid="{00000000-0005-0000-0000-00005A080000}"/>
    <cellStyle name="Fixed 16" xfId="2355" xr:uid="{00000000-0005-0000-0000-00005B080000}"/>
    <cellStyle name="Fixed 17" xfId="2356" xr:uid="{00000000-0005-0000-0000-00005C080000}"/>
    <cellStyle name="Fixed 18" xfId="2357" xr:uid="{00000000-0005-0000-0000-00005D080000}"/>
    <cellStyle name="Fixed 19" xfId="2358" xr:uid="{00000000-0005-0000-0000-00005E080000}"/>
    <cellStyle name="Fixed 2" xfId="2359" xr:uid="{00000000-0005-0000-0000-00005F080000}"/>
    <cellStyle name="Fixed 20" xfId="2360" xr:uid="{00000000-0005-0000-0000-000060080000}"/>
    <cellStyle name="Fixed 21" xfId="2361" xr:uid="{00000000-0005-0000-0000-000061080000}"/>
    <cellStyle name="Fixed 22" xfId="2362" xr:uid="{00000000-0005-0000-0000-000062080000}"/>
    <cellStyle name="Fixed 23" xfId="2363" xr:uid="{00000000-0005-0000-0000-000063080000}"/>
    <cellStyle name="Fixed 24" xfId="2364" xr:uid="{00000000-0005-0000-0000-000064080000}"/>
    <cellStyle name="Fixed 25" xfId="2365" xr:uid="{00000000-0005-0000-0000-000065080000}"/>
    <cellStyle name="Fixed 26" xfId="2366" xr:uid="{00000000-0005-0000-0000-000066080000}"/>
    <cellStyle name="Fixed 27" xfId="2367" xr:uid="{00000000-0005-0000-0000-000067080000}"/>
    <cellStyle name="Fixed 28" xfId="2368" xr:uid="{00000000-0005-0000-0000-000068080000}"/>
    <cellStyle name="Fixed 29" xfId="2369" xr:uid="{00000000-0005-0000-0000-000069080000}"/>
    <cellStyle name="Fixed 3" xfId="2370" xr:uid="{00000000-0005-0000-0000-00006A080000}"/>
    <cellStyle name="Fixed 30" xfId="2371" xr:uid="{00000000-0005-0000-0000-00006B080000}"/>
    <cellStyle name="Fixed 31" xfId="2372" xr:uid="{00000000-0005-0000-0000-00006C080000}"/>
    <cellStyle name="Fixed 32" xfId="2373" xr:uid="{00000000-0005-0000-0000-00006D080000}"/>
    <cellStyle name="Fixed 33" xfId="2374" xr:uid="{00000000-0005-0000-0000-00006E080000}"/>
    <cellStyle name="Fixed 34" xfId="2375" xr:uid="{00000000-0005-0000-0000-00006F080000}"/>
    <cellStyle name="Fixed 35" xfId="2376" xr:uid="{00000000-0005-0000-0000-000070080000}"/>
    <cellStyle name="Fixed 36" xfId="2377" xr:uid="{00000000-0005-0000-0000-000071080000}"/>
    <cellStyle name="Fixed 37" xfId="2378" xr:uid="{00000000-0005-0000-0000-000072080000}"/>
    <cellStyle name="Fixed 38" xfId="2379" xr:uid="{00000000-0005-0000-0000-000073080000}"/>
    <cellStyle name="Fixed 39" xfId="2380" xr:uid="{00000000-0005-0000-0000-000074080000}"/>
    <cellStyle name="Fixed 4" xfId="2381" xr:uid="{00000000-0005-0000-0000-000075080000}"/>
    <cellStyle name="Fixed 40" xfId="2382" xr:uid="{00000000-0005-0000-0000-000076080000}"/>
    <cellStyle name="Fixed 41" xfId="2383" xr:uid="{00000000-0005-0000-0000-000077080000}"/>
    <cellStyle name="Fixed 42" xfId="2384" xr:uid="{00000000-0005-0000-0000-000078080000}"/>
    <cellStyle name="Fixed 43" xfId="2385" xr:uid="{00000000-0005-0000-0000-000079080000}"/>
    <cellStyle name="Fixed 44" xfId="2386" xr:uid="{00000000-0005-0000-0000-00007A080000}"/>
    <cellStyle name="Fixed 45" xfId="2387" xr:uid="{00000000-0005-0000-0000-00007B080000}"/>
    <cellStyle name="Fixed 46" xfId="2388" xr:uid="{00000000-0005-0000-0000-00007C080000}"/>
    <cellStyle name="Fixed 47" xfId="2389" xr:uid="{00000000-0005-0000-0000-00007D080000}"/>
    <cellStyle name="Fixed 48" xfId="2390" xr:uid="{00000000-0005-0000-0000-00007E080000}"/>
    <cellStyle name="Fixed 49" xfId="2391" xr:uid="{00000000-0005-0000-0000-00007F080000}"/>
    <cellStyle name="Fixed 5" xfId="2392" xr:uid="{00000000-0005-0000-0000-000080080000}"/>
    <cellStyle name="Fixed 50" xfId="2393" xr:uid="{00000000-0005-0000-0000-000081080000}"/>
    <cellStyle name="Fixed 51" xfId="2394" xr:uid="{00000000-0005-0000-0000-000082080000}"/>
    <cellStyle name="Fixed 52" xfId="2395" xr:uid="{00000000-0005-0000-0000-000083080000}"/>
    <cellStyle name="Fixed 53" xfId="2396" xr:uid="{00000000-0005-0000-0000-000084080000}"/>
    <cellStyle name="Fixed 54" xfId="2397" xr:uid="{00000000-0005-0000-0000-000085080000}"/>
    <cellStyle name="Fixed 55" xfId="2398" xr:uid="{00000000-0005-0000-0000-000086080000}"/>
    <cellStyle name="Fixed 56" xfId="2399" xr:uid="{00000000-0005-0000-0000-000087080000}"/>
    <cellStyle name="Fixed 57" xfId="2400" xr:uid="{00000000-0005-0000-0000-000088080000}"/>
    <cellStyle name="Fixed 58" xfId="2401" xr:uid="{00000000-0005-0000-0000-000089080000}"/>
    <cellStyle name="Fixed 59" xfId="2402" xr:uid="{00000000-0005-0000-0000-00008A080000}"/>
    <cellStyle name="Fixed 6" xfId="2403" xr:uid="{00000000-0005-0000-0000-00008B080000}"/>
    <cellStyle name="Fixed 60" xfId="2404" xr:uid="{00000000-0005-0000-0000-00008C080000}"/>
    <cellStyle name="Fixed 61" xfId="2405" xr:uid="{00000000-0005-0000-0000-00008D080000}"/>
    <cellStyle name="Fixed 62" xfId="2406" xr:uid="{00000000-0005-0000-0000-00008E080000}"/>
    <cellStyle name="Fixed 63" xfId="2407" xr:uid="{00000000-0005-0000-0000-00008F080000}"/>
    <cellStyle name="Fixed 64" xfId="2408" xr:uid="{00000000-0005-0000-0000-000090080000}"/>
    <cellStyle name="Fixed 65" xfId="2409" xr:uid="{00000000-0005-0000-0000-000091080000}"/>
    <cellStyle name="Fixed 66" xfId="2410" xr:uid="{00000000-0005-0000-0000-000092080000}"/>
    <cellStyle name="Fixed 67" xfId="2411" xr:uid="{00000000-0005-0000-0000-000093080000}"/>
    <cellStyle name="Fixed 68" xfId="2412" xr:uid="{00000000-0005-0000-0000-000094080000}"/>
    <cellStyle name="Fixed 69" xfId="2413" xr:uid="{00000000-0005-0000-0000-000095080000}"/>
    <cellStyle name="Fixed 7" xfId="2414" xr:uid="{00000000-0005-0000-0000-000096080000}"/>
    <cellStyle name="Fixed 70" xfId="2415" xr:uid="{00000000-0005-0000-0000-000097080000}"/>
    <cellStyle name="Fixed 71" xfId="2416" xr:uid="{00000000-0005-0000-0000-000098080000}"/>
    <cellStyle name="Fixed 72" xfId="2417" xr:uid="{00000000-0005-0000-0000-000099080000}"/>
    <cellStyle name="Fixed 73" xfId="2418" xr:uid="{00000000-0005-0000-0000-00009A080000}"/>
    <cellStyle name="Fixed 74" xfId="2419" xr:uid="{00000000-0005-0000-0000-00009B080000}"/>
    <cellStyle name="Fixed 75" xfId="2420" xr:uid="{00000000-0005-0000-0000-00009C080000}"/>
    <cellStyle name="Fixed 76" xfId="2421" xr:uid="{00000000-0005-0000-0000-00009D080000}"/>
    <cellStyle name="Fixed 77" xfId="2422" xr:uid="{00000000-0005-0000-0000-00009E080000}"/>
    <cellStyle name="Fixed 78" xfId="2423" xr:uid="{00000000-0005-0000-0000-00009F080000}"/>
    <cellStyle name="Fixed 79" xfId="2424" xr:uid="{00000000-0005-0000-0000-0000A0080000}"/>
    <cellStyle name="Fixed 8" xfId="2425" xr:uid="{00000000-0005-0000-0000-0000A1080000}"/>
    <cellStyle name="Fixed 80" xfId="2426" xr:uid="{00000000-0005-0000-0000-0000A2080000}"/>
    <cellStyle name="Fixed 81" xfId="2427" xr:uid="{00000000-0005-0000-0000-0000A3080000}"/>
    <cellStyle name="Fixed 82" xfId="2428" xr:uid="{00000000-0005-0000-0000-0000A4080000}"/>
    <cellStyle name="Fixed 83" xfId="2429" xr:uid="{00000000-0005-0000-0000-0000A5080000}"/>
    <cellStyle name="Fixed 84" xfId="2430" xr:uid="{00000000-0005-0000-0000-0000A6080000}"/>
    <cellStyle name="Fixed 85" xfId="2431" xr:uid="{00000000-0005-0000-0000-0000A7080000}"/>
    <cellStyle name="Fixed 86" xfId="2432" xr:uid="{00000000-0005-0000-0000-0000A8080000}"/>
    <cellStyle name="Fixed 87" xfId="2433" xr:uid="{00000000-0005-0000-0000-0000A9080000}"/>
    <cellStyle name="Fixed 88" xfId="2434" xr:uid="{00000000-0005-0000-0000-0000AA080000}"/>
    <cellStyle name="Fixed 89" xfId="2435" xr:uid="{00000000-0005-0000-0000-0000AB080000}"/>
    <cellStyle name="Fixed 9" xfId="2436" xr:uid="{00000000-0005-0000-0000-0000AC080000}"/>
    <cellStyle name="Fixo" xfId="6" xr:uid="{00000000-0005-0000-0000-0000AD080000}"/>
    <cellStyle name="Good" xfId="2437" xr:uid="{00000000-0005-0000-0000-0000AE080000}"/>
    <cellStyle name="Good 2" xfId="2438" xr:uid="{00000000-0005-0000-0000-0000AF080000}"/>
    <cellStyle name="Good 3" xfId="2439" xr:uid="{00000000-0005-0000-0000-0000B0080000}"/>
    <cellStyle name="Good 4" xfId="2440" xr:uid="{00000000-0005-0000-0000-0000B1080000}"/>
    <cellStyle name="Good 5" xfId="2441" xr:uid="{00000000-0005-0000-0000-0000B2080000}"/>
    <cellStyle name="Good 6" xfId="2442" xr:uid="{00000000-0005-0000-0000-0000B3080000}"/>
    <cellStyle name="Good 7" xfId="2443" xr:uid="{00000000-0005-0000-0000-0000B4080000}"/>
    <cellStyle name="Grey" xfId="2444" xr:uid="{00000000-0005-0000-0000-0000B5080000}"/>
    <cellStyle name="Heading 1" xfId="2445" xr:uid="{00000000-0005-0000-0000-0000B6080000}"/>
    <cellStyle name="Heading 1 2" xfId="2446" xr:uid="{00000000-0005-0000-0000-0000B7080000}"/>
    <cellStyle name="Heading 1 2 2" xfId="2447" xr:uid="{00000000-0005-0000-0000-0000B8080000}"/>
    <cellStyle name="Heading 1 2 2 10" xfId="2448" xr:uid="{00000000-0005-0000-0000-0000B9080000}"/>
    <cellStyle name="Heading 1 2 2 11" xfId="2449" xr:uid="{00000000-0005-0000-0000-0000BA080000}"/>
    <cellStyle name="Heading 1 2 2 12" xfId="2450" xr:uid="{00000000-0005-0000-0000-0000BB080000}"/>
    <cellStyle name="Heading 1 2 2 13" xfId="2451" xr:uid="{00000000-0005-0000-0000-0000BC080000}"/>
    <cellStyle name="Heading 1 2 2 14" xfId="2452" xr:uid="{00000000-0005-0000-0000-0000BD080000}"/>
    <cellStyle name="Heading 1 2 2 15" xfId="2453" xr:uid="{00000000-0005-0000-0000-0000BE080000}"/>
    <cellStyle name="Heading 1 2 2 16" xfId="2454" xr:uid="{00000000-0005-0000-0000-0000BF080000}"/>
    <cellStyle name="Heading 1 2 2 17" xfId="2455" xr:uid="{00000000-0005-0000-0000-0000C0080000}"/>
    <cellStyle name="Heading 1 2 2 18" xfId="2456" xr:uid="{00000000-0005-0000-0000-0000C1080000}"/>
    <cellStyle name="Heading 1 2 2 19" xfId="2457" xr:uid="{00000000-0005-0000-0000-0000C2080000}"/>
    <cellStyle name="Heading 1 2 2 2" xfId="2458" xr:uid="{00000000-0005-0000-0000-0000C3080000}"/>
    <cellStyle name="Heading 1 2 2 20" xfId="2459" xr:uid="{00000000-0005-0000-0000-0000C4080000}"/>
    <cellStyle name="Heading 1 2 2 21" xfId="2460" xr:uid="{00000000-0005-0000-0000-0000C5080000}"/>
    <cellStyle name="Heading 1 2 2 22" xfId="2461" xr:uid="{00000000-0005-0000-0000-0000C6080000}"/>
    <cellStyle name="Heading 1 2 2 23" xfId="2462" xr:uid="{00000000-0005-0000-0000-0000C7080000}"/>
    <cellStyle name="Heading 1 2 2 3" xfId="2463" xr:uid="{00000000-0005-0000-0000-0000C8080000}"/>
    <cellStyle name="Heading 1 2 2 4" xfId="2464" xr:uid="{00000000-0005-0000-0000-0000C9080000}"/>
    <cellStyle name="Heading 1 2 2 5" xfId="2465" xr:uid="{00000000-0005-0000-0000-0000CA080000}"/>
    <cellStyle name="Heading 1 2 2 6" xfId="2466" xr:uid="{00000000-0005-0000-0000-0000CB080000}"/>
    <cellStyle name="Heading 1 2 2 7" xfId="2467" xr:uid="{00000000-0005-0000-0000-0000CC080000}"/>
    <cellStyle name="Heading 1 2 2 8" xfId="2468" xr:uid="{00000000-0005-0000-0000-0000CD080000}"/>
    <cellStyle name="Heading 1 2 2 9" xfId="2469" xr:uid="{00000000-0005-0000-0000-0000CE080000}"/>
    <cellStyle name="Heading 1 2 3" xfId="2470" xr:uid="{00000000-0005-0000-0000-0000CF080000}"/>
    <cellStyle name="Heading 1 2 4" xfId="2471" xr:uid="{00000000-0005-0000-0000-0000D0080000}"/>
    <cellStyle name="Heading 1 2 5" xfId="2472" xr:uid="{00000000-0005-0000-0000-0000D1080000}"/>
    <cellStyle name="Heading 1 2 6" xfId="2473" xr:uid="{00000000-0005-0000-0000-0000D2080000}"/>
    <cellStyle name="Heading 1 2 7" xfId="2474" xr:uid="{00000000-0005-0000-0000-0000D3080000}"/>
    <cellStyle name="Heading 1 3" xfId="2475" xr:uid="{00000000-0005-0000-0000-0000D4080000}"/>
    <cellStyle name="Heading 1 3 2" xfId="2476" xr:uid="{00000000-0005-0000-0000-0000D5080000}"/>
    <cellStyle name="Heading 1 3 2 10" xfId="2477" xr:uid="{00000000-0005-0000-0000-0000D6080000}"/>
    <cellStyle name="Heading 1 3 2 11" xfId="2478" xr:uid="{00000000-0005-0000-0000-0000D7080000}"/>
    <cellStyle name="Heading 1 3 2 12" xfId="2479" xr:uid="{00000000-0005-0000-0000-0000D8080000}"/>
    <cellStyle name="Heading 1 3 2 13" xfId="2480" xr:uid="{00000000-0005-0000-0000-0000D9080000}"/>
    <cellStyle name="Heading 1 3 2 14" xfId="2481" xr:uid="{00000000-0005-0000-0000-0000DA080000}"/>
    <cellStyle name="Heading 1 3 2 15" xfId="2482" xr:uid="{00000000-0005-0000-0000-0000DB080000}"/>
    <cellStyle name="Heading 1 3 2 16" xfId="2483" xr:uid="{00000000-0005-0000-0000-0000DC080000}"/>
    <cellStyle name="Heading 1 3 2 17" xfId="2484" xr:uid="{00000000-0005-0000-0000-0000DD080000}"/>
    <cellStyle name="Heading 1 3 2 18" xfId="2485" xr:uid="{00000000-0005-0000-0000-0000DE080000}"/>
    <cellStyle name="Heading 1 3 2 19" xfId="2486" xr:uid="{00000000-0005-0000-0000-0000DF080000}"/>
    <cellStyle name="Heading 1 3 2 2" xfId="2487" xr:uid="{00000000-0005-0000-0000-0000E0080000}"/>
    <cellStyle name="Heading 1 3 2 20" xfId="2488" xr:uid="{00000000-0005-0000-0000-0000E1080000}"/>
    <cellStyle name="Heading 1 3 2 21" xfId="2489" xr:uid="{00000000-0005-0000-0000-0000E2080000}"/>
    <cellStyle name="Heading 1 3 2 22" xfId="2490" xr:uid="{00000000-0005-0000-0000-0000E3080000}"/>
    <cellStyle name="Heading 1 3 2 23" xfId="2491" xr:uid="{00000000-0005-0000-0000-0000E4080000}"/>
    <cellStyle name="Heading 1 3 2 3" xfId="2492" xr:uid="{00000000-0005-0000-0000-0000E5080000}"/>
    <cellStyle name="Heading 1 3 2 4" xfId="2493" xr:uid="{00000000-0005-0000-0000-0000E6080000}"/>
    <cellStyle name="Heading 1 3 2 5" xfId="2494" xr:uid="{00000000-0005-0000-0000-0000E7080000}"/>
    <cellStyle name="Heading 1 3 2 6" xfId="2495" xr:uid="{00000000-0005-0000-0000-0000E8080000}"/>
    <cellStyle name="Heading 1 3 2 7" xfId="2496" xr:uid="{00000000-0005-0000-0000-0000E9080000}"/>
    <cellStyle name="Heading 1 3 2 8" xfId="2497" xr:uid="{00000000-0005-0000-0000-0000EA080000}"/>
    <cellStyle name="Heading 1 3 2 9" xfId="2498" xr:uid="{00000000-0005-0000-0000-0000EB080000}"/>
    <cellStyle name="Heading 1 3 3" xfId="2499" xr:uid="{00000000-0005-0000-0000-0000EC080000}"/>
    <cellStyle name="Heading 1 3 4" xfId="2500" xr:uid="{00000000-0005-0000-0000-0000ED080000}"/>
    <cellStyle name="Heading 1 3 5" xfId="2501" xr:uid="{00000000-0005-0000-0000-0000EE080000}"/>
    <cellStyle name="Heading 1 3 6" xfId="2502" xr:uid="{00000000-0005-0000-0000-0000EF080000}"/>
    <cellStyle name="Heading 1 3 7" xfId="2503" xr:uid="{00000000-0005-0000-0000-0000F0080000}"/>
    <cellStyle name="Heading 1 4" xfId="2504" xr:uid="{00000000-0005-0000-0000-0000F1080000}"/>
    <cellStyle name="Heading 1 4 2" xfId="2505" xr:uid="{00000000-0005-0000-0000-0000F2080000}"/>
    <cellStyle name="Heading 1 4 3" xfId="2506" xr:uid="{00000000-0005-0000-0000-0000F3080000}"/>
    <cellStyle name="Heading 1 4 4" xfId="2507" xr:uid="{00000000-0005-0000-0000-0000F4080000}"/>
    <cellStyle name="Heading 1 4 5" xfId="2508" xr:uid="{00000000-0005-0000-0000-0000F5080000}"/>
    <cellStyle name="Heading 1 4 6" xfId="2509" xr:uid="{00000000-0005-0000-0000-0000F6080000}"/>
    <cellStyle name="Heading 1 4 7" xfId="2510" xr:uid="{00000000-0005-0000-0000-0000F7080000}"/>
    <cellStyle name="Heading 1 5" xfId="2511" xr:uid="{00000000-0005-0000-0000-0000F8080000}"/>
    <cellStyle name="Heading 1 5 2" xfId="2512" xr:uid="{00000000-0005-0000-0000-0000F9080000}"/>
    <cellStyle name="Heading 1 5 3" xfId="2513" xr:uid="{00000000-0005-0000-0000-0000FA080000}"/>
    <cellStyle name="Heading 1 5 4" xfId="2514" xr:uid="{00000000-0005-0000-0000-0000FB080000}"/>
    <cellStyle name="Heading 1 5 5" xfId="2515" xr:uid="{00000000-0005-0000-0000-0000FC080000}"/>
    <cellStyle name="Heading 1 5 6" xfId="2516" xr:uid="{00000000-0005-0000-0000-0000FD080000}"/>
    <cellStyle name="Heading 1 5 7" xfId="2517" xr:uid="{00000000-0005-0000-0000-0000FE080000}"/>
    <cellStyle name="Heading 1 6" xfId="2518" xr:uid="{00000000-0005-0000-0000-0000FF080000}"/>
    <cellStyle name="Heading 1 6 2" xfId="2519" xr:uid="{00000000-0005-0000-0000-000000090000}"/>
    <cellStyle name="Heading 1 6 3" xfId="2520" xr:uid="{00000000-0005-0000-0000-000001090000}"/>
    <cellStyle name="Heading 1 6 4" xfId="2521" xr:uid="{00000000-0005-0000-0000-000002090000}"/>
    <cellStyle name="Heading 1 6 5" xfId="2522" xr:uid="{00000000-0005-0000-0000-000003090000}"/>
    <cellStyle name="Heading 1 6 6" xfId="2523" xr:uid="{00000000-0005-0000-0000-000004090000}"/>
    <cellStyle name="Heading 1 6 7" xfId="2524" xr:uid="{00000000-0005-0000-0000-000005090000}"/>
    <cellStyle name="Heading 1 7" xfId="2525" xr:uid="{00000000-0005-0000-0000-000006090000}"/>
    <cellStyle name="Heading 1 7 2" xfId="2526" xr:uid="{00000000-0005-0000-0000-000007090000}"/>
    <cellStyle name="Heading 1 7 3" xfId="2527" xr:uid="{00000000-0005-0000-0000-000008090000}"/>
    <cellStyle name="Heading 1 7 4" xfId="2528" xr:uid="{00000000-0005-0000-0000-000009090000}"/>
    <cellStyle name="Heading 1 7 5" xfId="2529" xr:uid="{00000000-0005-0000-0000-00000A090000}"/>
    <cellStyle name="Heading 1 7 6" xfId="2530" xr:uid="{00000000-0005-0000-0000-00000B090000}"/>
    <cellStyle name="Heading 1 7 7" xfId="2531" xr:uid="{00000000-0005-0000-0000-00000C090000}"/>
    <cellStyle name="Heading 2" xfId="2532" xr:uid="{00000000-0005-0000-0000-00000D090000}"/>
    <cellStyle name="Heading 2 2" xfId="2533" xr:uid="{00000000-0005-0000-0000-00000E090000}"/>
    <cellStyle name="Heading 3" xfId="2534" xr:uid="{00000000-0005-0000-0000-00000F090000}"/>
    <cellStyle name="Heading 4" xfId="2535" xr:uid="{00000000-0005-0000-0000-000010090000}"/>
    <cellStyle name="Hiperlink 2" xfId="2536" xr:uid="{00000000-0005-0000-0000-000011090000}"/>
    <cellStyle name="HORAS_2" xfId="2537" xr:uid="{00000000-0005-0000-0000-000012090000}"/>
    <cellStyle name="Hyperlink 2" xfId="2538" xr:uid="{00000000-0005-0000-0000-000013090000}"/>
    <cellStyle name="Incorreto 2" xfId="2539" xr:uid="{00000000-0005-0000-0000-000014090000}"/>
    <cellStyle name="Incorreto 2 2" xfId="2540" xr:uid="{00000000-0005-0000-0000-000015090000}"/>
    <cellStyle name="Incorreto 2 3" xfId="2541" xr:uid="{00000000-0005-0000-0000-000016090000}"/>
    <cellStyle name="Incorreto 2 4" xfId="2542" xr:uid="{00000000-0005-0000-0000-000017090000}"/>
    <cellStyle name="Incorreto 2 5" xfId="2543" xr:uid="{00000000-0005-0000-0000-000018090000}"/>
    <cellStyle name="Incorreto 2 6" xfId="2544" xr:uid="{00000000-0005-0000-0000-000019090000}"/>
    <cellStyle name="Incorreto 2 7" xfId="2545" xr:uid="{00000000-0005-0000-0000-00001A090000}"/>
    <cellStyle name="Incorreto 3" xfId="2546" xr:uid="{00000000-0005-0000-0000-00001B090000}"/>
    <cellStyle name="Incorreto 4" xfId="2547" xr:uid="{00000000-0005-0000-0000-00001C090000}"/>
    <cellStyle name="Incorreto 5" xfId="2548" xr:uid="{00000000-0005-0000-0000-00001D090000}"/>
    <cellStyle name="Incorreto 6" xfId="2549" xr:uid="{00000000-0005-0000-0000-00001E090000}"/>
    <cellStyle name="Incorreto 7" xfId="2550" xr:uid="{00000000-0005-0000-0000-00001F090000}"/>
    <cellStyle name="Indefinido" xfId="7" xr:uid="{00000000-0005-0000-0000-000020090000}"/>
    <cellStyle name="Indefinido 2" xfId="2551" xr:uid="{00000000-0005-0000-0000-000021090000}"/>
    <cellStyle name="Indefinido 3" xfId="2552" xr:uid="{00000000-0005-0000-0000-000022090000}"/>
    <cellStyle name="Indefinido 4" xfId="2553" xr:uid="{00000000-0005-0000-0000-000023090000}"/>
    <cellStyle name="Indefinido 5" xfId="2554" xr:uid="{00000000-0005-0000-0000-000024090000}"/>
    <cellStyle name="Indefinido 6" xfId="2555" xr:uid="{00000000-0005-0000-0000-000025090000}"/>
    <cellStyle name="Indefinido 7" xfId="2556" xr:uid="{00000000-0005-0000-0000-000026090000}"/>
    <cellStyle name="Input" xfId="2557" xr:uid="{00000000-0005-0000-0000-000027090000}"/>
    <cellStyle name="Input [yellow]" xfId="2558" xr:uid="{00000000-0005-0000-0000-000028090000}"/>
    <cellStyle name="Input 2" xfId="2559" xr:uid="{00000000-0005-0000-0000-000029090000}"/>
    <cellStyle name="Input 3" xfId="2560" xr:uid="{00000000-0005-0000-0000-00002A090000}"/>
    <cellStyle name="Input 4" xfId="2561" xr:uid="{00000000-0005-0000-0000-00002B090000}"/>
    <cellStyle name="Input 5" xfId="2562" xr:uid="{00000000-0005-0000-0000-00002C090000}"/>
    <cellStyle name="Input 6" xfId="2563" xr:uid="{00000000-0005-0000-0000-00002D090000}"/>
    <cellStyle name="Input 7" xfId="2564" xr:uid="{00000000-0005-0000-0000-00002E090000}"/>
    <cellStyle name="Linked Cell" xfId="2565" xr:uid="{00000000-0005-0000-0000-00002F090000}"/>
    <cellStyle name="METRO_CÚBICO_2" xfId="2566" xr:uid="{00000000-0005-0000-0000-000030090000}"/>
    <cellStyle name="MILÍMETRO_0" xfId="2567" xr:uid="{00000000-0005-0000-0000-000031090000}"/>
    <cellStyle name="Moeda 2" xfId="8" xr:uid="{00000000-0005-0000-0000-000032090000}"/>
    <cellStyle name="Moeda 2 2" xfId="46" xr:uid="{00000000-0005-0000-0000-000033090000}"/>
    <cellStyle name="Moeda 2 2 2" xfId="2568" xr:uid="{00000000-0005-0000-0000-000034090000}"/>
    <cellStyle name="Moeda 2 2 3" xfId="2569" xr:uid="{00000000-0005-0000-0000-000035090000}"/>
    <cellStyle name="Moeda 2 2 3 2" xfId="13046" xr:uid="{7BF2E51D-B404-4033-9E2B-91DCD005B30C}"/>
    <cellStyle name="Moeda 2 2 4" xfId="2570" xr:uid="{00000000-0005-0000-0000-000036090000}"/>
    <cellStyle name="Moeda 2 2 4 2" xfId="13047" xr:uid="{D0D60425-C92C-40DB-8205-94A2B7B1B336}"/>
    <cellStyle name="Moeda 2 2 5" xfId="2571" xr:uid="{00000000-0005-0000-0000-000037090000}"/>
    <cellStyle name="Moeda 2 2 5 2" xfId="13048" xr:uid="{7B5E7059-CB74-4683-961D-82272BF68FED}"/>
    <cellStyle name="Moeda 2 2 6" xfId="2572" xr:uid="{00000000-0005-0000-0000-000038090000}"/>
    <cellStyle name="Moeda 2 2 6 2" xfId="13049" xr:uid="{12CCA30B-5F9E-4BDB-881D-CCAF5ACF2868}"/>
    <cellStyle name="Moeda 2 2 7" xfId="2573" xr:uid="{00000000-0005-0000-0000-000039090000}"/>
    <cellStyle name="Moeda 2 2 7 2" xfId="13050" xr:uid="{0B1154DA-CF4E-49A1-AE77-B10CDE012DA7}"/>
    <cellStyle name="Moeda 2 3" xfId="2574" xr:uid="{00000000-0005-0000-0000-00003A090000}"/>
    <cellStyle name="Moeda 3" xfId="9" xr:uid="{00000000-0005-0000-0000-00003B090000}"/>
    <cellStyle name="Moeda 3 2" xfId="47" xr:uid="{00000000-0005-0000-0000-00003C090000}"/>
    <cellStyle name="Moeda 3 2 2" xfId="74" xr:uid="{00000000-0005-0000-0000-00003D090000}"/>
    <cellStyle name="Moeda 3 2 2 2" xfId="117" xr:uid="{00000000-0005-0000-0000-00003E090000}"/>
    <cellStyle name="Moeda 3 2 2 2 2" xfId="208" xr:uid="{00000000-0005-0000-0000-00003F090000}"/>
    <cellStyle name="Moeda 3 2 2 2 2 2" xfId="11987" xr:uid="{3AAE01FF-77D4-4CC3-B6D7-718C8028A495}"/>
    <cellStyle name="Moeda 3 2 2 2 3" xfId="11897" xr:uid="{7CB6A787-3C98-422F-92B5-686C50025D9F}"/>
    <cellStyle name="Moeda 3 2 2 3" xfId="165" xr:uid="{00000000-0005-0000-0000-000040090000}"/>
    <cellStyle name="Moeda 3 2 2 3 2" xfId="11944" xr:uid="{AB4AE351-4C90-43B0-981E-7F5348B635B7}"/>
    <cellStyle name="Moeda 3 2 2 4" xfId="11854" xr:uid="{EF1E6E23-9B31-4805-B4B7-E98A28B3F59F}"/>
    <cellStyle name="Moeda 3 2 3" xfId="96" xr:uid="{00000000-0005-0000-0000-000041090000}"/>
    <cellStyle name="Moeda 3 2 3 2" xfId="187" xr:uid="{00000000-0005-0000-0000-000042090000}"/>
    <cellStyle name="Moeda 3 2 3 2 2" xfId="11966" xr:uid="{6EF5488F-2FF5-4D92-95AE-662E34EA75B7}"/>
    <cellStyle name="Moeda 3 2 3 3" xfId="11876" xr:uid="{7D882F06-0799-4243-A7A8-8C4149367CE2}"/>
    <cellStyle name="Moeda 3 2 4" xfId="143" xr:uid="{00000000-0005-0000-0000-000043090000}"/>
    <cellStyle name="Moeda 3 2 4 2" xfId="11922" xr:uid="{F8F1EBFE-B0BE-4EB7-9266-2B8DF62FF530}"/>
    <cellStyle name="Moeda 3 2 5" xfId="11833" xr:uid="{B4D02BEF-25D8-4AB9-A836-F5978F95B7EA}"/>
    <cellStyle name="Moeda 3 3" xfId="63" xr:uid="{00000000-0005-0000-0000-000044090000}"/>
    <cellStyle name="Moeda 3 3 2" xfId="106" xr:uid="{00000000-0005-0000-0000-000045090000}"/>
    <cellStyle name="Moeda 3 3 2 2" xfId="197" xr:uid="{00000000-0005-0000-0000-000046090000}"/>
    <cellStyle name="Moeda 3 3 2 2 2" xfId="11976" xr:uid="{1EB9FBD1-8793-44F3-9378-1474DD28770A}"/>
    <cellStyle name="Moeda 3 3 2 3" xfId="11886" xr:uid="{65B22A29-6831-4419-84D2-E58F76ECDD80}"/>
    <cellStyle name="Moeda 3 3 3" xfId="154" xr:uid="{00000000-0005-0000-0000-000047090000}"/>
    <cellStyle name="Moeda 3 3 3 2" xfId="11933" xr:uid="{1E56E308-AC5E-4FA5-8ACC-12B5F76E2537}"/>
    <cellStyle name="Moeda 3 3 4" xfId="11843" xr:uid="{89C30008-5594-4800-8671-154DF9A4DCB8}"/>
    <cellStyle name="Moeda 3 4" xfId="85" xr:uid="{00000000-0005-0000-0000-000048090000}"/>
    <cellStyle name="Moeda 3 4 2" xfId="176" xr:uid="{00000000-0005-0000-0000-000049090000}"/>
    <cellStyle name="Moeda 3 4 2 2" xfId="11955" xr:uid="{C12D14AF-3AB6-4D0C-8397-14695AC5C0E7}"/>
    <cellStyle name="Moeda 3 4 3" xfId="11865" xr:uid="{7D8497A4-1879-4A3A-ACE8-36EAE70D6BB4}"/>
    <cellStyle name="Moeda 3 5" xfId="2575" xr:uid="{00000000-0005-0000-0000-00004A090000}"/>
    <cellStyle name="Moeda 3 6" xfId="2576" xr:uid="{00000000-0005-0000-0000-00004B090000}"/>
    <cellStyle name="Moeda 3 7" xfId="2577" xr:uid="{00000000-0005-0000-0000-00004C090000}"/>
    <cellStyle name="Moeda 3 8" xfId="127" xr:uid="{00000000-0005-0000-0000-00004D090000}"/>
    <cellStyle name="Moeda 3 8 2" xfId="11907" xr:uid="{B87145E0-1AAE-40E6-83B5-DAA368BE622E}"/>
    <cellStyle name="Moeda 3 9" xfId="11822" xr:uid="{6D913AAE-BC8C-4475-A62B-DBFBD57191E3}"/>
    <cellStyle name="Moeda 4" xfId="10" xr:uid="{00000000-0005-0000-0000-00004E090000}"/>
    <cellStyle name="Moeda 4 2" xfId="48" xr:uid="{00000000-0005-0000-0000-00004F090000}"/>
    <cellStyle name="Moeda 4 3" xfId="2578" xr:uid="{00000000-0005-0000-0000-000050090000}"/>
    <cellStyle name="Moeda 4 4" xfId="2579" xr:uid="{00000000-0005-0000-0000-000051090000}"/>
    <cellStyle name="Moeda 4 5" xfId="2580" xr:uid="{00000000-0005-0000-0000-000052090000}"/>
    <cellStyle name="Moeda 4 6" xfId="2581" xr:uid="{00000000-0005-0000-0000-000053090000}"/>
    <cellStyle name="Moeda 4 7" xfId="2582" xr:uid="{00000000-0005-0000-0000-000054090000}"/>
    <cellStyle name="Moeda 5" xfId="2583" xr:uid="{00000000-0005-0000-0000-000055090000}"/>
    <cellStyle name="Moeda 5 10" xfId="2584" xr:uid="{00000000-0005-0000-0000-000056090000}"/>
    <cellStyle name="Moeda 5 10 2" xfId="13052" xr:uid="{18D613BB-0998-48BF-ABA5-74134398116C}"/>
    <cellStyle name="Moeda 5 11" xfId="2585" xr:uid="{00000000-0005-0000-0000-000057090000}"/>
    <cellStyle name="Moeda 5 11 2" xfId="13053" xr:uid="{7AF5DD7E-661C-40FF-9E54-22DB8016A079}"/>
    <cellStyle name="Moeda 5 12" xfId="2586" xr:uid="{00000000-0005-0000-0000-000058090000}"/>
    <cellStyle name="Moeda 5 12 2" xfId="13054" xr:uid="{E61B1643-B208-4AFA-A462-F0C45F7655F6}"/>
    <cellStyle name="Moeda 5 13" xfId="2587" xr:uid="{00000000-0005-0000-0000-000059090000}"/>
    <cellStyle name="Moeda 5 13 2" xfId="13055" xr:uid="{C3EEC10D-2820-4662-89E9-40ED004F509A}"/>
    <cellStyle name="Moeda 5 14" xfId="2588" xr:uid="{00000000-0005-0000-0000-00005A090000}"/>
    <cellStyle name="Moeda 5 14 2" xfId="13056" xr:uid="{1C504243-F4F9-4997-9472-A011A6931F7F}"/>
    <cellStyle name="Moeda 5 15" xfId="2589" xr:uid="{00000000-0005-0000-0000-00005B090000}"/>
    <cellStyle name="Moeda 5 15 2" xfId="13057" xr:uid="{8E8441A4-3425-4F4B-A8ED-63B646D3AC08}"/>
    <cellStyle name="Moeda 5 16" xfId="2590" xr:uid="{00000000-0005-0000-0000-00005C090000}"/>
    <cellStyle name="Moeda 5 16 2" xfId="13058" xr:uid="{EE4FE204-9107-44FF-A432-DAE244FCFD40}"/>
    <cellStyle name="Moeda 5 17" xfId="2591" xr:uid="{00000000-0005-0000-0000-00005D090000}"/>
    <cellStyle name="Moeda 5 17 2" xfId="13059" xr:uid="{8626DF7B-1480-40E1-8762-9FA3FE23ED44}"/>
    <cellStyle name="Moeda 5 18" xfId="13051" xr:uid="{D7FA3366-C310-40E0-A91E-303A2DB376FB}"/>
    <cellStyle name="Moeda 5 2" xfId="2592" xr:uid="{00000000-0005-0000-0000-00005E090000}"/>
    <cellStyle name="Moeda 5 2 2" xfId="13060" xr:uid="{5878A001-6BBE-4926-8574-2076CF5C3794}"/>
    <cellStyle name="Moeda 5 3" xfId="2593" xr:uid="{00000000-0005-0000-0000-00005F090000}"/>
    <cellStyle name="Moeda 5 3 2" xfId="13061" xr:uid="{84FCFF4C-43F5-4144-B810-2BE4075B6558}"/>
    <cellStyle name="Moeda 5 4" xfId="2594" xr:uid="{00000000-0005-0000-0000-000060090000}"/>
    <cellStyle name="Moeda 5 4 2" xfId="13062" xr:uid="{FD9D815B-09CE-4D18-B035-8A79D3D28CAE}"/>
    <cellStyle name="Moeda 5 5" xfId="2595" xr:uid="{00000000-0005-0000-0000-000061090000}"/>
    <cellStyle name="Moeda 5 5 2" xfId="13063" xr:uid="{BEA1F698-7226-434A-9C45-6013F6A90BFD}"/>
    <cellStyle name="Moeda 5 6" xfId="2596" xr:uid="{00000000-0005-0000-0000-000062090000}"/>
    <cellStyle name="Moeda 5 6 2" xfId="13064" xr:uid="{57564B8D-28DB-4F9A-A1BF-1B624992F593}"/>
    <cellStyle name="Moeda 5 7" xfId="2597" xr:uid="{00000000-0005-0000-0000-000063090000}"/>
    <cellStyle name="Moeda 5 7 2" xfId="13065" xr:uid="{9BFC8A62-DF48-4064-B04A-C9721E23AD7F}"/>
    <cellStyle name="Moeda 5 8" xfId="2598" xr:uid="{00000000-0005-0000-0000-000064090000}"/>
    <cellStyle name="Moeda 5 8 2" xfId="13066" xr:uid="{B7C38093-259E-4114-AEB6-3EDAD6E55C93}"/>
    <cellStyle name="Moeda 5 9" xfId="2599" xr:uid="{00000000-0005-0000-0000-000065090000}"/>
    <cellStyle name="Moeda 5 9 2" xfId="13067" xr:uid="{3A3BF946-ABC3-4644-81E4-D5D01CD21B2C}"/>
    <cellStyle name="Moeda 6" xfId="11816" xr:uid="{00000000-0005-0000-0000-000066090000}"/>
    <cellStyle name="Moeda 6 2" xfId="14805" xr:uid="{0D25A0F3-5B83-4E4B-BD27-BB9C4A469883}"/>
    <cellStyle name="Moeda 7" xfId="14816" xr:uid="{81A81E3E-35FE-4DCE-A1C0-CFA7881C9DF6}"/>
    <cellStyle name="Moeda0" xfId="11" xr:uid="{00000000-0005-0000-0000-000067090000}"/>
    <cellStyle name="mpenho" xfId="12" xr:uid="{00000000-0005-0000-0000-000068090000}"/>
    <cellStyle name="mpenho 2" xfId="49" xr:uid="{00000000-0005-0000-0000-000069090000}"/>
    <cellStyle name="Neutra 2" xfId="2600" xr:uid="{00000000-0005-0000-0000-00006A090000}"/>
    <cellStyle name="Neutra 2 10" xfId="2601" xr:uid="{00000000-0005-0000-0000-00006B090000}"/>
    <cellStyle name="Neutra 2 2" xfId="2602" xr:uid="{00000000-0005-0000-0000-00006C090000}"/>
    <cellStyle name="Neutra 2 3" xfId="2603" xr:uid="{00000000-0005-0000-0000-00006D090000}"/>
    <cellStyle name="Neutra 2 4" xfId="2604" xr:uid="{00000000-0005-0000-0000-00006E090000}"/>
    <cellStyle name="Neutra 2 5" xfId="2605" xr:uid="{00000000-0005-0000-0000-00006F090000}"/>
    <cellStyle name="Neutra 2 6" xfId="2606" xr:uid="{00000000-0005-0000-0000-000070090000}"/>
    <cellStyle name="Neutra 2 7" xfId="2607" xr:uid="{00000000-0005-0000-0000-000071090000}"/>
    <cellStyle name="Neutra 2 8" xfId="2608" xr:uid="{00000000-0005-0000-0000-000072090000}"/>
    <cellStyle name="Neutra 2 9" xfId="2609" xr:uid="{00000000-0005-0000-0000-000073090000}"/>
    <cellStyle name="Neutra 3" xfId="2610" xr:uid="{00000000-0005-0000-0000-000074090000}"/>
    <cellStyle name="Neutra 3 2" xfId="2611" xr:uid="{00000000-0005-0000-0000-000075090000}"/>
    <cellStyle name="Neutra 3 3" xfId="2612" xr:uid="{00000000-0005-0000-0000-000076090000}"/>
    <cellStyle name="Neutra 3 4" xfId="2613" xr:uid="{00000000-0005-0000-0000-000077090000}"/>
    <cellStyle name="Neutra 3 5" xfId="2614" xr:uid="{00000000-0005-0000-0000-000078090000}"/>
    <cellStyle name="Neutra 3 6" xfId="2615" xr:uid="{00000000-0005-0000-0000-000079090000}"/>
    <cellStyle name="Neutra 3 7" xfId="2616" xr:uid="{00000000-0005-0000-0000-00007A090000}"/>
    <cellStyle name="Neutra 4" xfId="2617" xr:uid="{00000000-0005-0000-0000-00007B090000}"/>
    <cellStyle name="Neutra 5" xfId="2618" xr:uid="{00000000-0005-0000-0000-00007C090000}"/>
    <cellStyle name="Neutra 6" xfId="2619" xr:uid="{00000000-0005-0000-0000-00007D090000}"/>
    <cellStyle name="Neutra 7" xfId="2620" xr:uid="{00000000-0005-0000-0000-00007E090000}"/>
    <cellStyle name="Neutral" xfId="2621" xr:uid="{00000000-0005-0000-0000-00007F090000}"/>
    <cellStyle name="Neutral 2" xfId="2622" xr:uid="{00000000-0005-0000-0000-000080090000}"/>
    <cellStyle name="Neutral 3" xfId="2623" xr:uid="{00000000-0005-0000-0000-000081090000}"/>
    <cellStyle name="Neutral 4" xfId="2624" xr:uid="{00000000-0005-0000-0000-000082090000}"/>
    <cellStyle name="Neutral 5" xfId="2625" xr:uid="{00000000-0005-0000-0000-000083090000}"/>
    <cellStyle name="Neutral 6" xfId="2626" xr:uid="{00000000-0005-0000-0000-000084090000}"/>
    <cellStyle name="Neutral 7" xfId="2627" xr:uid="{00000000-0005-0000-0000-000085090000}"/>
    <cellStyle name="Normal" xfId="0" builtinId="0"/>
    <cellStyle name="Normal - Style1" xfId="2628" xr:uid="{00000000-0005-0000-0000-000087090000}"/>
    <cellStyle name="Normal 10" xfId="41" xr:uid="{00000000-0005-0000-0000-000088090000}"/>
    <cellStyle name="Normal 10 10" xfId="2629" xr:uid="{00000000-0005-0000-0000-000089090000}"/>
    <cellStyle name="Normal 10 10 2" xfId="2630" xr:uid="{00000000-0005-0000-0000-00008A090000}"/>
    <cellStyle name="Normal 10 11" xfId="2631" xr:uid="{00000000-0005-0000-0000-00008B090000}"/>
    <cellStyle name="Normal 10 12" xfId="2632" xr:uid="{00000000-0005-0000-0000-00008C090000}"/>
    <cellStyle name="Normal 10 13" xfId="2633" xr:uid="{00000000-0005-0000-0000-00008D090000}"/>
    <cellStyle name="Normal 10 14" xfId="2634" xr:uid="{00000000-0005-0000-0000-00008E090000}"/>
    <cellStyle name="Normal 10 15" xfId="2635" xr:uid="{00000000-0005-0000-0000-00008F090000}"/>
    <cellStyle name="Normal 10 16" xfId="2636" xr:uid="{00000000-0005-0000-0000-000090090000}"/>
    <cellStyle name="Normal 10 17" xfId="2637" xr:uid="{00000000-0005-0000-0000-000091090000}"/>
    <cellStyle name="Normal 10 18" xfId="2638" xr:uid="{00000000-0005-0000-0000-000092090000}"/>
    <cellStyle name="Normal 10 19" xfId="2639" xr:uid="{00000000-0005-0000-0000-000093090000}"/>
    <cellStyle name="Normal 10 2" xfId="2640" xr:uid="{00000000-0005-0000-0000-000094090000}"/>
    <cellStyle name="Normal 10 2 2" xfId="2641" xr:uid="{00000000-0005-0000-0000-000095090000}"/>
    <cellStyle name="Normal 10 2 3" xfId="2642" xr:uid="{00000000-0005-0000-0000-000096090000}"/>
    <cellStyle name="Normal 10 2 4" xfId="2643" xr:uid="{00000000-0005-0000-0000-000097090000}"/>
    <cellStyle name="Normal 10 2 5" xfId="2644" xr:uid="{00000000-0005-0000-0000-000098090000}"/>
    <cellStyle name="Normal 10 2 6" xfId="2645" xr:uid="{00000000-0005-0000-0000-000099090000}"/>
    <cellStyle name="Normal 10 2 7" xfId="2646" xr:uid="{00000000-0005-0000-0000-00009A090000}"/>
    <cellStyle name="Normal 10 2 8" xfId="2647" xr:uid="{00000000-0005-0000-0000-00009B090000}"/>
    <cellStyle name="Normal 10 20" xfId="2648" xr:uid="{00000000-0005-0000-0000-00009C090000}"/>
    <cellStyle name="Normal 10 21" xfId="2649" xr:uid="{00000000-0005-0000-0000-00009D090000}"/>
    <cellStyle name="Normal 10 22" xfId="2650" xr:uid="{00000000-0005-0000-0000-00009E090000}"/>
    <cellStyle name="Normal 10 23" xfId="2651" xr:uid="{00000000-0005-0000-0000-00009F090000}"/>
    <cellStyle name="Normal 10 24" xfId="2652" xr:uid="{00000000-0005-0000-0000-0000A0090000}"/>
    <cellStyle name="Normal 10 3" xfId="2653" xr:uid="{00000000-0005-0000-0000-0000A1090000}"/>
    <cellStyle name="Normal 10 4" xfId="2654" xr:uid="{00000000-0005-0000-0000-0000A2090000}"/>
    <cellStyle name="Normal 10 5" xfId="2655" xr:uid="{00000000-0005-0000-0000-0000A3090000}"/>
    <cellStyle name="Normal 10 6" xfId="2656" xr:uid="{00000000-0005-0000-0000-0000A4090000}"/>
    <cellStyle name="Normal 10 7" xfId="2657" xr:uid="{00000000-0005-0000-0000-0000A5090000}"/>
    <cellStyle name="Normal 10 8" xfId="2658" xr:uid="{00000000-0005-0000-0000-0000A6090000}"/>
    <cellStyle name="Normal 10 9" xfId="2659" xr:uid="{00000000-0005-0000-0000-0000A7090000}"/>
    <cellStyle name="Normal 100" xfId="2660" xr:uid="{00000000-0005-0000-0000-0000A8090000}"/>
    <cellStyle name="Normal 100 2" xfId="13068" xr:uid="{52AB0396-AB76-42C3-B797-655C23E73BB7}"/>
    <cellStyle name="Normal 101" xfId="2661" xr:uid="{00000000-0005-0000-0000-0000A9090000}"/>
    <cellStyle name="Normal 101 2" xfId="13069" xr:uid="{D5E8EA65-4D44-43C6-A037-657CA27B0BF4}"/>
    <cellStyle name="Normal 102" xfId="2662" xr:uid="{00000000-0005-0000-0000-0000AA090000}"/>
    <cellStyle name="Normal 102 2" xfId="13070" xr:uid="{754E7A33-0136-4A92-8FCF-DF1C657F0ED1}"/>
    <cellStyle name="Normal 103" xfId="2663" xr:uid="{00000000-0005-0000-0000-0000AB090000}"/>
    <cellStyle name="Normal 103 2" xfId="13071" xr:uid="{B4799BF3-BB0B-4536-A9C9-A04EE541F1F8}"/>
    <cellStyle name="Normal 104" xfId="2664" xr:uid="{00000000-0005-0000-0000-0000AC090000}"/>
    <cellStyle name="Normal 104 2" xfId="13072" xr:uid="{4D189DC2-2DBD-4D20-976F-CCE55D37BD1E}"/>
    <cellStyle name="Normal 105" xfId="2665" xr:uid="{00000000-0005-0000-0000-0000AD090000}"/>
    <cellStyle name="Normal 105 2" xfId="13073" xr:uid="{14EBEA06-F21A-467A-902F-6907810047FB}"/>
    <cellStyle name="Normal 106" xfId="2666" xr:uid="{00000000-0005-0000-0000-0000AE090000}"/>
    <cellStyle name="Normal 106 2" xfId="13074" xr:uid="{3B79C030-6BA2-4C92-B113-F3FA2522F491}"/>
    <cellStyle name="Normal 107" xfId="2667" xr:uid="{00000000-0005-0000-0000-0000AF090000}"/>
    <cellStyle name="Normal 107 2" xfId="13075" xr:uid="{27C1C8FD-4765-460F-A0B6-B559638C9E6D}"/>
    <cellStyle name="Normal 108" xfId="2668" xr:uid="{00000000-0005-0000-0000-0000B0090000}"/>
    <cellStyle name="Normal 108 2" xfId="13076" xr:uid="{99791E4D-F082-43D7-80A6-7697A422F638}"/>
    <cellStyle name="Normal 109" xfId="2669" xr:uid="{00000000-0005-0000-0000-0000B1090000}"/>
    <cellStyle name="Normal 109 2" xfId="13077" xr:uid="{C7415FA7-C643-4815-BC5C-8AC9F02BBDF0}"/>
    <cellStyle name="Normal 11" xfId="44" xr:uid="{00000000-0005-0000-0000-0000B2090000}"/>
    <cellStyle name="Normal 11 2" xfId="72" xr:uid="{00000000-0005-0000-0000-0000B3090000}"/>
    <cellStyle name="Normal 11 2 2" xfId="115" xr:uid="{00000000-0005-0000-0000-0000B4090000}"/>
    <cellStyle name="Normal 11 2 2 2" xfId="206" xr:uid="{00000000-0005-0000-0000-0000B5090000}"/>
    <cellStyle name="Normal 11 2 2 2 2" xfId="11985" xr:uid="{49172922-A1F5-4950-A197-F21554F03383}"/>
    <cellStyle name="Normal 11 2 2 3" xfId="11895" xr:uid="{0741C2B0-C5B9-411D-9091-3BFD91CF0CFD}"/>
    <cellStyle name="Normal 11 2 3" xfId="163" xr:uid="{00000000-0005-0000-0000-0000B6090000}"/>
    <cellStyle name="Normal 11 2 3 2" xfId="11942" xr:uid="{F62B3F19-1368-426F-AE4B-09618362CCDF}"/>
    <cellStyle name="Normal 11 2 4" xfId="11852" xr:uid="{3CEA503A-8082-4CD5-8DD6-D29F46EF7D86}"/>
    <cellStyle name="Normal 11 3" xfId="94" xr:uid="{00000000-0005-0000-0000-0000B7090000}"/>
    <cellStyle name="Normal 11 3 2" xfId="185" xr:uid="{00000000-0005-0000-0000-0000B8090000}"/>
    <cellStyle name="Normal 11 3 2 2" xfId="11964" xr:uid="{F8D208C5-B9B1-4DEA-B212-DCD1E7F6D2AD}"/>
    <cellStyle name="Normal 11 3 3" xfId="11874" xr:uid="{E3182A1E-9B45-4495-8A5C-FC15608C1EB5}"/>
    <cellStyle name="Normal 11 4" xfId="2670" xr:uid="{00000000-0005-0000-0000-0000B9090000}"/>
    <cellStyle name="Normal 11 5" xfId="2671" xr:uid="{00000000-0005-0000-0000-0000BA090000}"/>
    <cellStyle name="Normal 11 6" xfId="2672" xr:uid="{00000000-0005-0000-0000-0000BB090000}"/>
    <cellStyle name="Normal 11 7" xfId="2673" xr:uid="{00000000-0005-0000-0000-0000BC090000}"/>
    <cellStyle name="Normal 11 8" xfId="141" xr:uid="{00000000-0005-0000-0000-0000BD090000}"/>
    <cellStyle name="Normal 11 8 2" xfId="11920" xr:uid="{68DFCBCA-A970-42E6-9E11-29C888357E30}"/>
    <cellStyle name="Normal 11 9" xfId="11831" xr:uid="{35185ABA-A213-40FD-BFDC-2F0C719A5939}"/>
    <cellStyle name="Normal 110" xfId="2674" xr:uid="{00000000-0005-0000-0000-0000BE090000}"/>
    <cellStyle name="Normal 110 2" xfId="13078" xr:uid="{BBD65844-A16E-4212-BBBD-603EC3187096}"/>
    <cellStyle name="Normal 111" xfId="2675" xr:uid="{00000000-0005-0000-0000-0000BF090000}"/>
    <cellStyle name="Normal 111 2" xfId="13079" xr:uid="{8CE579BB-36B7-4A4B-9711-6C4F54186907}"/>
    <cellStyle name="Normal 112" xfId="2676" xr:uid="{00000000-0005-0000-0000-0000C0090000}"/>
    <cellStyle name="Normal 112 2" xfId="13080" xr:uid="{27F42680-A150-40AC-8EDD-11284C499A01}"/>
    <cellStyle name="Normal 113" xfId="2677" xr:uid="{00000000-0005-0000-0000-0000C1090000}"/>
    <cellStyle name="Normal 113 2" xfId="13081" xr:uid="{8CBD503E-0AF3-4875-96CF-40DD76A5FCE2}"/>
    <cellStyle name="Normal 114" xfId="2678" xr:uid="{00000000-0005-0000-0000-0000C2090000}"/>
    <cellStyle name="Normal 114 2" xfId="13082" xr:uid="{CC3D61ED-9C19-4179-94C6-7F765803B840}"/>
    <cellStyle name="Normal 115" xfId="2679" xr:uid="{00000000-0005-0000-0000-0000C3090000}"/>
    <cellStyle name="Normal 115 2" xfId="13083" xr:uid="{15F6CEB0-DEAD-4010-960A-1CBB1A572396}"/>
    <cellStyle name="Normal 116" xfId="2680" xr:uid="{00000000-0005-0000-0000-0000C4090000}"/>
    <cellStyle name="Normal 116 2" xfId="13084" xr:uid="{1F6C0363-F7E0-4F1E-9038-F304E60820D9}"/>
    <cellStyle name="Normal 117" xfId="2681" xr:uid="{00000000-0005-0000-0000-0000C5090000}"/>
    <cellStyle name="Normal 117 2" xfId="13085" xr:uid="{B0C57512-ECD9-4F9F-949B-05D00D70D63A}"/>
    <cellStyle name="Normal 118" xfId="2682" xr:uid="{00000000-0005-0000-0000-0000C6090000}"/>
    <cellStyle name="Normal 118 2" xfId="13086" xr:uid="{84512C93-E20E-4EC0-8C0F-D8CD503CF100}"/>
    <cellStyle name="Normal 119" xfId="2683" xr:uid="{00000000-0005-0000-0000-0000C7090000}"/>
    <cellStyle name="Normal 119 2" xfId="13087" xr:uid="{0CDF9BA4-A635-429A-92AA-B92FFBA6FE94}"/>
    <cellStyle name="Normal 12" xfId="217" xr:uid="{00000000-0005-0000-0000-0000C8090000}"/>
    <cellStyle name="Normal 12 10" xfId="11996" xr:uid="{4599F064-F988-4C1D-9AC6-F165958DBC01}"/>
    <cellStyle name="Normal 12 2" xfId="2684" xr:uid="{00000000-0005-0000-0000-0000C9090000}"/>
    <cellStyle name="Normal 12 3" xfId="2685" xr:uid="{00000000-0005-0000-0000-0000CA090000}"/>
    <cellStyle name="Normal 12 4" xfId="2686" xr:uid="{00000000-0005-0000-0000-0000CB090000}"/>
    <cellStyle name="Normal 12 5" xfId="2687" xr:uid="{00000000-0005-0000-0000-0000CC090000}"/>
    <cellStyle name="Normal 12 6" xfId="2688" xr:uid="{00000000-0005-0000-0000-0000CD090000}"/>
    <cellStyle name="Normal 12 7" xfId="2689" xr:uid="{00000000-0005-0000-0000-0000CE090000}"/>
    <cellStyle name="Normal 12 8" xfId="2690" xr:uid="{00000000-0005-0000-0000-0000CF090000}"/>
    <cellStyle name="Normal 12 9" xfId="2691" xr:uid="{00000000-0005-0000-0000-0000D0090000}"/>
    <cellStyle name="Normal 120" xfId="2692" xr:uid="{00000000-0005-0000-0000-0000D1090000}"/>
    <cellStyle name="Normal 120 2" xfId="13088" xr:uid="{42760CD0-34A4-45AF-AC52-3D6A129FC33E}"/>
    <cellStyle name="Normal 121" xfId="2693" xr:uid="{00000000-0005-0000-0000-0000D2090000}"/>
    <cellStyle name="Normal 121 2" xfId="13089" xr:uid="{E1C2866B-2CA9-4CD6-A4F9-E40D8391CB60}"/>
    <cellStyle name="Normal 122" xfId="2694" xr:uid="{00000000-0005-0000-0000-0000D3090000}"/>
    <cellStyle name="Normal 122 2" xfId="13090" xr:uid="{3D4C48AF-4795-4FB1-8820-FD757612C585}"/>
    <cellStyle name="Normal 123" xfId="2695" xr:uid="{00000000-0005-0000-0000-0000D4090000}"/>
    <cellStyle name="Normal 123 2" xfId="13091" xr:uid="{81EF3F1F-F826-459C-8363-4A15EC8CA7E9}"/>
    <cellStyle name="Normal 124" xfId="2696" xr:uid="{00000000-0005-0000-0000-0000D5090000}"/>
    <cellStyle name="Normal 124 2" xfId="13092" xr:uid="{E1016138-6817-4012-81D3-002A7A588A61}"/>
    <cellStyle name="Normal 125" xfId="2697" xr:uid="{00000000-0005-0000-0000-0000D6090000}"/>
    <cellStyle name="Normal 125 2" xfId="13093" xr:uid="{A566BB65-8AEE-45A1-B47C-FC4FE23458F7}"/>
    <cellStyle name="Normal 126" xfId="2698" xr:uid="{00000000-0005-0000-0000-0000D7090000}"/>
    <cellStyle name="Normal 126 2" xfId="13094" xr:uid="{B07001C8-C5B4-4C3F-852B-84FA97E6FE21}"/>
    <cellStyle name="Normal 127" xfId="2699" xr:uid="{00000000-0005-0000-0000-0000D8090000}"/>
    <cellStyle name="Normal 127 2" xfId="13095" xr:uid="{ED9B7714-F713-49EA-B665-7351E457602D}"/>
    <cellStyle name="Normal 128" xfId="2700" xr:uid="{00000000-0005-0000-0000-0000D9090000}"/>
    <cellStyle name="Normal 128 2" xfId="13096" xr:uid="{947627D0-86AD-4D5C-B7DF-27072239DFDC}"/>
    <cellStyle name="Normal 129" xfId="2701" xr:uid="{00000000-0005-0000-0000-0000DA090000}"/>
    <cellStyle name="Normal 129 2" xfId="13097" xr:uid="{9C982FEC-EE4E-4875-B009-9B011827B5B9}"/>
    <cellStyle name="Normal 13" xfId="2702" xr:uid="{00000000-0005-0000-0000-0000DB090000}"/>
    <cellStyle name="Normal 13 2" xfId="2703" xr:uid="{00000000-0005-0000-0000-0000DC090000}"/>
    <cellStyle name="Normal 13 3" xfId="2704" xr:uid="{00000000-0005-0000-0000-0000DD090000}"/>
    <cellStyle name="Normal 13 4" xfId="2705" xr:uid="{00000000-0005-0000-0000-0000DE090000}"/>
    <cellStyle name="Normal 13 5" xfId="2706" xr:uid="{00000000-0005-0000-0000-0000DF090000}"/>
    <cellStyle name="Normal 13 6" xfId="2707" xr:uid="{00000000-0005-0000-0000-0000E0090000}"/>
    <cellStyle name="Normal 13 7" xfId="2708" xr:uid="{00000000-0005-0000-0000-0000E1090000}"/>
    <cellStyle name="Normal 130" xfId="2709" xr:uid="{00000000-0005-0000-0000-0000E2090000}"/>
    <cellStyle name="Normal 130 2" xfId="13098" xr:uid="{E9F5F14C-E02B-4726-847F-6A9793372D03}"/>
    <cellStyle name="Normal 131" xfId="2710" xr:uid="{00000000-0005-0000-0000-0000E3090000}"/>
    <cellStyle name="Normal 131 2" xfId="13099" xr:uid="{A6CDE847-E75B-4A07-BA7B-745CB5F58DEF}"/>
    <cellStyle name="Normal 132" xfId="2711" xr:uid="{00000000-0005-0000-0000-0000E4090000}"/>
    <cellStyle name="Normal 132 2" xfId="13100" xr:uid="{0A9CBD00-5C2F-4F8E-92FB-5FAC836FE1AA}"/>
    <cellStyle name="Normal 133" xfId="2712" xr:uid="{00000000-0005-0000-0000-0000E5090000}"/>
    <cellStyle name="Normal 133 2" xfId="13101" xr:uid="{AE66DF1B-926D-4A29-AEFD-04663043860B}"/>
    <cellStyle name="Normal 134" xfId="2713" xr:uid="{00000000-0005-0000-0000-0000E6090000}"/>
    <cellStyle name="Normal 134 2" xfId="13102" xr:uid="{DEC25A7F-7F17-443C-ACBF-7630137B883C}"/>
    <cellStyle name="Normal 135" xfId="2714" xr:uid="{00000000-0005-0000-0000-0000E7090000}"/>
    <cellStyle name="Normal 135 2" xfId="13103" xr:uid="{6EAF1FCD-3188-45F2-BE5A-46BFA8E0BCD4}"/>
    <cellStyle name="Normal 136" xfId="2715" xr:uid="{00000000-0005-0000-0000-0000E8090000}"/>
    <cellStyle name="Normal 136 2" xfId="13104" xr:uid="{78E62447-E058-42CA-B315-55A75F283633}"/>
    <cellStyle name="Normal 137" xfId="2716" xr:uid="{00000000-0005-0000-0000-0000E9090000}"/>
    <cellStyle name="Normal 137 2" xfId="13105" xr:uid="{1BA554FC-D4ED-4D73-B4D0-0E5FF95F8AF8}"/>
    <cellStyle name="Normal 138" xfId="2717" xr:uid="{00000000-0005-0000-0000-0000EA090000}"/>
    <cellStyle name="Normal 138 2" xfId="13106" xr:uid="{2F7908FF-A657-4C45-925A-C090E159F6C5}"/>
    <cellStyle name="Normal 139" xfId="2718" xr:uid="{00000000-0005-0000-0000-0000EB090000}"/>
    <cellStyle name="Normal 139 2" xfId="13107" xr:uid="{216AEF5A-DEA7-44DB-A22E-13F786CBD4DD}"/>
    <cellStyle name="Normal 14" xfId="2719" xr:uid="{00000000-0005-0000-0000-0000EC090000}"/>
    <cellStyle name="Normal 14 2" xfId="2720" xr:uid="{00000000-0005-0000-0000-0000ED090000}"/>
    <cellStyle name="Normal 14 3" xfId="2721" xr:uid="{00000000-0005-0000-0000-0000EE090000}"/>
    <cellStyle name="Normal 14 4" xfId="2722" xr:uid="{00000000-0005-0000-0000-0000EF090000}"/>
    <cellStyle name="Normal 14 5" xfId="2723" xr:uid="{00000000-0005-0000-0000-0000F0090000}"/>
    <cellStyle name="Normal 14 6" xfId="2724" xr:uid="{00000000-0005-0000-0000-0000F1090000}"/>
    <cellStyle name="Normal 14 7" xfId="2725" xr:uid="{00000000-0005-0000-0000-0000F2090000}"/>
    <cellStyle name="Normal 140" xfId="2726" xr:uid="{00000000-0005-0000-0000-0000F3090000}"/>
    <cellStyle name="Normal 140 2" xfId="13108" xr:uid="{A5FED4FB-230D-4B2F-9814-CEDF84FEA491}"/>
    <cellStyle name="Normal 141" xfId="2727" xr:uid="{00000000-0005-0000-0000-0000F4090000}"/>
    <cellStyle name="Normal 142" xfId="2728" xr:uid="{00000000-0005-0000-0000-0000F5090000}"/>
    <cellStyle name="Normal 142 2" xfId="13109" xr:uid="{E4397ACF-B8B1-4B33-BC96-CCF17F3AECD3}"/>
    <cellStyle name="Normal 143" xfId="2729" xr:uid="{00000000-0005-0000-0000-0000F6090000}"/>
    <cellStyle name="Normal 143 2" xfId="13110" xr:uid="{C2655734-8FB4-4999-91B5-00C6B6FFF77A}"/>
    <cellStyle name="Normal 144" xfId="2730" xr:uid="{00000000-0005-0000-0000-0000F7090000}"/>
    <cellStyle name="Normal 144 2" xfId="13111" xr:uid="{7B0EFE95-B349-42B1-A450-580AF20D6748}"/>
    <cellStyle name="Normal 145" xfId="2731" xr:uid="{00000000-0005-0000-0000-0000F8090000}"/>
    <cellStyle name="Normal 145 2" xfId="13112" xr:uid="{F717AD10-B691-4968-9F3B-DEE96245F9D8}"/>
    <cellStyle name="Normal 146" xfId="2732" xr:uid="{00000000-0005-0000-0000-0000F9090000}"/>
    <cellStyle name="Normal 146 2" xfId="13113" xr:uid="{598611C9-6950-4633-A8EF-57EAC240CFC5}"/>
    <cellStyle name="Normal 147" xfId="2733" xr:uid="{00000000-0005-0000-0000-0000FA090000}"/>
    <cellStyle name="Normal 147 2" xfId="13114" xr:uid="{82A9D306-523D-4C7D-9D7E-9D957B2430BF}"/>
    <cellStyle name="Normal 148" xfId="2734" xr:uid="{00000000-0005-0000-0000-0000FB090000}"/>
    <cellStyle name="Normal 148 2" xfId="2735" xr:uid="{00000000-0005-0000-0000-0000FC090000}"/>
    <cellStyle name="Normal 148 3" xfId="13115" xr:uid="{8034C6B5-A151-4F9E-9D18-1315F265FC89}"/>
    <cellStyle name="Normal 149" xfId="2736" xr:uid="{00000000-0005-0000-0000-0000FD090000}"/>
    <cellStyle name="Normal 149 2" xfId="13116" xr:uid="{15C39C69-2E69-4981-AA45-23491DA32FBE}"/>
    <cellStyle name="Normal 15" xfId="2737" xr:uid="{00000000-0005-0000-0000-0000FE090000}"/>
    <cellStyle name="Normal 15 2" xfId="2738" xr:uid="{00000000-0005-0000-0000-0000FF090000}"/>
    <cellStyle name="Normal 150" xfId="2739" xr:uid="{00000000-0005-0000-0000-0000000A0000}"/>
    <cellStyle name="Normal 150 2" xfId="13117" xr:uid="{E361838D-78DD-4654-A533-72D7CDA0D500}"/>
    <cellStyle name="Normal 151" xfId="2740" xr:uid="{00000000-0005-0000-0000-0000010A0000}"/>
    <cellStyle name="Normal 151 2" xfId="13118" xr:uid="{5F2B2ED3-BCCA-4C3B-B275-2D8F6F84EE3E}"/>
    <cellStyle name="Normal 152" xfId="2741" xr:uid="{00000000-0005-0000-0000-0000020A0000}"/>
    <cellStyle name="Normal 152 2" xfId="13119" xr:uid="{32A1DBA0-66CC-4C07-9523-24405D5E9EC0}"/>
    <cellStyle name="Normal 153" xfId="2742" xr:uid="{00000000-0005-0000-0000-0000030A0000}"/>
    <cellStyle name="Normal 153 2" xfId="13120" xr:uid="{72B71EB1-1C5F-4714-954E-41FEB13A56BD}"/>
    <cellStyle name="Normal 154" xfId="2743" xr:uid="{00000000-0005-0000-0000-0000040A0000}"/>
    <cellStyle name="Normal 154 2" xfId="13121" xr:uid="{0DD0DCA9-6FD4-4BE2-97DC-4A38FA8B4AB4}"/>
    <cellStyle name="Normal 155" xfId="2744" xr:uid="{00000000-0005-0000-0000-0000050A0000}"/>
    <cellStyle name="Normal 155 2" xfId="13122" xr:uid="{CF81B3AB-17DE-441F-8440-58A2FD8D126C}"/>
    <cellStyle name="Normal 156" xfId="2745" xr:uid="{00000000-0005-0000-0000-0000060A0000}"/>
    <cellStyle name="Normal 156 2" xfId="13123" xr:uid="{3C381169-6AEF-4D8B-B962-74389BFB649E}"/>
    <cellStyle name="Normal 157" xfId="2746" xr:uid="{00000000-0005-0000-0000-0000070A0000}"/>
    <cellStyle name="Normal 157 2" xfId="13124" xr:uid="{B33C76F7-2889-4CF7-AB45-0965E733A120}"/>
    <cellStyle name="Normal 158" xfId="2747" xr:uid="{00000000-0005-0000-0000-0000080A0000}"/>
    <cellStyle name="Normal 158 2" xfId="2748" xr:uid="{00000000-0005-0000-0000-0000090A0000}"/>
    <cellStyle name="Normal 158 2 2" xfId="13126" xr:uid="{64E3F15C-5F6E-49A4-84DC-76E740B21E02}"/>
    <cellStyle name="Normal 158 3" xfId="13125" xr:uid="{AA0F04BC-8BE5-4598-9DB6-4C2FDB4A064A}"/>
    <cellStyle name="Normal 159" xfId="2749" xr:uid="{00000000-0005-0000-0000-00000A0A0000}"/>
    <cellStyle name="Normal 159 2" xfId="13127" xr:uid="{B32A85FF-AA8D-4645-94A9-A8A1A3E8FA05}"/>
    <cellStyle name="Normal 16" xfId="2750" xr:uid="{00000000-0005-0000-0000-00000B0A0000}"/>
    <cellStyle name="Normal 16 2" xfId="2751" xr:uid="{00000000-0005-0000-0000-00000C0A0000}"/>
    <cellStyle name="Normal 16 3" xfId="2752" xr:uid="{00000000-0005-0000-0000-00000D0A0000}"/>
    <cellStyle name="Normal 16 4" xfId="2753" xr:uid="{00000000-0005-0000-0000-00000E0A0000}"/>
    <cellStyle name="Normal 16 5" xfId="2754" xr:uid="{00000000-0005-0000-0000-00000F0A0000}"/>
    <cellStyle name="Normal 16 6" xfId="2755" xr:uid="{00000000-0005-0000-0000-0000100A0000}"/>
    <cellStyle name="Normal 16 7" xfId="2756" xr:uid="{00000000-0005-0000-0000-0000110A0000}"/>
    <cellStyle name="Normal 16 8" xfId="2757" xr:uid="{00000000-0005-0000-0000-0000120A0000}"/>
    <cellStyle name="Normal 160" xfId="2758" xr:uid="{00000000-0005-0000-0000-0000130A0000}"/>
    <cellStyle name="Normal 160 2" xfId="13128" xr:uid="{E72724DE-3C26-47EE-BD06-8AFB4F3AB283}"/>
    <cellStyle name="Normal 161" xfId="2759" xr:uid="{00000000-0005-0000-0000-0000140A0000}"/>
    <cellStyle name="Normal 161 2" xfId="13129" xr:uid="{C60A0430-A416-4839-B603-2BB4EEC20433}"/>
    <cellStyle name="Normal 162" xfId="2760" xr:uid="{00000000-0005-0000-0000-0000150A0000}"/>
    <cellStyle name="Normal 162 2" xfId="13130" xr:uid="{4A31C3FF-93AC-46DD-B2A3-9D4AB493B144}"/>
    <cellStyle name="Normal 163" xfId="2761" xr:uid="{00000000-0005-0000-0000-0000160A0000}"/>
    <cellStyle name="Normal 163 2" xfId="13131" xr:uid="{A03D3FD1-8DDD-47D9-8502-EB2E71AF15E1}"/>
    <cellStyle name="Normal 164" xfId="2762" xr:uid="{00000000-0005-0000-0000-0000170A0000}"/>
    <cellStyle name="Normal 164 2" xfId="13132" xr:uid="{22A59B78-18F0-4984-9DC8-2D5F8D8B328F}"/>
    <cellStyle name="Normal 165" xfId="2763" xr:uid="{00000000-0005-0000-0000-0000180A0000}"/>
    <cellStyle name="Normal 165 2" xfId="13133" xr:uid="{8A69E3EB-7CD9-4CBB-B559-AA86DD3FD42B}"/>
    <cellStyle name="Normal 166" xfId="2764" xr:uid="{00000000-0005-0000-0000-0000190A0000}"/>
    <cellStyle name="Normal 166 2" xfId="13134" xr:uid="{6F738837-8300-4B14-9E03-DBC54EB5C1A5}"/>
    <cellStyle name="Normal 167" xfId="2765" xr:uid="{00000000-0005-0000-0000-00001A0A0000}"/>
    <cellStyle name="Normal 167 2" xfId="13135" xr:uid="{3E762C84-BC32-4DEF-9933-D4EF722C900A}"/>
    <cellStyle name="Normal 168" xfId="2766" xr:uid="{00000000-0005-0000-0000-00001B0A0000}"/>
    <cellStyle name="Normal 168 2" xfId="13136" xr:uid="{7048B8CA-534D-406F-9373-13F5DDA4DB9E}"/>
    <cellStyle name="Normal 169" xfId="2767" xr:uid="{00000000-0005-0000-0000-00001C0A0000}"/>
    <cellStyle name="Normal 169 2" xfId="13137" xr:uid="{9E9955F8-7C93-465C-8514-753B4188C07E}"/>
    <cellStyle name="Normal 17" xfId="2768" xr:uid="{00000000-0005-0000-0000-00001D0A0000}"/>
    <cellStyle name="Normal 17 2" xfId="2769" xr:uid="{00000000-0005-0000-0000-00001E0A0000}"/>
    <cellStyle name="Normal 17 3" xfId="2770" xr:uid="{00000000-0005-0000-0000-00001F0A0000}"/>
    <cellStyle name="Normal 17 4" xfId="2771" xr:uid="{00000000-0005-0000-0000-0000200A0000}"/>
    <cellStyle name="Normal 17 5" xfId="2772" xr:uid="{00000000-0005-0000-0000-0000210A0000}"/>
    <cellStyle name="Normal 17 6" xfId="2773" xr:uid="{00000000-0005-0000-0000-0000220A0000}"/>
    <cellStyle name="Normal 17 7" xfId="2774" xr:uid="{00000000-0005-0000-0000-0000230A0000}"/>
    <cellStyle name="Normal 17 8" xfId="2775" xr:uid="{00000000-0005-0000-0000-0000240A0000}"/>
    <cellStyle name="Normal 170" xfId="2776" xr:uid="{00000000-0005-0000-0000-0000250A0000}"/>
    <cellStyle name="Normal 170 2" xfId="13138" xr:uid="{09331796-4E02-4E76-B424-0665F8FAFAA2}"/>
    <cellStyle name="Normal 171" xfId="2777" xr:uid="{00000000-0005-0000-0000-0000260A0000}"/>
    <cellStyle name="Normal 171 2" xfId="13139" xr:uid="{33AB90CB-C2B0-47E5-9A3B-FD56F10DE8C1}"/>
    <cellStyle name="Normal 172" xfId="2778" xr:uid="{00000000-0005-0000-0000-0000270A0000}"/>
    <cellStyle name="Normal 172 2" xfId="13140" xr:uid="{960F0D2F-A113-47B4-854C-3D1592F66600}"/>
    <cellStyle name="Normal 173" xfId="2779" xr:uid="{00000000-0005-0000-0000-0000280A0000}"/>
    <cellStyle name="Normal 173 2" xfId="13141" xr:uid="{A4873DEC-3E7F-426A-82AA-9D5D68DC51D3}"/>
    <cellStyle name="Normal 174" xfId="2780" xr:uid="{00000000-0005-0000-0000-0000290A0000}"/>
    <cellStyle name="Normal 174 2" xfId="13142" xr:uid="{F445F0CB-D65F-4A48-BBE7-5A0A859EE0A2}"/>
    <cellStyle name="Normal 175" xfId="2781" xr:uid="{00000000-0005-0000-0000-00002A0A0000}"/>
    <cellStyle name="Normal 175 2" xfId="13143" xr:uid="{43BB8671-D88F-4FB2-A5D2-E13048DEFA02}"/>
    <cellStyle name="Normal 176" xfId="2782" xr:uid="{00000000-0005-0000-0000-00002B0A0000}"/>
    <cellStyle name="Normal 176 2" xfId="13144" xr:uid="{DB95B385-9B3B-4E56-94EF-92DF30F7BC06}"/>
    <cellStyle name="Normal 177" xfId="2783" xr:uid="{00000000-0005-0000-0000-00002C0A0000}"/>
    <cellStyle name="Normal 177 2" xfId="13145" xr:uid="{DDF55C75-1D17-4884-BFC7-FA4CFDD3542E}"/>
    <cellStyle name="Normal 178" xfId="2784" xr:uid="{00000000-0005-0000-0000-00002D0A0000}"/>
    <cellStyle name="Normal 178 2" xfId="13146" xr:uid="{B6ED31D5-2890-4BEA-A0E6-DA4C05F6A35D}"/>
    <cellStyle name="Normal 179" xfId="2785" xr:uid="{00000000-0005-0000-0000-00002E0A0000}"/>
    <cellStyle name="Normal 179 2" xfId="13147" xr:uid="{79CA71F0-6F04-44F5-8E3F-B78529FBC57E}"/>
    <cellStyle name="Normal 18" xfId="2786" xr:uid="{00000000-0005-0000-0000-00002F0A0000}"/>
    <cellStyle name="Normal 18 2" xfId="2787" xr:uid="{00000000-0005-0000-0000-0000300A0000}"/>
    <cellStyle name="Normal 18 3" xfId="2788" xr:uid="{00000000-0005-0000-0000-0000310A0000}"/>
    <cellStyle name="Normal 18 4" xfId="2789" xr:uid="{00000000-0005-0000-0000-0000320A0000}"/>
    <cellStyle name="Normal 18 5" xfId="2790" xr:uid="{00000000-0005-0000-0000-0000330A0000}"/>
    <cellStyle name="Normal 18 6" xfId="2791" xr:uid="{00000000-0005-0000-0000-0000340A0000}"/>
    <cellStyle name="Normal 18 7" xfId="2792" xr:uid="{00000000-0005-0000-0000-0000350A0000}"/>
    <cellStyle name="Normal 18 8" xfId="13148" xr:uid="{72FE15CF-DAC1-476E-AF32-2BC581A89608}"/>
    <cellStyle name="Normal 180" xfId="2793" xr:uid="{00000000-0005-0000-0000-0000360A0000}"/>
    <cellStyle name="Normal 180 2" xfId="13149" xr:uid="{1A0AFDC3-E9D9-4AB1-AD3D-4986CB1C4D63}"/>
    <cellStyle name="Normal 181" xfId="2794" xr:uid="{00000000-0005-0000-0000-0000370A0000}"/>
    <cellStyle name="Normal 181 2" xfId="13150" xr:uid="{CA3B51E2-456A-4E04-AC2C-B1F89E656249}"/>
    <cellStyle name="Normal 182" xfId="2795" xr:uid="{00000000-0005-0000-0000-0000380A0000}"/>
    <cellStyle name="Normal 182 2" xfId="13151" xr:uid="{25BA8D42-9F93-4E48-AF4D-DF8AA4FC6487}"/>
    <cellStyle name="Normal 183" xfId="2796" xr:uid="{00000000-0005-0000-0000-0000390A0000}"/>
    <cellStyle name="Normal 183 2" xfId="13152" xr:uid="{F69AC748-1A3B-4AE2-9E45-D09362F200D2}"/>
    <cellStyle name="Normal 184" xfId="2797" xr:uid="{00000000-0005-0000-0000-00003A0A0000}"/>
    <cellStyle name="Normal 184 2" xfId="2798" xr:uid="{00000000-0005-0000-0000-00003B0A0000}"/>
    <cellStyle name="Normal 184 2 2" xfId="13154" xr:uid="{3FB6D60B-A980-4E00-8604-4164E058266A}"/>
    <cellStyle name="Normal 184 3" xfId="13153" xr:uid="{75D7DE13-FB5B-4F0D-8373-7E243BFBA705}"/>
    <cellStyle name="Normal 185" xfId="2799" xr:uid="{00000000-0005-0000-0000-00003C0A0000}"/>
    <cellStyle name="Normal 185 10" xfId="2800" xr:uid="{00000000-0005-0000-0000-00003D0A0000}"/>
    <cellStyle name="Normal 185 10 2" xfId="13155" xr:uid="{E1D2E134-654E-4135-8391-0EA005606CC1}"/>
    <cellStyle name="Normal 185 11" xfId="2801" xr:uid="{00000000-0005-0000-0000-00003E0A0000}"/>
    <cellStyle name="Normal 185 11 2" xfId="13156" xr:uid="{524B9D6D-48DE-4EF1-9668-88CF58152136}"/>
    <cellStyle name="Normal 185 12" xfId="2802" xr:uid="{00000000-0005-0000-0000-00003F0A0000}"/>
    <cellStyle name="Normal 185 12 2" xfId="13157" xr:uid="{E46CBF61-D163-4F93-B6E9-8CC0D01D9BEA}"/>
    <cellStyle name="Normal 185 13" xfId="2803" xr:uid="{00000000-0005-0000-0000-0000400A0000}"/>
    <cellStyle name="Normal 185 13 2" xfId="13158" xr:uid="{FD8D2F2E-7906-4867-9AF8-F20212C1878E}"/>
    <cellStyle name="Normal 185 14" xfId="2804" xr:uid="{00000000-0005-0000-0000-0000410A0000}"/>
    <cellStyle name="Normal 185 14 2" xfId="13159" xr:uid="{31243922-7A03-47F7-884F-9D5F71163117}"/>
    <cellStyle name="Normal 185 15" xfId="2805" xr:uid="{00000000-0005-0000-0000-0000420A0000}"/>
    <cellStyle name="Normal 185 15 2" xfId="13160" xr:uid="{EF9D13FA-C6DB-406A-A056-EF7B64ECD3AE}"/>
    <cellStyle name="Normal 185 16" xfId="2806" xr:uid="{00000000-0005-0000-0000-0000430A0000}"/>
    <cellStyle name="Normal 185 16 2" xfId="13161" xr:uid="{C9470E73-B745-42B0-AB16-E9A44D1986F5}"/>
    <cellStyle name="Normal 185 17" xfId="2807" xr:uid="{00000000-0005-0000-0000-0000440A0000}"/>
    <cellStyle name="Normal 185 17 2" xfId="13162" xr:uid="{9CE8ED26-F29E-48C1-82D6-8803A9BCC562}"/>
    <cellStyle name="Normal 185 18" xfId="2808" xr:uid="{00000000-0005-0000-0000-0000450A0000}"/>
    <cellStyle name="Normal 185 18 2" xfId="13163" xr:uid="{90F97694-F5EA-4A93-BC69-C39BA08D0D78}"/>
    <cellStyle name="Normal 185 19" xfId="2809" xr:uid="{00000000-0005-0000-0000-0000460A0000}"/>
    <cellStyle name="Normal 185 19 2" xfId="13164" xr:uid="{39B5AA4E-B862-48A5-B293-A94F27D4F001}"/>
    <cellStyle name="Normal 185 2" xfId="2810" xr:uid="{00000000-0005-0000-0000-0000470A0000}"/>
    <cellStyle name="Normal 185 2 2" xfId="13165" xr:uid="{1411F44F-8948-494A-8BD7-E4EFA7362C91}"/>
    <cellStyle name="Normal 185 20" xfId="2811" xr:uid="{00000000-0005-0000-0000-0000480A0000}"/>
    <cellStyle name="Normal 185 20 2" xfId="13166" xr:uid="{CF864E76-6A42-414F-8A89-83FDCA93ED98}"/>
    <cellStyle name="Normal 185 21" xfId="2812" xr:uid="{00000000-0005-0000-0000-0000490A0000}"/>
    <cellStyle name="Normal 185 21 2" xfId="13167" xr:uid="{2F996F02-748B-4105-9BAC-D8BD194D38F7}"/>
    <cellStyle name="Normal 185 22" xfId="2813" xr:uid="{00000000-0005-0000-0000-00004A0A0000}"/>
    <cellStyle name="Normal 185 22 2" xfId="13168" xr:uid="{89D2F2F5-2655-4C51-9670-2ED31DDE7E6E}"/>
    <cellStyle name="Normal 185 23" xfId="2814" xr:uid="{00000000-0005-0000-0000-00004B0A0000}"/>
    <cellStyle name="Normal 185 23 2" xfId="13169" xr:uid="{B8361760-B5FA-4A9E-8C8E-68E60F35FC9D}"/>
    <cellStyle name="Normal 185 3" xfId="2815" xr:uid="{00000000-0005-0000-0000-00004C0A0000}"/>
    <cellStyle name="Normal 185 3 2" xfId="13170" xr:uid="{71FD5BDE-34F2-41F0-B57D-C42137440411}"/>
    <cellStyle name="Normal 185 4" xfId="2816" xr:uid="{00000000-0005-0000-0000-00004D0A0000}"/>
    <cellStyle name="Normal 185 4 2" xfId="13171" xr:uid="{01031159-2FBC-4240-8CBB-53EDF2E56DD1}"/>
    <cellStyle name="Normal 185 5" xfId="2817" xr:uid="{00000000-0005-0000-0000-00004E0A0000}"/>
    <cellStyle name="Normal 185 5 2" xfId="13172" xr:uid="{42FC341A-1FB8-416F-93DF-495C16FC1DD4}"/>
    <cellStyle name="Normal 185 6" xfId="2818" xr:uid="{00000000-0005-0000-0000-00004F0A0000}"/>
    <cellStyle name="Normal 185 6 2" xfId="13173" xr:uid="{C722AD0D-3264-4653-9084-ADF8FC4DEE11}"/>
    <cellStyle name="Normal 185 7" xfId="2819" xr:uid="{00000000-0005-0000-0000-0000500A0000}"/>
    <cellStyle name="Normal 185 7 2" xfId="13174" xr:uid="{73C87F8B-081F-42DE-907C-5D7AF894E2E9}"/>
    <cellStyle name="Normal 185 8" xfId="2820" xr:uid="{00000000-0005-0000-0000-0000510A0000}"/>
    <cellStyle name="Normal 185 8 2" xfId="13175" xr:uid="{55959A8C-42E4-456E-A18A-95E3837E21DE}"/>
    <cellStyle name="Normal 185 9" xfId="2821" xr:uid="{00000000-0005-0000-0000-0000520A0000}"/>
    <cellStyle name="Normal 185 9 2" xfId="13176" xr:uid="{C3BAF3B0-EF39-49E5-B0D2-4F43DFC45D64}"/>
    <cellStyle name="Normal 186" xfId="2822" xr:uid="{00000000-0005-0000-0000-0000530A0000}"/>
    <cellStyle name="Normal 186 10" xfId="2823" xr:uid="{00000000-0005-0000-0000-0000540A0000}"/>
    <cellStyle name="Normal 186 10 2" xfId="13177" xr:uid="{E8D46870-0895-4929-B835-DC5941EFC864}"/>
    <cellStyle name="Normal 186 11" xfId="2824" xr:uid="{00000000-0005-0000-0000-0000550A0000}"/>
    <cellStyle name="Normal 186 11 2" xfId="13178" xr:uid="{26B07F17-0DE5-49FB-8165-2AD302919795}"/>
    <cellStyle name="Normal 186 12" xfId="2825" xr:uid="{00000000-0005-0000-0000-0000560A0000}"/>
    <cellStyle name="Normal 186 12 2" xfId="13179" xr:uid="{ACD3FB01-93D6-4F4D-9D6D-6862385884B2}"/>
    <cellStyle name="Normal 186 13" xfId="2826" xr:uid="{00000000-0005-0000-0000-0000570A0000}"/>
    <cellStyle name="Normal 186 13 2" xfId="13180" xr:uid="{D7B883E9-B1A8-4AF3-B260-EC4B2BC01611}"/>
    <cellStyle name="Normal 186 14" xfId="2827" xr:uid="{00000000-0005-0000-0000-0000580A0000}"/>
    <cellStyle name="Normal 186 14 2" xfId="13181" xr:uid="{60BF7870-3FE4-4896-BD05-77959034BD5D}"/>
    <cellStyle name="Normal 186 15" xfId="2828" xr:uid="{00000000-0005-0000-0000-0000590A0000}"/>
    <cellStyle name="Normal 186 15 2" xfId="13182" xr:uid="{FD98274E-05E5-4591-A9F2-F5B2C8E165B3}"/>
    <cellStyle name="Normal 186 16" xfId="2829" xr:uid="{00000000-0005-0000-0000-00005A0A0000}"/>
    <cellStyle name="Normal 186 16 2" xfId="13183" xr:uid="{ACCA3824-3E39-4557-86C3-1A822602C10D}"/>
    <cellStyle name="Normal 186 17" xfId="2830" xr:uid="{00000000-0005-0000-0000-00005B0A0000}"/>
    <cellStyle name="Normal 186 17 2" xfId="13184" xr:uid="{DEF469D2-31E6-4CA1-9166-7756820F3D25}"/>
    <cellStyle name="Normal 186 18" xfId="2831" xr:uid="{00000000-0005-0000-0000-00005C0A0000}"/>
    <cellStyle name="Normal 186 18 2" xfId="13185" xr:uid="{DE1CBC14-A315-4B1B-8405-2A0BD8992DE6}"/>
    <cellStyle name="Normal 186 19" xfId="2832" xr:uid="{00000000-0005-0000-0000-00005D0A0000}"/>
    <cellStyle name="Normal 186 19 2" xfId="13186" xr:uid="{0A5870CD-80AD-4E86-82A4-4AD2E06762D9}"/>
    <cellStyle name="Normal 186 2" xfId="2833" xr:uid="{00000000-0005-0000-0000-00005E0A0000}"/>
    <cellStyle name="Normal 186 2 2" xfId="13187" xr:uid="{FA435FED-CD88-464B-8B02-92C803E1C81B}"/>
    <cellStyle name="Normal 186 20" xfId="2834" xr:uid="{00000000-0005-0000-0000-00005F0A0000}"/>
    <cellStyle name="Normal 186 20 2" xfId="13188" xr:uid="{35BFE3E5-3815-4984-9C59-69876309B783}"/>
    <cellStyle name="Normal 186 21" xfId="2835" xr:uid="{00000000-0005-0000-0000-0000600A0000}"/>
    <cellStyle name="Normal 186 21 2" xfId="13189" xr:uid="{D59A7B94-7A16-40EB-9A2F-2DA00423086F}"/>
    <cellStyle name="Normal 186 22" xfId="2836" xr:uid="{00000000-0005-0000-0000-0000610A0000}"/>
    <cellStyle name="Normal 186 22 2" xfId="13190" xr:uid="{ADA2544C-1F10-464B-89B5-EB7AA5835819}"/>
    <cellStyle name="Normal 186 23" xfId="2837" xr:uid="{00000000-0005-0000-0000-0000620A0000}"/>
    <cellStyle name="Normal 186 23 2" xfId="13191" xr:uid="{E51A53C6-292A-40A6-B1C9-57B64CC71842}"/>
    <cellStyle name="Normal 186 3" xfId="2838" xr:uid="{00000000-0005-0000-0000-0000630A0000}"/>
    <cellStyle name="Normal 186 3 2" xfId="13192" xr:uid="{CCF1195D-1665-4D2D-82A8-40DCCC60329C}"/>
    <cellStyle name="Normal 186 4" xfId="2839" xr:uid="{00000000-0005-0000-0000-0000640A0000}"/>
    <cellStyle name="Normal 186 4 2" xfId="13193" xr:uid="{90DD34EC-1A6E-491F-BC43-2233DE922C24}"/>
    <cellStyle name="Normal 186 5" xfId="2840" xr:uid="{00000000-0005-0000-0000-0000650A0000}"/>
    <cellStyle name="Normal 186 5 2" xfId="13194" xr:uid="{D71BF5A9-0FD1-433D-A966-2E01BAFE8098}"/>
    <cellStyle name="Normal 186 6" xfId="2841" xr:uid="{00000000-0005-0000-0000-0000660A0000}"/>
    <cellStyle name="Normal 186 6 2" xfId="13195" xr:uid="{48E6370F-C523-4FAE-8C60-71567C9BCD36}"/>
    <cellStyle name="Normal 186 7" xfId="2842" xr:uid="{00000000-0005-0000-0000-0000670A0000}"/>
    <cellStyle name="Normal 186 7 2" xfId="13196" xr:uid="{F2827997-B015-4377-84F0-03AC36070637}"/>
    <cellStyle name="Normal 186 8" xfId="2843" xr:uid="{00000000-0005-0000-0000-0000680A0000}"/>
    <cellStyle name="Normal 186 8 2" xfId="13197" xr:uid="{1FF75505-7740-4B8D-BA8F-1379E354FAE0}"/>
    <cellStyle name="Normal 186 9" xfId="2844" xr:uid="{00000000-0005-0000-0000-0000690A0000}"/>
    <cellStyle name="Normal 186 9 2" xfId="13198" xr:uid="{8B1A79D5-548E-4942-9AE0-3EBE7B817904}"/>
    <cellStyle name="Normal 187" xfId="2845" xr:uid="{00000000-0005-0000-0000-00006A0A0000}"/>
    <cellStyle name="Normal 187 10" xfId="2846" xr:uid="{00000000-0005-0000-0000-00006B0A0000}"/>
    <cellStyle name="Normal 187 10 2" xfId="13199" xr:uid="{7F0836E5-87ED-4EBA-AC83-E4C5576A2ACB}"/>
    <cellStyle name="Normal 187 11" xfId="2847" xr:uid="{00000000-0005-0000-0000-00006C0A0000}"/>
    <cellStyle name="Normal 187 11 2" xfId="13200" xr:uid="{8EBA8226-44C6-448F-A782-965AB8CE9761}"/>
    <cellStyle name="Normal 187 12" xfId="2848" xr:uid="{00000000-0005-0000-0000-00006D0A0000}"/>
    <cellStyle name="Normal 187 12 2" xfId="13201" xr:uid="{89E2DF08-049D-4A0A-9745-96CCCD4CDA51}"/>
    <cellStyle name="Normal 187 13" xfId="2849" xr:uid="{00000000-0005-0000-0000-00006E0A0000}"/>
    <cellStyle name="Normal 187 13 2" xfId="13202" xr:uid="{51D82B45-9942-41CE-B25F-2644E196F2A9}"/>
    <cellStyle name="Normal 187 14" xfId="2850" xr:uid="{00000000-0005-0000-0000-00006F0A0000}"/>
    <cellStyle name="Normal 187 14 2" xfId="13203" xr:uid="{B771CBC1-7F0C-49E2-99DB-002B8A6313C5}"/>
    <cellStyle name="Normal 187 15" xfId="2851" xr:uid="{00000000-0005-0000-0000-0000700A0000}"/>
    <cellStyle name="Normal 187 15 2" xfId="13204" xr:uid="{937D13B0-D99E-44AD-86EF-91275C9DCB06}"/>
    <cellStyle name="Normal 187 16" xfId="2852" xr:uid="{00000000-0005-0000-0000-0000710A0000}"/>
    <cellStyle name="Normal 187 16 2" xfId="13205" xr:uid="{FDD71420-4329-4F49-911B-2B40820D9DD4}"/>
    <cellStyle name="Normal 187 17" xfId="2853" xr:uid="{00000000-0005-0000-0000-0000720A0000}"/>
    <cellStyle name="Normal 187 17 2" xfId="13206" xr:uid="{95B29603-B21C-47F5-AE19-3F6E4FC989BD}"/>
    <cellStyle name="Normal 187 18" xfId="2854" xr:uid="{00000000-0005-0000-0000-0000730A0000}"/>
    <cellStyle name="Normal 187 18 2" xfId="13207" xr:uid="{87B51A98-4805-4093-B1D3-2E8E4DBDF5BF}"/>
    <cellStyle name="Normal 187 19" xfId="2855" xr:uid="{00000000-0005-0000-0000-0000740A0000}"/>
    <cellStyle name="Normal 187 19 2" xfId="13208" xr:uid="{B590794A-4BAF-4E28-970E-6DAE5D9BC195}"/>
    <cellStyle name="Normal 187 2" xfId="2856" xr:uid="{00000000-0005-0000-0000-0000750A0000}"/>
    <cellStyle name="Normal 187 2 2" xfId="13209" xr:uid="{23FBBD80-7187-4BA5-8AB6-F6B2C1981F0B}"/>
    <cellStyle name="Normal 187 20" xfId="2857" xr:uid="{00000000-0005-0000-0000-0000760A0000}"/>
    <cellStyle name="Normal 187 20 2" xfId="13210" xr:uid="{2FF8C525-4CDF-4F7F-B73A-7370DEAD720B}"/>
    <cellStyle name="Normal 187 21" xfId="2858" xr:uid="{00000000-0005-0000-0000-0000770A0000}"/>
    <cellStyle name="Normal 187 21 2" xfId="13211" xr:uid="{015CE7D7-BBF0-4B52-A272-E7A9E4E17957}"/>
    <cellStyle name="Normal 187 22" xfId="2859" xr:uid="{00000000-0005-0000-0000-0000780A0000}"/>
    <cellStyle name="Normal 187 22 2" xfId="13212" xr:uid="{02AEF402-7104-45A6-9EBF-AAAF969F58CD}"/>
    <cellStyle name="Normal 187 23" xfId="2860" xr:uid="{00000000-0005-0000-0000-0000790A0000}"/>
    <cellStyle name="Normal 187 23 2" xfId="13213" xr:uid="{1C41AFA3-2E4F-4EFB-972A-A2120B6BC530}"/>
    <cellStyle name="Normal 187 3" xfId="2861" xr:uid="{00000000-0005-0000-0000-00007A0A0000}"/>
    <cellStyle name="Normal 187 3 2" xfId="13214" xr:uid="{2C555A7D-89DF-4339-ACBF-410F3262C5A5}"/>
    <cellStyle name="Normal 187 4" xfId="2862" xr:uid="{00000000-0005-0000-0000-00007B0A0000}"/>
    <cellStyle name="Normal 187 4 2" xfId="13215" xr:uid="{6E306E3F-C3AC-4E78-9932-5E34DF39C095}"/>
    <cellStyle name="Normal 187 5" xfId="2863" xr:uid="{00000000-0005-0000-0000-00007C0A0000}"/>
    <cellStyle name="Normal 187 5 2" xfId="13216" xr:uid="{EA65FA7E-F082-4A3E-A979-EE71F574990D}"/>
    <cellStyle name="Normal 187 6" xfId="2864" xr:uid="{00000000-0005-0000-0000-00007D0A0000}"/>
    <cellStyle name="Normal 187 6 2" xfId="13217" xr:uid="{7DE3F333-17E1-47D8-B87E-296D5078EEEB}"/>
    <cellStyle name="Normal 187 7" xfId="2865" xr:uid="{00000000-0005-0000-0000-00007E0A0000}"/>
    <cellStyle name="Normal 187 7 2" xfId="13218" xr:uid="{876359FC-DEF3-4695-B9BD-97D7A27249A0}"/>
    <cellStyle name="Normal 187 8" xfId="2866" xr:uid="{00000000-0005-0000-0000-00007F0A0000}"/>
    <cellStyle name="Normal 187 8 2" xfId="13219" xr:uid="{8121AB37-BCB0-4085-95A2-04ED72B5CF59}"/>
    <cellStyle name="Normal 187 9" xfId="2867" xr:uid="{00000000-0005-0000-0000-0000800A0000}"/>
    <cellStyle name="Normal 187 9 2" xfId="13220" xr:uid="{8CC8B8B1-43EF-4DE3-80A7-61EBF17D15FE}"/>
    <cellStyle name="Normal 188" xfId="2868" xr:uid="{00000000-0005-0000-0000-0000810A0000}"/>
    <cellStyle name="Normal 188 10" xfId="2869" xr:uid="{00000000-0005-0000-0000-0000820A0000}"/>
    <cellStyle name="Normal 188 10 2" xfId="13221" xr:uid="{D21DB651-FACC-415D-B81F-603894BAB9A5}"/>
    <cellStyle name="Normal 188 11" xfId="2870" xr:uid="{00000000-0005-0000-0000-0000830A0000}"/>
    <cellStyle name="Normal 188 11 2" xfId="13222" xr:uid="{B520A3D3-411B-4C44-B6C1-57E4C90B306B}"/>
    <cellStyle name="Normal 188 12" xfId="2871" xr:uid="{00000000-0005-0000-0000-0000840A0000}"/>
    <cellStyle name="Normal 188 12 2" xfId="13223" xr:uid="{B771D9A1-B5F7-4FE0-B506-43D5D50773E1}"/>
    <cellStyle name="Normal 188 13" xfId="2872" xr:uid="{00000000-0005-0000-0000-0000850A0000}"/>
    <cellStyle name="Normal 188 13 2" xfId="13224" xr:uid="{D029A1AF-1221-47FE-B205-FED4AF3A26B9}"/>
    <cellStyle name="Normal 188 14" xfId="2873" xr:uid="{00000000-0005-0000-0000-0000860A0000}"/>
    <cellStyle name="Normal 188 14 2" xfId="13225" xr:uid="{99711701-7FE5-43F9-BD0D-3DB366C10DE2}"/>
    <cellStyle name="Normal 188 15" xfId="2874" xr:uid="{00000000-0005-0000-0000-0000870A0000}"/>
    <cellStyle name="Normal 188 15 2" xfId="13226" xr:uid="{CC3EEE5D-4515-4187-87A9-C9D01037E0E8}"/>
    <cellStyle name="Normal 188 16" xfId="2875" xr:uid="{00000000-0005-0000-0000-0000880A0000}"/>
    <cellStyle name="Normal 188 16 2" xfId="13227" xr:uid="{3E703289-8168-489E-B01E-0EBF4F7872DD}"/>
    <cellStyle name="Normal 188 17" xfId="2876" xr:uid="{00000000-0005-0000-0000-0000890A0000}"/>
    <cellStyle name="Normal 188 17 2" xfId="13228" xr:uid="{F74CC2B3-503F-4CDC-A089-5C78748377DA}"/>
    <cellStyle name="Normal 188 18" xfId="2877" xr:uid="{00000000-0005-0000-0000-00008A0A0000}"/>
    <cellStyle name="Normal 188 18 2" xfId="13229" xr:uid="{86386692-4875-4E21-AAB7-846272E87134}"/>
    <cellStyle name="Normal 188 19" xfId="2878" xr:uid="{00000000-0005-0000-0000-00008B0A0000}"/>
    <cellStyle name="Normal 188 19 2" xfId="13230" xr:uid="{6B47EB30-E52A-4B01-B47B-9B3293AA2A9D}"/>
    <cellStyle name="Normal 188 2" xfId="2879" xr:uid="{00000000-0005-0000-0000-00008C0A0000}"/>
    <cellStyle name="Normal 188 2 2" xfId="13231" xr:uid="{FEF81DB6-2286-4CD6-8907-B0E50C5E72B9}"/>
    <cellStyle name="Normal 188 20" xfId="2880" xr:uid="{00000000-0005-0000-0000-00008D0A0000}"/>
    <cellStyle name="Normal 188 20 2" xfId="13232" xr:uid="{675E1206-C5A4-4D5F-A0E9-1FE847097A70}"/>
    <cellStyle name="Normal 188 21" xfId="2881" xr:uid="{00000000-0005-0000-0000-00008E0A0000}"/>
    <cellStyle name="Normal 188 21 2" xfId="13233" xr:uid="{57960057-4653-4A2E-8B33-78462B653C95}"/>
    <cellStyle name="Normal 188 22" xfId="2882" xr:uid="{00000000-0005-0000-0000-00008F0A0000}"/>
    <cellStyle name="Normal 188 22 2" xfId="13234" xr:uid="{2D575345-6B66-4F43-804F-B89124D61A41}"/>
    <cellStyle name="Normal 188 23" xfId="2883" xr:uid="{00000000-0005-0000-0000-0000900A0000}"/>
    <cellStyle name="Normal 188 23 2" xfId="13235" xr:uid="{EDB9E90C-2342-4092-8C50-4A98A6374714}"/>
    <cellStyle name="Normal 188 3" xfId="2884" xr:uid="{00000000-0005-0000-0000-0000910A0000}"/>
    <cellStyle name="Normal 188 3 2" xfId="13236" xr:uid="{1B5F3B05-ABCF-492C-8AB1-F82E81865996}"/>
    <cellStyle name="Normal 188 4" xfId="2885" xr:uid="{00000000-0005-0000-0000-0000920A0000}"/>
    <cellStyle name="Normal 188 4 2" xfId="13237" xr:uid="{5BA675C0-2488-4028-B013-3BF2594AEFEE}"/>
    <cellStyle name="Normal 188 5" xfId="2886" xr:uid="{00000000-0005-0000-0000-0000930A0000}"/>
    <cellStyle name="Normal 188 5 2" xfId="13238" xr:uid="{E6909653-DBD2-419F-A04A-B0FC774D7928}"/>
    <cellStyle name="Normal 188 6" xfId="2887" xr:uid="{00000000-0005-0000-0000-0000940A0000}"/>
    <cellStyle name="Normal 188 6 2" xfId="13239" xr:uid="{FB7C1DFC-8B23-46BA-8E8C-BB96C87CEE03}"/>
    <cellStyle name="Normal 188 7" xfId="2888" xr:uid="{00000000-0005-0000-0000-0000950A0000}"/>
    <cellStyle name="Normal 188 7 2" xfId="13240" xr:uid="{3932FD8C-1115-46BE-9B14-BAA98FE6650A}"/>
    <cellStyle name="Normal 188 8" xfId="2889" xr:uid="{00000000-0005-0000-0000-0000960A0000}"/>
    <cellStyle name="Normal 188 8 2" xfId="13241" xr:uid="{C3F34E27-852B-4AB2-8383-3630445F7D60}"/>
    <cellStyle name="Normal 188 9" xfId="2890" xr:uid="{00000000-0005-0000-0000-0000970A0000}"/>
    <cellStyle name="Normal 188 9 2" xfId="13242" xr:uid="{B9558142-AC1E-4971-BFC0-1FDEBDE68999}"/>
    <cellStyle name="Normal 189" xfId="2891" xr:uid="{00000000-0005-0000-0000-0000980A0000}"/>
    <cellStyle name="Normal 189 10" xfId="2892" xr:uid="{00000000-0005-0000-0000-0000990A0000}"/>
    <cellStyle name="Normal 189 10 2" xfId="13243" xr:uid="{7113905E-87C5-487D-A33D-ED901F382FD4}"/>
    <cellStyle name="Normal 189 11" xfId="2893" xr:uid="{00000000-0005-0000-0000-00009A0A0000}"/>
    <cellStyle name="Normal 189 11 2" xfId="13244" xr:uid="{B5885687-4393-4E5C-A1F0-77FF63267B7F}"/>
    <cellStyle name="Normal 189 12" xfId="2894" xr:uid="{00000000-0005-0000-0000-00009B0A0000}"/>
    <cellStyle name="Normal 189 12 2" xfId="13245" xr:uid="{AD94B28C-6955-4C60-B493-586FCEDFC665}"/>
    <cellStyle name="Normal 189 13" xfId="2895" xr:uid="{00000000-0005-0000-0000-00009C0A0000}"/>
    <cellStyle name="Normal 189 13 2" xfId="13246" xr:uid="{D7042C55-56C5-43FA-BB2D-A3BE9AD115D3}"/>
    <cellStyle name="Normal 189 14" xfId="2896" xr:uid="{00000000-0005-0000-0000-00009D0A0000}"/>
    <cellStyle name="Normal 189 14 2" xfId="13247" xr:uid="{3244BDF4-6BA2-45E1-9F88-02901A7F372B}"/>
    <cellStyle name="Normal 189 15" xfId="2897" xr:uid="{00000000-0005-0000-0000-00009E0A0000}"/>
    <cellStyle name="Normal 189 15 2" xfId="13248" xr:uid="{A957F6C5-A874-4B81-BD37-53699642B784}"/>
    <cellStyle name="Normal 189 16" xfId="2898" xr:uid="{00000000-0005-0000-0000-00009F0A0000}"/>
    <cellStyle name="Normal 189 16 2" xfId="13249" xr:uid="{965C7EE1-13D2-4950-B69D-0A23F20CCF4D}"/>
    <cellStyle name="Normal 189 17" xfId="2899" xr:uid="{00000000-0005-0000-0000-0000A00A0000}"/>
    <cellStyle name="Normal 189 17 2" xfId="13250" xr:uid="{BC4973B7-23D0-434A-8847-B6ECC7747872}"/>
    <cellStyle name="Normal 189 18" xfId="2900" xr:uid="{00000000-0005-0000-0000-0000A10A0000}"/>
    <cellStyle name="Normal 189 18 2" xfId="13251" xr:uid="{78EF47B0-8E7D-432F-8C2C-F1A06FF24430}"/>
    <cellStyle name="Normal 189 19" xfId="2901" xr:uid="{00000000-0005-0000-0000-0000A20A0000}"/>
    <cellStyle name="Normal 189 19 2" xfId="13252" xr:uid="{AAE2886C-13FC-49FD-BEF3-54D4F82B4113}"/>
    <cellStyle name="Normal 189 2" xfId="2902" xr:uid="{00000000-0005-0000-0000-0000A30A0000}"/>
    <cellStyle name="Normal 189 2 2" xfId="13253" xr:uid="{4892EE43-DCCB-476F-AC56-9F076951D867}"/>
    <cellStyle name="Normal 189 20" xfId="2903" xr:uid="{00000000-0005-0000-0000-0000A40A0000}"/>
    <cellStyle name="Normal 189 20 2" xfId="13254" xr:uid="{5006839F-C1D5-448B-B180-1BC818909D1F}"/>
    <cellStyle name="Normal 189 21" xfId="2904" xr:uid="{00000000-0005-0000-0000-0000A50A0000}"/>
    <cellStyle name="Normal 189 21 2" xfId="13255" xr:uid="{518C4B85-5837-41C2-9E37-C79B12947A8B}"/>
    <cellStyle name="Normal 189 22" xfId="2905" xr:uid="{00000000-0005-0000-0000-0000A60A0000}"/>
    <cellStyle name="Normal 189 22 2" xfId="13256" xr:uid="{F9D274A3-82B4-4D83-929F-57720F2990ED}"/>
    <cellStyle name="Normal 189 23" xfId="2906" xr:uid="{00000000-0005-0000-0000-0000A70A0000}"/>
    <cellStyle name="Normal 189 23 2" xfId="13257" xr:uid="{C0C6E0E5-0DDB-4515-9946-09BCC703375A}"/>
    <cellStyle name="Normal 189 3" xfId="2907" xr:uid="{00000000-0005-0000-0000-0000A80A0000}"/>
    <cellStyle name="Normal 189 3 2" xfId="13258" xr:uid="{EEEFA49C-1F4E-4D43-95A2-E18544191A5B}"/>
    <cellStyle name="Normal 189 4" xfId="2908" xr:uid="{00000000-0005-0000-0000-0000A90A0000}"/>
    <cellStyle name="Normal 189 4 2" xfId="13259" xr:uid="{358E2A9E-13FF-4CAF-9166-0DA12439E30C}"/>
    <cellStyle name="Normal 189 5" xfId="2909" xr:uid="{00000000-0005-0000-0000-0000AA0A0000}"/>
    <cellStyle name="Normal 189 5 2" xfId="13260" xr:uid="{01DD7084-DDA6-4BC3-A195-36608BB1825B}"/>
    <cellStyle name="Normal 189 6" xfId="2910" xr:uid="{00000000-0005-0000-0000-0000AB0A0000}"/>
    <cellStyle name="Normal 189 6 2" xfId="13261" xr:uid="{7EB9A19D-A39E-4539-8C37-9239D912261D}"/>
    <cellStyle name="Normal 189 7" xfId="2911" xr:uid="{00000000-0005-0000-0000-0000AC0A0000}"/>
    <cellStyle name="Normal 189 7 2" xfId="13262" xr:uid="{BD331FD3-CA69-4FB4-94B2-228B3C28539B}"/>
    <cellStyle name="Normal 189 8" xfId="2912" xr:uid="{00000000-0005-0000-0000-0000AD0A0000}"/>
    <cellStyle name="Normal 189 8 2" xfId="13263" xr:uid="{E04F89C3-2E13-4BCD-A271-19AD18498C3B}"/>
    <cellStyle name="Normal 189 9" xfId="2913" xr:uid="{00000000-0005-0000-0000-0000AE0A0000}"/>
    <cellStyle name="Normal 189 9 2" xfId="13264" xr:uid="{7FE52393-E45C-496A-9331-C0C5EF54630C}"/>
    <cellStyle name="Normal 19" xfId="2914" xr:uid="{00000000-0005-0000-0000-0000AF0A0000}"/>
    <cellStyle name="Normal 19 2" xfId="2915" xr:uid="{00000000-0005-0000-0000-0000B00A0000}"/>
    <cellStyle name="Normal 19 3" xfId="2916" xr:uid="{00000000-0005-0000-0000-0000B10A0000}"/>
    <cellStyle name="Normal 19 4" xfId="2917" xr:uid="{00000000-0005-0000-0000-0000B20A0000}"/>
    <cellStyle name="Normal 19 5" xfId="2918" xr:uid="{00000000-0005-0000-0000-0000B30A0000}"/>
    <cellStyle name="Normal 19 6" xfId="2919" xr:uid="{00000000-0005-0000-0000-0000B40A0000}"/>
    <cellStyle name="Normal 19 7" xfId="2920" xr:uid="{00000000-0005-0000-0000-0000B50A0000}"/>
    <cellStyle name="Normal 190" xfId="2921" xr:uid="{00000000-0005-0000-0000-0000B60A0000}"/>
    <cellStyle name="Normal 190 10" xfId="2922" xr:uid="{00000000-0005-0000-0000-0000B70A0000}"/>
    <cellStyle name="Normal 190 10 2" xfId="13265" xr:uid="{A429209C-7048-455F-B54A-C2354A5892B7}"/>
    <cellStyle name="Normal 190 11" xfId="2923" xr:uid="{00000000-0005-0000-0000-0000B80A0000}"/>
    <cellStyle name="Normal 190 11 2" xfId="13266" xr:uid="{FB380C4B-B5FB-436E-B1B4-42DE05138A9B}"/>
    <cellStyle name="Normal 190 12" xfId="2924" xr:uid="{00000000-0005-0000-0000-0000B90A0000}"/>
    <cellStyle name="Normal 190 12 2" xfId="13267" xr:uid="{F754D16A-28AA-4EFB-A807-17CB944D14B7}"/>
    <cellStyle name="Normal 190 13" xfId="2925" xr:uid="{00000000-0005-0000-0000-0000BA0A0000}"/>
    <cellStyle name="Normal 190 13 2" xfId="13268" xr:uid="{BDFE3686-3AFC-4F4E-AD96-BBD5E4E27488}"/>
    <cellStyle name="Normal 190 14" xfId="2926" xr:uid="{00000000-0005-0000-0000-0000BB0A0000}"/>
    <cellStyle name="Normal 190 14 2" xfId="13269" xr:uid="{9F563890-8EF1-4FE9-B477-926894B9FFCB}"/>
    <cellStyle name="Normal 190 15" xfId="2927" xr:uid="{00000000-0005-0000-0000-0000BC0A0000}"/>
    <cellStyle name="Normal 190 15 2" xfId="13270" xr:uid="{BA871E5F-4C66-488D-8382-E586B52C0D1B}"/>
    <cellStyle name="Normal 190 16" xfId="2928" xr:uid="{00000000-0005-0000-0000-0000BD0A0000}"/>
    <cellStyle name="Normal 190 16 2" xfId="13271" xr:uid="{BF35707B-91FA-4D55-9214-420DE6B90104}"/>
    <cellStyle name="Normal 190 17" xfId="2929" xr:uid="{00000000-0005-0000-0000-0000BE0A0000}"/>
    <cellStyle name="Normal 190 17 2" xfId="13272" xr:uid="{5E62827E-9937-4822-BAB6-6B20949C944A}"/>
    <cellStyle name="Normal 190 18" xfId="2930" xr:uid="{00000000-0005-0000-0000-0000BF0A0000}"/>
    <cellStyle name="Normal 190 18 2" xfId="13273" xr:uid="{947E456C-9DA2-4439-9AA6-120DE19B7FAF}"/>
    <cellStyle name="Normal 190 19" xfId="2931" xr:uid="{00000000-0005-0000-0000-0000C00A0000}"/>
    <cellStyle name="Normal 190 19 2" xfId="13274" xr:uid="{A24FECFE-34DC-4169-ABE4-1C320EE331CC}"/>
    <cellStyle name="Normal 190 2" xfId="2932" xr:uid="{00000000-0005-0000-0000-0000C10A0000}"/>
    <cellStyle name="Normal 190 2 2" xfId="13275" xr:uid="{5BCCD178-509D-429B-AE60-93B5454D4CF9}"/>
    <cellStyle name="Normal 190 20" xfId="2933" xr:uid="{00000000-0005-0000-0000-0000C20A0000}"/>
    <cellStyle name="Normal 190 20 2" xfId="13276" xr:uid="{90B243D8-1489-4402-AF92-D36E68719408}"/>
    <cellStyle name="Normal 190 21" xfId="2934" xr:uid="{00000000-0005-0000-0000-0000C30A0000}"/>
    <cellStyle name="Normal 190 21 2" xfId="13277" xr:uid="{313645CA-B683-4E9C-A83E-1E31C49A37BF}"/>
    <cellStyle name="Normal 190 22" xfId="2935" xr:uid="{00000000-0005-0000-0000-0000C40A0000}"/>
    <cellStyle name="Normal 190 22 2" xfId="13278" xr:uid="{3B75F49F-AB5F-4588-8A42-9079ABF2D594}"/>
    <cellStyle name="Normal 190 23" xfId="2936" xr:uid="{00000000-0005-0000-0000-0000C50A0000}"/>
    <cellStyle name="Normal 190 23 2" xfId="13279" xr:uid="{8E3DFD0D-D20C-4366-9867-E1A70E3085E7}"/>
    <cellStyle name="Normal 190 3" xfId="2937" xr:uid="{00000000-0005-0000-0000-0000C60A0000}"/>
    <cellStyle name="Normal 190 3 2" xfId="13280" xr:uid="{DF2BBEEF-C924-4884-BACF-244B50F54398}"/>
    <cellStyle name="Normal 190 4" xfId="2938" xr:uid="{00000000-0005-0000-0000-0000C70A0000}"/>
    <cellStyle name="Normal 190 4 2" xfId="13281" xr:uid="{252D8830-76A3-42C1-8D07-7DB8BCA5F224}"/>
    <cellStyle name="Normal 190 5" xfId="2939" xr:uid="{00000000-0005-0000-0000-0000C80A0000}"/>
    <cellStyle name="Normal 190 5 2" xfId="13282" xr:uid="{A2B6D3D2-70CF-4E74-98AC-053CDB69C963}"/>
    <cellStyle name="Normal 190 6" xfId="2940" xr:uid="{00000000-0005-0000-0000-0000C90A0000}"/>
    <cellStyle name="Normal 190 6 2" xfId="13283" xr:uid="{D84CE41A-AD8E-4F88-B519-BF307862E56D}"/>
    <cellStyle name="Normal 190 7" xfId="2941" xr:uid="{00000000-0005-0000-0000-0000CA0A0000}"/>
    <cellStyle name="Normal 190 7 2" xfId="13284" xr:uid="{C7542C3F-B263-4BF8-8328-BB43FA2D89C8}"/>
    <cellStyle name="Normal 190 8" xfId="2942" xr:uid="{00000000-0005-0000-0000-0000CB0A0000}"/>
    <cellStyle name="Normal 190 8 2" xfId="13285" xr:uid="{5591D764-3FCB-4D74-87C7-6CBB50E71F19}"/>
    <cellStyle name="Normal 190 9" xfId="2943" xr:uid="{00000000-0005-0000-0000-0000CC0A0000}"/>
    <cellStyle name="Normal 190 9 2" xfId="13286" xr:uid="{DA9C985E-7963-46A6-816A-1ED41037A1A4}"/>
    <cellStyle name="Normal 191" xfId="2944" xr:uid="{00000000-0005-0000-0000-0000CD0A0000}"/>
    <cellStyle name="Normal 191 10" xfId="2945" xr:uid="{00000000-0005-0000-0000-0000CE0A0000}"/>
    <cellStyle name="Normal 191 11" xfId="2946" xr:uid="{00000000-0005-0000-0000-0000CF0A0000}"/>
    <cellStyle name="Normal 191 12" xfId="2947" xr:uid="{00000000-0005-0000-0000-0000D00A0000}"/>
    <cellStyle name="Normal 191 13" xfId="2948" xr:uid="{00000000-0005-0000-0000-0000D10A0000}"/>
    <cellStyle name="Normal 191 14" xfId="2949" xr:uid="{00000000-0005-0000-0000-0000D20A0000}"/>
    <cellStyle name="Normal 191 15" xfId="2950" xr:uid="{00000000-0005-0000-0000-0000D30A0000}"/>
    <cellStyle name="Normal 191 16" xfId="2951" xr:uid="{00000000-0005-0000-0000-0000D40A0000}"/>
    <cellStyle name="Normal 191 17" xfId="2952" xr:uid="{00000000-0005-0000-0000-0000D50A0000}"/>
    <cellStyle name="Normal 191 18" xfId="2953" xr:uid="{00000000-0005-0000-0000-0000D60A0000}"/>
    <cellStyle name="Normal 191 19" xfId="2954" xr:uid="{00000000-0005-0000-0000-0000D70A0000}"/>
    <cellStyle name="Normal 191 2" xfId="2955" xr:uid="{00000000-0005-0000-0000-0000D80A0000}"/>
    <cellStyle name="Normal 191 20" xfId="2956" xr:uid="{00000000-0005-0000-0000-0000D90A0000}"/>
    <cellStyle name="Normal 191 21" xfId="2957" xr:uid="{00000000-0005-0000-0000-0000DA0A0000}"/>
    <cellStyle name="Normal 191 22" xfId="2958" xr:uid="{00000000-0005-0000-0000-0000DB0A0000}"/>
    <cellStyle name="Normal 191 23" xfId="2959" xr:uid="{00000000-0005-0000-0000-0000DC0A0000}"/>
    <cellStyle name="Normal 191 3" xfId="2960" xr:uid="{00000000-0005-0000-0000-0000DD0A0000}"/>
    <cellStyle name="Normal 191 4" xfId="2961" xr:uid="{00000000-0005-0000-0000-0000DE0A0000}"/>
    <cellStyle name="Normal 191 5" xfId="2962" xr:uid="{00000000-0005-0000-0000-0000DF0A0000}"/>
    <cellStyle name="Normal 191 6" xfId="2963" xr:uid="{00000000-0005-0000-0000-0000E00A0000}"/>
    <cellStyle name="Normal 191 7" xfId="2964" xr:uid="{00000000-0005-0000-0000-0000E10A0000}"/>
    <cellStyle name="Normal 191 8" xfId="2965" xr:uid="{00000000-0005-0000-0000-0000E20A0000}"/>
    <cellStyle name="Normal 191 9" xfId="2966" xr:uid="{00000000-0005-0000-0000-0000E30A0000}"/>
    <cellStyle name="Normal 192" xfId="2967" xr:uid="{00000000-0005-0000-0000-0000E40A0000}"/>
    <cellStyle name="Normal 192 10" xfId="2968" xr:uid="{00000000-0005-0000-0000-0000E50A0000}"/>
    <cellStyle name="Normal 192 10 2" xfId="13287" xr:uid="{66F061F8-C51F-494B-8D2F-4CDF8847ECB3}"/>
    <cellStyle name="Normal 192 11" xfId="2969" xr:uid="{00000000-0005-0000-0000-0000E60A0000}"/>
    <cellStyle name="Normal 192 11 2" xfId="13288" xr:uid="{B9DF24F6-9A5F-457A-96B5-39C2359CF5FB}"/>
    <cellStyle name="Normal 192 12" xfId="2970" xr:uid="{00000000-0005-0000-0000-0000E70A0000}"/>
    <cellStyle name="Normal 192 12 2" xfId="13289" xr:uid="{B4BB4859-1E41-4A4E-9C83-78BF714DCE92}"/>
    <cellStyle name="Normal 192 13" xfId="2971" xr:uid="{00000000-0005-0000-0000-0000E80A0000}"/>
    <cellStyle name="Normal 192 13 2" xfId="13290" xr:uid="{B08F7E0F-05F1-422F-81AF-367AD171DF5B}"/>
    <cellStyle name="Normal 192 14" xfId="2972" xr:uid="{00000000-0005-0000-0000-0000E90A0000}"/>
    <cellStyle name="Normal 192 14 2" xfId="13291" xr:uid="{D595C981-0BB8-4CB4-802A-5E610076E7D6}"/>
    <cellStyle name="Normal 192 15" xfId="2973" xr:uid="{00000000-0005-0000-0000-0000EA0A0000}"/>
    <cellStyle name="Normal 192 15 2" xfId="13292" xr:uid="{53EE097E-4E2A-4F67-91D2-2D7F8085F3AD}"/>
    <cellStyle name="Normal 192 16" xfId="2974" xr:uid="{00000000-0005-0000-0000-0000EB0A0000}"/>
    <cellStyle name="Normal 192 16 2" xfId="13293" xr:uid="{DDB26963-B747-4FB6-88B5-E1D6A328ED4D}"/>
    <cellStyle name="Normal 192 17" xfId="2975" xr:uid="{00000000-0005-0000-0000-0000EC0A0000}"/>
    <cellStyle name="Normal 192 17 2" xfId="13294" xr:uid="{2CEF85F6-0CB0-4FD7-94EE-ADB079D0A78B}"/>
    <cellStyle name="Normal 192 18" xfId="2976" xr:uid="{00000000-0005-0000-0000-0000ED0A0000}"/>
    <cellStyle name="Normal 192 18 2" xfId="13295" xr:uid="{D9B61EAB-8228-452D-8148-6AA58F0AF43A}"/>
    <cellStyle name="Normal 192 19" xfId="2977" xr:uid="{00000000-0005-0000-0000-0000EE0A0000}"/>
    <cellStyle name="Normal 192 19 2" xfId="13296" xr:uid="{64599720-F94A-4E00-85E2-E9C259BA9285}"/>
    <cellStyle name="Normal 192 2" xfId="2978" xr:uid="{00000000-0005-0000-0000-0000EF0A0000}"/>
    <cellStyle name="Normal 192 2 2" xfId="13297" xr:uid="{C550C3F8-E27C-4B5E-B039-BC754DB684FF}"/>
    <cellStyle name="Normal 192 20" xfId="2979" xr:uid="{00000000-0005-0000-0000-0000F00A0000}"/>
    <cellStyle name="Normal 192 20 2" xfId="13298" xr:uid="{B74502B7-E6A3-4740-800C-4D3682A1805C}"/>
    <cellStyle name="Normal 192 21" xfId="2980" xr:uid="{00000000-0005-0000-0000-0000F10A0000}"/>
    <cellStyle name="Normal 192 21 2" xfId="13299" xr:uid="{477EF464-E54F-4758-96AD-B75DDDFFAA1E}"/>
    <cellStyle name="Normal 192 22" xfId="2981" xr:uid="{00000000-0005-0000-0000-0000F20A0000}"/>
    <cellStyle name="Normal 192 22 2" xfId="13300" xr:uid="{DE409FAC-BE9C-4249-9B3D-579E45DADD09}"/>
    <cellStyle name="Normal 192 23" xfId="2982" xr:uid="{00000000-0005-0000-0000-0000F30A0000}"/>
    <cellStyle name="Normal 192 23 2" xfId="13301" xr:uid="{2D5B8134-013D-436F-A813-798CEBC75239}"/>
    <cellStyle name="Normal 192 3" xfId="2983" xr:uid="{00000000-0005-0000-0000-0000F40A0000}"/>
    <cellStyle name="Normal 192 3 2" xfId="13302" xr:uid="{9342310B-D6BD-4747-A024-69FF9D210EA1}"/>
    <cellStyle name="Normal 192 4" xfId="2984" xr:uid="{00000000-0005-0000-0000-0000F50A0000}"/>
    <cellStyle name="Normal 192 4 2" xfId="13303" xr:uid="{43515549-4CA3-49CF-B43C-BE257F0EE523}"/>
    <cellStyle name="Normal 192 5" xfId="2985" xr:uid="{00000000-0005-0000-0000-0000F60A0000}"/>
    <cellStyle name="Normal 192 5 2" xfId="13304" xr:uid="{4DA511C9-6C3B-4D12-9113-3B30D3ECAEBA}"/>
    <cellStyle name="Normal 192 6" xfId="2986" xr:uid="{00000000-0005-0000-0000-0000F70A0000}"/>
    <cellStyle name="Normal 192 6 2" xfId="13305" xr:uid="{D10EF233-EFAA-43E7-9EF0-E5A7EF3F23AC}"/>
    <cellStyle name="Normal 192 7" xfId="2987" xr:uid="{00000000-0005-0000-0000-0000F80A0000}"/>
    <cellStyle name="Normal 192 7 2" xfId="13306" xr:uid="{0D97AC70-E830-409D-B440-E01E92677278}"/>
    <cellStyle name="Normal 192 8" xfId="2988" xr:uid="{00000000-0005-0000-0000-0000F90A0000}"/>
    <cellStyle name="Normal 192 8 2" xfId="13307" xr:uid="{ACBE05C4-F450-42F8-8D4F-212AC6C9F982}"/>
    <cellStyle name="Normal 192 9" xfId="2989" xr:uid="{00000000-0005-0000-0000-0000FA0A0000}"/>
    <cellStyle name="Normal 192 9 2" xfId="13308" xr:uid="{DFFAF9A9-E8BC-4D8E-810A-A746F7CDF6A5}"/>
    <cellStyle name="Normal 193" xfId="2990" xr:uid="{00000000-0005-0000-0000-0000FB0A0000}"/>
    <cellStyle name="Normal 193 10" xfId="2991" xr:uid="{00000000-0005-0000-0000-0000FC0A0000}"/>
    <cellStyle name="Normal 193 10 2" xfId="13309" xr:uid="{440B09F4-6DC9-4160-9FA1-FEE845C67CB5}"/>
    <cellStyle name="Normal 193 11" xfId="2992" xr:uid="{00000000-0005-0000-0000-0000FD0A0000}"/>
    <cellStyle name="Normal 193 11 2" xfId="13310" xr:uid="{7D2E52B7-9755-4D90-963D-85E7BA48E5EE}"/>
    <cellStyle name="Normal 193 12" xfId="2993" xr:uid="{00000000-0005-0000-0000-0000FE0A0000}"/>
    <cellStyle name="Normal 193 12 2" xfId="13311" xr:uid="{C5A7132E-D1C8-4DBF-B3BC-96D42874814D}"/>
    <cellStyle name="Normal 193 13" xfId="2994" xr:uid="{00000000-0005-0000-0000-0000FF0A0000}"/>
    <cellStyle name="Normal 193 13 2" xfId="13312" xr:uid="{09D17DD4-1B06-40C8-B9E5-1FCC913202F8}"/>
    <cellStyle name="Normal 193 14" xfId="2995" xr:uid="{00000000-0005-0000-0000-0000000B0000}"/>
    <cellStyle name="Normal 193 14 2" xfId="13313" xr:uid="{D9A7E546-2EFB-4208-BAD0-8CC87A107F97}"/>
    <cellStyle name="Normal 193 15" xfId="2996" xr:uid="{00000000-0005-0000-0000-0000010B0000}"/>
    <cellStyle name="Normal 193 15 2" xfId="13314" xr:uid="{E14A7BA8-BF76-4FFA-86B7-1ACEF6ACF183}"/>
    <cellStyle name="Normal 193 16" xfId="2997" xr:uid="{00000000-0005-0000-0000-0000020B0000}"/>
    <cellStyle name="Normal 193 16 2" xfId="13315" xr:uid="{190A4615-3CF6-4588-966D-B618593DD2B2}"/>
    <cellStyle name="Normal 193 17" xfId="2998" xr:uid="{00000000-0005-0000-0000-0000030B0000}"/>
    <cellStyle name="Normal 193 17 2" xfId="13316" xr:uid="{D7E15E70-EB7D-40D1-8CC0-96C0A665C610}"/>
    <cellStyle name="Normal 193 18" xfId="2999" xr:uid="{00000000-0005-0000-0000-0000040B0000}"/>
    <cellStyle name="Normal 193 18 2" xfId="13317" xr:uid="{44750013-4473-4E63-935A-933D76F7C800}"/>
    <cellStyle name="Normal 193 19" xfId="3000" xr:uid="{00000000-0005-0000-0000-0000050B0000}"/>
    <cellStyle name="Normal 193 19 2" xfId="13318" xr:uid="{595601CB-76BE-44BA-9D30-82B02E98DE76}"/>
    <cellStyle name="Normal 193 2" xfId="3001" xr:uid="{00000000-0005-0000-0000-0000060B0000}"/>
    <cellStyle name="Normal 193 2 2" xfId="13319" xr:uid="{088A44BA-225A-4DCB-A7B1-EB76B370C0F1}"/>
    <cellStyle name="Normal 193 20" xfId="3002" xr:uid="{00000000-0005-0000-0000-0000070B0000}"/>
    <cellStyle name="Normal 193 20 2" xfId="13320" xr:uid="{7A710780-F1FA-43FC-B7B2-818BF351B2E1}"/>
    <cellStyle name="Normal 193 21" xfId="3003" xr:uid="{00000000-0005-0000-0000-0000080B0000}"/>
    <cellStyle name="Normal 193 21 2" xfId="13321" xr:uid="{FF5981A0-1614-42FF-9A68-6187B2D2E0CB}"/>
    <cellStyle name="Normal 193 22" xfId="3004" xr:uid="{00000000-0005-0000-0000-0000090B0000}"/>
    <cellStyle name="Normal 193 22 2" xfId="13322" xr:uid="{ECBB8193-238A-4BC1-8C2A-93E7C9324036}"/>
    <cellStyle name="Normal 193 23" xfId="3005" xr:uid="{00000000-0005-0000-0000-00000A0B0000}"/>
    <cellStyle name="Normal 193 23 2" xfId="13323" xr:uid="{AE8FF542-32C8-41BD-8540-13784E786991}"/>
    <cellStyle name="Normal 193 3" xfId="3006" xr:uid="{00000000-0005-0000-0000-00000B0B0000}"/>
    <cellStyle name="Normal 193 3 2" xfId="13324" xr:uid="{EA04A86C-C8F2-4737-970E-1B6AC0D3737C}"/>
    <cellStyle name="Normal 193 4" xfId="3007" xr:uid="{00000000-0005-0000-0000-00000C0B0000}"/>
    <cellStyle name="Normal 193 4 2" xfId="13325" xr:uid="{9153DBDB-EF25-48A1-A714-CB58A2479B6E}"/>
    <cellStyle name="Normal 193 5" xfId="3008" xr:uid="{00000000-0005-0000-0000-00000D0B0000}"/>
    <cellStyle name="Normal 193 5 2" xfId="13326" xr:uid="{DB5BC4FE-ED84-4D3F-BC88-663F443DE84C}"/>
    <cellStyle name="Normal 193 6" xfId="3009" xr:uid="{00000000-0005-0000-0000-00000E0B0000}"/>
    <cellStyle name="Normal 193 6 2" xfId="13327" xr:uid="{4D0C65F5-5D5D-4F4E-ADA0-4199134CBBE6}"/>
    <cellStyle name="Normal 193 7" xfId="3010" xr:uid="{00000000-0005-0000-0000-00000F0B0000}"/>
    <cellStyle name="Normal 193 7 2" xfId="13328" xr:uid="{2DF91C0E-DB1D-4D76-B7A2-4572E987CBAE}"/>
    <cellStyle name="Normal 193 8" xfId="3011" xr:uid="{00000000-0005-0000-0000-0000100B0000}"/>
    <cellStyle name="Normal 193 8 2" xfId="13329" xr:uid="{E8A3BF7E-7190-4A14-AC9E-78C0F3255977}"/>
    <cellStyle name="Normal 193 9" xfId="3012" xr:uid="{00000000-0005-0000-0000-0000110B0000}"/>
    <cellStyle name="Normal 193 9 2" xfId="13330" xr:uid="{6B226F35-881B-4FD3-A9BC-D62349CDBA37}"/>
    <cellStyle name="Normal 194" xfId="3013" xr:uid="{00000000-0005-0000-0000-0000120B0000}"/>
    <cellStyle name="Normal 194 10" xfId="3014" xr:uid="{00000000-0005-0000-0000-0000130B0000}"/>
    <cellStyle name="Normal 194 10 2" xfId="13331" xr:uid="{4C4967A7-EE77-4683-9AB0-47143720963C}"/>
    <cellStyle name="Normal 194 11" xfId="3015" xr:uid="{00000000-0005-0000-0000-0000140B0000}"/>
    <cellStyle name="Normal 194 11 2" xfId="13332" xr:uid="{7AF9EBF7-E1E6-4167-9E3E-3F50BF07373F}"/>
    <cellStyle name="Normal 194 12" xfId="3016" xr:uid="{00000000-0005-0000-0000-0000150B0000}"/>
    <cellStyle name="Normal 194 12 2" xfId="13333" xr:uid="{4A32EEFB-C6A5-459C-B3EC-B8019BC984E7}"/>
    <cellStyle name="Normal 194 13" xfId="3017" xr:uid="{00000000-0005-0000-0000-0000160B0000}"/>
    <cellStyle name="Normal 194 13 2" xfId="13334" xr:uid="{4A7D75BA-6C50-42BA-9DE2-6699BCB672E7}"/>
    <cellStyle name="Normal 194 14" xfId="3018" xr:uid="{00000000-0005-0000-0000-0000170B0000}"/>
    <cellStyle name="Normal 194 14 2" xfId="13335" xr:uid="{A21B3424-2549-4E29-A209-25A1E10E4328}"/>
    <cellStyle name="Normal 194 15" xfId="3019" xr:uid="{00000000-0005-0000-0000-0000180B0000}"/>
    <cellStyle name="Normal 194 15 2" xfId="13336" xr:uid="{DCE99FE7-EA77-4FA3-BF99-2CBD771070F7}"/>
    <cellStyle name="Normal 194 16" xfId="3020" xr:uid="{00000000-0005-0000-0000-0000190B0000}"/>
    <cellStyle name="Normal 194 16 2" xfId="13337" xr:uid="{94364F19-8292-43F0-849E-A830735D5DA2}"/>
    <cellStyle name="Normal 194 17" xfId="3021" xr:uid="{00000000-0005-0000-0000-00001A0B0000}"/>
    <cellStyle name="Normal 194 17 2" xfId="13338" xr:uid="{A272F27D-C292-40ED-BD60-2D7294546A7B}"/>
    <cellStyle name="Normal 194 18" xfId="3022" xr:uid="{00000000-0005-0000-0000-00001B0B0000}"/>
    <cellStyle name="Normal 194 18 2" xfId="13339" xr:uid="{8837880F-1FB5-4B8C-8A63-29C4EEAD39A9}"/>
    <cellStyle name="Normal 194 19" xfId="3023" xr:uid="{00000000-0005-0000-0000-00001C0B0000}"/>
    <cellStyle name="Normal 194 19 2" xfId="13340" xr:uid="{C41621C0-D1CC-408C-BDE6-7BCCDFDE9755}"/>
    <cellStyle name="Normal 194 2" xfId="3024" xr:uid="{00000000-0005-0000-0000-00001D0B0000}"/>
    <cellStyle name="Normal 194 2 2" xfId="13341" xr:uid="{DEBBE76D-FE46-499C-BF11-8DCE0CF2A8E0}"/>
    <cellStyle name="Normal 194 20" xfId="3025" xr:uid="{00000000-0005-0000-0000-00001E0B0000}"/>
    <cellStyle name="Normal 194 20 2" xfId="13342" xr:uid="{8FCB3481-70ED-4CE9-A53F-48DB79F6936C}"/>
    <cellStyle name="Normal 194 21" xfId="3026" xr:uid="{00000000-0005-0000-0000-00001F0B0000}"/>
    <cellStyle name="Normal 194 21 2" xfId="13343" xr:uid="{CBC4E67F-AEDD-49B4-8294-736B1AB78E26}"/>
    <cellStyle name="Normal 194 22" xfId="3027" xr:uid="{00000000-0005-0000-0000-0000200B0000}"/>
    <cellStyle name="Normal 194 22 2" xfId="13344" xr:uid="{EAF402C9-AA6F-4401-B619-2CCBEC7E2C37}"/>
    <cellStyle name="Normal 194 23" xfId="3028" xr:uid="{00000000-0005-0000-0000-0000210B0000}"/>
    <cellStyle name="Normal 194 23 2" xfId="13345" xr:uid="{42C207DA-074A-4FEA-8DF0-F933FBFE98CA}"/>
    <cellStyle name="Normal 194 3" xfId="3029" xr:uid="{00000000-0005-0000-0000-0000220B0000}"/>
    <cellStyle name="Normal 194 3 2" xfId="13346" xr:uid="{22C9E13A-134A-4D6A-8DD7-678D8F41921E}"/>
    <cellStyle name="Normal 194 4" xfId="3030" xr:uid="{00000000-0005-0000-0000-0000230B0000}"/>
    <cellStyle name="Normal 194 4 2" xfId="13347" xr:uid="{B66D469E-E02F-4A46-B767-B7D5B5A4195F}"/>
    <cellStyle name="Normal 194 5" xfId="3031" xr:uid="{00000000-0005-0000-0000-0000240B0000}"/>
    <cellStyle name="Normal 194 5 2" xfId="13348" xr:uid="{6F573ABB-2FFE-4A8F-AFEF-377E912557E2}"/>
    <cellStyle name="Normal 194 6" xfId="3032" xr:uid="{00000000-0005-0000-0000-0000250B0000}"/>
    <cellStyle name="Normal 194 6 2" xfId="13349" xr:uid="{4BD45517-59CA-4E8E-91C2-B49D10675854}"/>
    <cellStyle name="Normal 194 7" xfId="3033" xr:uid="{00000000-0005-0000-0000-0000260B0000}"/>
    <cellStyle name="Normal 194 7 2" xfId="13350" xr:uid="{8AE00A41-90C1-4889-9BAC-8A4594A2AF89}"/>
    <cellStyle name="Normal 194 8" xfId="3034" xr:uid="{00000000-0005-0000-0000-0000270B0000}"/>
    <cellStyle name="Normal 194 8 2" xfId="13351" xr:uid="{F09CAA7C-242F-48BD-B0C6-76B1C0F13773}"/>
    <cellStyle name="Normal 194 9" xfId="3035" xr:uid="{00000000-0005-0000-0000-0000280B0000}"/>
    <cellStyle name="Normal 194 9 2" xfId="13352" xr:uid="{AACB32FA-56A5-4725-AFB5-2ECCC28FBEBC}"/>
    <cellStyle name="Normal 195" xfId="3036" xr:uid="{00000000-0005-0000-0000-0000290B0000}"/>
    <cellStyle name="Normal 195 10" xfId="3037" xr:uid="{00000000-0005-0000-0000-00002A0B0000}"/>
    <cellStyle name="Normal 195 10 2" xfId="13353" xr:uid="{1BEF22AB-886A-401C-BFDB-B2D798011D5F}"/>
    <cellStyle name="Normal 195 11" xfId="3038" xr:uid="{00000000-0005-0000-0000-00002B0B0000}"/>
    <cellStyle name="Normal 195 11 2" xfId="13354" xr:uid="{FBDDB821-A45A-4A64-9457-CA0C020EC050}"/>
    <cellStyle name="Normal 195 12" xfId="3039" xr:uid="{00000000-0005-0000-0000-00002C0B0000}"/>
    <cellStyle name="Normal 195 12 2" xfId="13355" xr:uid="{2D0E50BC-9BA9-48FD-B3F6-50A323DD9244}"/>
    <cellStyle name="Normal 195 13" xfId="3040" xr:uid="{00000000-0005-0000-0000-00002D0B0000}"/>
    <cellStyle name="Normal 195 13 2" xfId="13356" xr:uid="{2467BD57-E148-444B-8B10-F7FB2544F84F}"/>
    <cellStyle name="Normal 195 14" xfId="3041" xr:uid="{00000000-0005-0000-0000-00002E0B0000}"/>
    <cellStyle name="Normal 195 14 2" xfId="13357" xr:uid="{BD9A42C4-3597-4D4A-A43C-693101CB47DD}"/>
    <cellStyle name="Normal 195 15" xfId="3042" xr:uid="{00000000-0005-0000-0000-00002F0B0000}"/>
    <cellStyle name="Normal 195 15 2" xfId="13358" xr:uid="{7BFC30C4-483B-41CB-B449-7B1FD1C40EAD}"/>
    <cellStyle name="Normal 195 16" xfId="3043" xr:uid="{00000000-0005-0000-0000-0000300B0000}"/>
    <cellStyle name="Normal 195 16 2" xfId="13359" xr:uid="{2B44AA87-ED6B-4061-8B63-D94397FC6EC1}"/>
    <cellStyle name="Normal 195 17" xfId="3044" xr:uid="{00000000-0005-0000-0000-0000310B0000}"/>
    <cellStyle name="Normal 195 17 2" xfId="13360" xr:uid="{ADDFAB23-410F-4771-8C44-8CED66BCB04D}"/>
    <cellStyle name="Normal 195 18" xfId="3045" xr:uid="{00000000-0005-0000-0000-0000320B0000}"/>
    <cellStyle name="Normal 195 18 2" xfId="13361" xr:uid="{F59B72AE-DBAD-4107-A609-8450E819F9AA}"/>
    <cellStyle name="Normal 195 19" xfId="3046" xr:uid="{00000000-0005-0000-0000-0000330B0000}"/>
    <cellStyle name="Normal 195 19 2" xfId="13362" xr:uid="{90254F88-9211-4D3D-A6DE-9618AAA2E3CE}"/>
    <cellStyle name="Normal 195 2" xfId="3047" xr:uid="{00000000-0005-0000-0000-0000340B0000}"/>
    <cellStyle name="Normal 195 2 2" xfId="13363" xr:uid="{E4174C7A-E34E-4553-AF5F-2EDFA51AB885}"/>
    <cellStyle name="Normal 195 20" xfId="3048" xr:uid="{00000000-0005-0000-0000-0000350B0000}"/>
    <cellStyle name="Normal 195 20 2" xfId="13364" xr:uid="{9A2FB3A6-34E9-40FD-B67E-EC64535C38B5}"/>
    <cellStyle name="Normal 195 21" xfId="3049" xr:uid="{00000000-0005-0000-0000-0000360B0000}"/>
    <cellStyle name="Normal 195 21 2" xfId="13365" xr:uid="{B00C9646-CF34-4643-AED7-9A6D7E320B58}"/>
    <cellStyle name="Normal 195 22" xfId="3050" xr:uid="{00000000-0005-0000-0000-0000370B0000}"/>
    <cellStyle name="Normal 195 22 2" xfId="13366" xr:uid="{14C22EFB-F8E4-4C65-B9E6-5AED58B6926D}"/>
    <cellStyle name="Normal 195 23" xfId="3051" xr:uid="{00000000-0005-0000-0000-0000380B0000}"/>
    <cellStyle name="Normal 195 23 2" xfId="13367" xr:uid="{7925B379-5DA1-441A-B55C-2DA9154A9BA6}"/>
    <cellStyle name="Normal 195 3" xfId="3052" xr:uid="{00000000-0005-0000-0000-0000390B0000}"/>
    <cellStyle name="Normal 195 3 2" xfId="13368" xr:uid="{4AD10227-D8F2-47C0-A28A-A79B3AE87DC2}"/>
    <cellStyle name="Normal 195 4" xfId="3053" xr:uid="{00000000-0005-0000-0000-00003A0B0000}"/>
    <cellStyle name="Normal 195 4 2" xfId="13369" xr:uid="{AAAFDA05-BD7A-4BF1-837A-E933751E7959}"/>
    <cellStyle name="Normal 195 5" xfId="3054" xr:uid="{00000000-0005-0000-0000-00003B0B0000}"/>
    <cellStyle name="Normal 195 5 2" xfId="13370" xr:uid="{B4ADBEC6-AC16-4522-A043-2071BD86EBAC}"/>
    <cellStyle name="Normal 195 6" xfId="3055" xr:uid="{00000000-0005-0000-0000-00003C0B0000}"/>
    <cellStyle name="Normal 195 6 2" xfId="13371" xr:uid="{E5399EBC-E2E2-487B-8454-8066800DD374}"/>
    <cellStyle name="Normal 195 7" xfId="3056" xr:uid="{00000000-0005-0000-0000-00003D0B0000}"/>
    <cellStyle name="Normal 195 7 2" xfId="13372" xr:uid="{1DCF51EE-099C-4365-BF0D-7CF80C9FEF20}"/>
    <cellStyle name="Normal 195 8" xfId="3057" xr:uid="{00000000-0005-0000-0000-00003E0B0000}"/>
    <cellStyle name="Normal 195 8 2" xfId="13373" xr:uid="{A0D544FD-D0E6-42CE-9F57-0572ACC69A6D}"/>
    <cellStyle name="Normal 195 9" xfId="3058" xr:uid="{00000000-0005-0000-0000-00003F0B0000}"/>
    <cellStyle name="Normal 195 9 2" xfId="13374" xr:uid="{CA244DE0-40D1-4BFA-B0C2-F2553D796565}"/>
    <cellStyle name="Normal 196" xfId="3059" xr:uid="{00000000-0005-0000-0000-0000400B0000}"/>
    <cellStyle name="Normal 196 10" xfId="3060" xr:uid="{00000000-0005-0000-0000-0000410B0000}"/>
    <cellStyle name="Normal 196 10 2" xfId="13375" xr:uid="{D2F07444-E916-42F2-A478-6AD9AFFC36F6}"/>
    <cellStyle name="Normal 196 11" xfId="3061" xr:uid="{00000000-0005-0000-0000-0000420B0000}"/>
    <cellStyle name="Normal 196 11 2" xfId="13376" xr:uid="{DB4061BD-5B67-4DEA-97BA-AD46DC180AED}"/>
    <cellStyle name="Normal 196 12" xfId="3062" xr:uid="{00000000-0005-0000-0000-0000430B0000}"/>
    <cellStyle name="Normal 196 12 2" xfId="13377" xr:uid="{F54047D3-D0E2-4AF9-9964-4C92255DF290}"/>
    <cellStyle name="Normal 196 13" xfId="3063" xr:uid="{00000000-0005-0000-0000-0000440B0000}"/>
    <cellStyle name="Normal 196 13 2" xfId="13378" xr:uid="{8AF8794D-D016-4DE6-A2B6-0DFDAE5B7BEF}"/>
    <cellStyle name="Normal 196 14" xfId="3064" xr:uid="{00000000-0005-0000-0000-0000450B0000}"/>
    <cellStyle name="Normal 196 14 2" xfId="13379" xr:uid="{0D1C48BF-0981-4DB1-8912-4058AAB8622C}"/>
    <cellStyle name="Normal 196 15" xfId="3065" xr:uid="{00000000-0005-0000-0000-0000460B0000}"/>
    <cellStyle name="Normal 196 15 2" xfId="13380" xr:uid="{93360A0C-913A-4B58-86FB-4C2E7521B7D6}"/>
    <cellStyle name="Normal 196 16" xfId="3066" xr:uid="{00000000-0005-0000-0000-0000470B0000}"/>
    <cellStyle name="Normal 196 16 2" xfId="13381" xr:uid="{3E106881-BBC8-4D91-9D61-92407C50EA0A}"/>
    <cellStyle name="Normal 196 17" xfId="3067" xr:uid="{00000000-0005-0000-0000-0000480B0000}"/>
    <cellStyle name="Normal 196 17 2" xfId="13382" xr:uid="{ECF65BDD-5DC1-4FE5-A39B-AB193641A759}"/>
    <cellStyle name="Normal 196 18" xfId="3068" xr:uid="{00000000-0005-0000-0000-0000490B0000}"/>
    <cellStyle name="Normal 196 18 2" xfId="13383" xr:uid="{ABA91ABC-565A-4D56-95E0-39B96BC5DAA6}"/>
    <cellStyle name="Normal 196 19" xfId="3069" xr:uid="{00000000-0005-0000-0000-00004A0B0000}"/>
    <cellStyle name="Normal 196 19 2" xfId="13384" xr:uid="{915B064D-E549-417C-8CD7-F795C0B3C585}"/>
    <cellStyle name="Normal 196 2" xfId="3070" xr:uid="{00000000-0005-0000-0000-00004B0B0000}"/>
    <cellStyle name="Normal 196 2 2" xfId="13385" xr:uid="{7588CBEE-4F35-4DE1-9412-6DD76737EA4B}"/>
    <cellStyle name="Normal 196 20" xfId="3071" xr:uid="{00000000-0005-0000-0000-00004C0B0000}"/>
    <cellStyle name="Normal 196 20 2" xfId="13386" xr:uid="{5FE9B993-4C80-4918-B149-8C67A6F35DB6}"/>
    <cellStyle name="Normal 196 21" xfId="3072" xr:uid="{00000000-0005-0000-0000-00004D0B0000}"/>
    <cellStyle name="Normal 196 21 2" xfId="13387" xr:uid="{182CDFED-E73D-4A03-8FA1-3B203BF0AFE3}"/>
    <cellStyle name="Normal 196 22" xfId="3073" xr:uid="{00000000-0005-0000-0000-00004E0B0000}"/>
    <cellStyle name="Normal 196 22 2" xfId="13388" xr:uid="{754695ED-3998-4E4E-A65B-D960AEB729BF}"/>
    <cellStyle name="Normal 196 23" xfId="3074" xr:uid="{00000000-0005-0000-0000-00004F0B0000}"/>
    <cellStyle name="Normal 196 23 2" xfId="13389" xr:uid="{B87C8F9A-11D3-4CAE-B2DE-70DFB5425BA8}"/>
    <cellStyle name="Normal 196 3" xfId="3075" xr:uid="{00000000-0005-0000-0000-0000500B0000}"/>
    <cellStyle name="Normal 196 3 2" xfId="13390" xr:uid="{04368C9C-1D26-4DCB-82C9-581CB7D49456}"/>
    <cellStyle name="Normal 196 4" xfId="3076" xr:uid="{00000000-0005-0000-0000-0000510B0000}"/>
    <cellStyle name="Normal 196 4 2" xfId="13391" xr:uid="{9283BB70-E838-4611-A51A-D0AC2B5BDF73}"/>
    <cellStyle name="Normal 196 5" xfId="3077" xr:uid="{00000000-0005-0000-0000-0000520B0000}"/>
    <cellStyle name="Normal 196 5 2" xfId="13392" xr:uid="{35263BB5-C7A3-4AA2-9AB0-3A26C5AA9117}"/>
    <cellStyle name="Normal 196 6" xfId="3078" xr:uid="{00000000-0005-0000-0000-0000530B0000}"/>
    <cellStyle name="Normal 196 6 2" xfId="13393" xr:uid="{A2540454-03C1-48F5-87FE-A1201688E23E}"/>
    <cellStyle name="Normal 196 7" xfId="3079" xr:uid="{00000000-0005-0000-0000-0000540B0000}"/>
    <cellStyle name="Normal 196 7 2" xfId="13394" xr:uid="{D0277742-6ED5-49B9-B5DD-5527E4B69BC9}"/>
    <cellStyle name="Normal 196 8" xfId="3080" xr:uid="{00000000-0005-0000-0000-0000550B0000}"/>
    <cellStyle name="Normal 196 8 2" xfId="13395" xr:uid="{171C5C2B-925A-4F38-B267-E68FE5E5692C}"/>
    <cellStyle name="Normal 196 9" xfId="3081" xr:uid="{00000000-0005-0000-0000-0000560B0000}"/>
    <cellStyle name="Normal 196 9 2" xfId="13396" xr:uid="{F5730CD0-9965-4683-81FC-0ED8CEC137B3}"/>
    <cellStyle name="Normal 197" xfId="3082" xr:uid="{00000000-0005-0000-0000-0000570B0000}"/>
    <cellStyle name="Normal 197 10" xfId="3083" xr:uid="{00000000-0005-0000-0000-0000580B0000}"/>
    <cellStyle name="Normal 197 10 2" xfId="13397" xr:uid="{B108D7EF-AD50-4EAF-91B0-66CF009CDF5E}"/>
    <cellStyle name="Normal 197 11" xfId="3084" xr:uid="{00000000-0005-0000-0000-0000590B0000}"/>
    <cellStyle name="Normal 197 11 2" xfId="13398" xr:uid="{1989C86E-DA0B-401C-BAB9-908517175B87}"/>
    <cellStyle name="Normal 197 12" xfId="3085" xr:uid="{00000000-0005-0000-0000-00005A0B0000}"/>
    <cellStyle name="Normal 197 12 2" xfId="13399" xr:uid="{5552BFDD-3DC7-4E5A-9B8D-3F69F9AC9420}"/>
    <cellStyle name="Normal 197 13" xfId="3086" xr:uid="{00000000-0005-0000-0000-00005B0B0000}"/>
    <cellStyle name="Normal 197 13 2" xfId="13400" xr:uid="{96B8ABD4-E13F-4897-B7C6-ABAB28FABAE7}"/>
    <cellStyle name="Normal 197 14" xfId="3087" xr:uid="{00000000-0005-0000-0000-00005C0B0000}"/>
    <cellStyle name="Normal 197 14 2" xfId="13401" xr:uid="{C70480A1-DCE8-4916-8A73-2A21EAE0BFE2}"/>
    <cellStyle name="Normal 197 15" xfId="3088" xr:uid="{00000000-0005-0000-0000-00005D0B0000}"/>
    <cellStyle name="Normal 197 15 2" xfId="13402" xr:uid="{88E0A478-33B6-48EA-89FA-C7E92C407F96}"/>
    <cellStyle name="Normal 197 16" xfId="3089" xr:uid="{00000000-0005-0000-0000-00005E0B0000}"/>
    <cellStyle name="Normal 197 16 2" xfId="13403" xr:uid="{C9D53326-D5BF-453D-BB02-8FF9C732AECC}"/>
    <cellStyle name="Normal 197 17" xfId="3090" xr:uid="{00000000-0005-0000-0000-00005F0B0000}"/>
    <cellStyle name="Normal 197 17 2" xfId="13404" xr:uid="{8C74AE77-BFEA-4C15-B800-0A65BDD722E0}"/>
    <cellStyle name="Normal 197 18" xfId="3091" xr:uid="{00000000-0005-0000-0000-0000600B0000}"/>
    <cellStyle name="Normal 197 18 2" xfId="13405" xr:uid="{628A27B4-259E-419B-A48F-6DBC33BAE514}"/>
    <cellStyle name="Normal 197 19" xfId="3092" xr:uid="{00000000-0005-0000-0000-0000610B0000}"/>
    <cellStyle name="Normal 197 19 2" xfId="13406" xr:uid="{30EC83A4-FAC0-45D8-96E1-334E06CB63FD}"/>
    <cellStyle name="Normal 197 2" xfId="3093" xr:uid="{00000000-0005-0000-0000-0000620B0000}"/>
    <cellStyle name="Normal 197 2 2" xfId="13407" xr:uid="{C7540871-7DFF-4F62-9A74-4D5FC0D47CB5}"/>
    <cellStyle name="Normal 197 20" xfId="3094" xr:uid="{00000000-0005-0000-0000-0000630B0000}"/>
    <cellStyle name="Normal 197 20 2" xfId="13408" xr:uid="{93DF855A-060F-4C55-BB80-78A3162B434D}"/>
    <cellStyle name="Normal 197 21" xfId="3095" xr:uid="{00000000-0005-0000-0000-0000640B0000}"/>
    <cellStyle name="Normal 197 21 2" xfId="13409" xr:uid="{3252CCC3-987F-4185-A189-65BB66EC76A9}"/>
    <cellStyle name="Normal 197 22" xfId="3096" xr:uid="{00000000-0005-0000-0000-0000650B0000}"/>
    <cellStyle name="Normal 197 22 2" xfId="13410" xr:uid="{25E0D4DD-689F-44A2-B81F-8886231E30B6}"/>
    <cellStyle name="Normal 197 23" xfId="3097" xr:uid="{00000000-0005-0000-0000-0000660B0000}"/>
    <cellStyle name="Normal 197 23 2" xfId="13411" xr:uid="{1B742413-50A5-4410-A2DD-D6C3A23A582E}"/>
    <cellStyle name="Normal 197 3" xfId="3098" xr:uid="{00000000-0005-0000-0000-0000670B0000}"/>
    <cellStyle name="Normal 197 3 2" xfId="13412" xr:uid="{E38AD93B-ABAA-4390-AE17-678F4ACBCEB7}"/>
    <cellStyle name="Normal 197 4" xfId="3099" xr:uid="{00000000-0005-0000-0000-0000680B0000}"/>
    <cellStyle name="Normal 197 4 2" xfId="13413" xr:uid="{8F94F91B-A508-421F-8DF9-2984F8BF6810}"/>
    <cellStyle name="Normal 197 5" xfId="3100" xr:uid="{00000000-0005-0000-0000-0000690B0000}"/>
    <cellStyle name="Normal 197 5 2" xfId="13414" xr:uid="{16F612D9-1FA3-40D0-BA79-FF15D21D6D1E}"/>
    <cellStyle name="Normal 197 6" xfId="3101" xr:uid="{00000000-0005-0000-0000-00006A0B0000}"/>
    <cellStyle name="Normal 197 6 2" xfId="13415" xr:uid="{8D134C7A-0311-437A-9A2C-8B4095777DC6}"/>
    <cellStyle name="Normal 197 7" xfId="3102" xr:uid="{00000000-0005-0000-0000-00006B0B0000}"/>
    <cellStyle name="Normal 197 7 2" xfId="13416" xr:uid="{4DDDA781-1A56-4098-ADA1-54862B6A8EBC}"/>
    <cellStyle name="Normal 197 8" xfId="3103" xr:uid="{00000000-0005-0000-0000-00006C0B0000}"/>
    <cellStyle name="Normal 197 8 2" xfId="13417" xr:uid="{8FED639D-1AB6-41D7-9DF3-8835F97A729E}"/>
    <cellStyle name="Normal 197 9" xfId="3104" xr:uid="{00000000-0005-0000-0000-00006D0B0000}"/>
    <cellStyle name="Normal 197 9 2" xfId="13418" xr:uid="{6EFB3EA5-27AA-488E-AB55-C9C2EC938A71}"/>
    <cellStyle name="Normal 198" xfId="3105" xr:uid="{00000000-0005-0000-0000-00006E0B0000}"/>
    <cellStyle name="Normal 198 10" xfId="3106" xr:uid="{00000000-0005-0000-0000-00006F0B0000}"/>
    <cellStyle name="Normal 198 10 2" xfId="13419" xr:uid="{521D04EE-DCCA-4DA7-BA60-D5649FA51679}"/>
    <cellStyle name="Normal 198 11" xfId="3107" xr:uid="{00000000-0005-0000-0000-0000700B0000}"/>
    <cellStyle name="Normal 198 11 2" xfId="13420" xr:uid="{5C5C5CAA-9219-4646-B3FA-4541B44829E1}"/>
    <cellStyle name="Normal 198 12" xfId="3108" xr:uid="{00000000-0005-0000-0000-0000710B0000}"/>
    <cellStyle name="Normal 198 12 2" xfId="13421" xr:uid="{CB8103C9-3C72-4586-AC06-BC21730970C0}"/>
    <cellStyle name="Normal 198 13" xfId="3109" xr:uid="{00000000-0005-0000-0000-0000720B0000}"/>
    <cellStyle name="Normal 198 13 2" xfId="13422" xr:uid="{B0E287CD-A8A0-41EB-98B5-BB783D125132}"/>
    <cellStyle name="Normal 198 14" xfId="3110" xr:uid="{00000000-0005-0000-0000-0000730B0000}"/>
    <cellStyle name="Normal 198 14 2" xfId="13423" xr:uid="{FAB82EE5-7F6E-4DBC-8851-D48CA5D55DCB}"/>
    <cellStyle name="Normal 198 15" xfId="3111" xr:uid="{00000000-0005-0000-0000-0000740B0000}"/>
    <cellStyle name="Normal 198 15 2" xfId="13424" xr:uid="{02846B90-161D-40A8-BE37-F758716B620C}"/>
    <cellStyle name="Normal 198 16" xfId="3112" xr:uid="{00000000-0005-0000-0000-0000750B0000}"/>
    <cellStyle name="Normal 198 16 2" xfId="13425" xr:uid="{92131B61-1CDE-4DD6-9873-BFA201DDE451}"/>
    <cellStyle name="Normal 198 17" xfId="3113" xr:uid="{00000000-0005-0000-0000-0000760B0000}"/>
    <cellStyle name="Normal 198 17 2" xfId="13426" xr:uid="{FF8F5459-9404-4376-AC32-30C03482B77D}"/>
    <cellStyle name="Normal 198 18" xfId="3114" xr:uid="{00000000-0005-0000-0000-0000770B0000}"/>
    <cellStyle name="Normal 198 18 2" xfId="13427" xr:uid="{96DA60F0-0906-4A1A-90A0-C3136EFF6BEA}"/>
    <cellStyle name="Normal 198 19" xfId="3115" xr:uid="{00000000-0005-0000-0000-0000780B0000}"/>
    <cellStyle name="Normal 198 19 2" xfId="13428" xr:uid="{7D1CE399-F98A-4422-A896-29DF8C75E01E}"/>
    <cellStyle name="Normal 198 2" xfId="3116" xr:uid="{00000000-0005-0000-0000-0000790B0000}"/>
    <cellStyle name="Normal 198 2 2" xfId="13429" xr:uid="{EA8088B9-2561-4C2F-A0D3-5F9AC65CE6F1}"/>
    <cellStyle name="Normal 198 20" xfId="3117" xr:uid="{00000000-0005-0000-0000-00007A0B0000}"/>
    <cellStyle name="Normal 198 20 2" xfId="13430" xr:uid="{E0EBBC75-002C-4E00-A50D-58AC68B3819C}"/>
    <cellStyle name="Normal 198 21" xfId="3118" xr:uid="{00000000-0005-0000-0000-00007B0B0000}"/>
    <cellStyle name="Normal 198 21 2" xfId="13431" xr:uid="{20B3843F-27FF-475C-AB99-1A81D68D77E9}"/>
    <cellStyle name="Normal 198 22" xfId="3119" xr:uid="{00000000-0005-0000-0000-00007C0B0000}"/>
    <cellStyle name="Normal 198 22 2" xfId="13432" xr:uid="{F0E911DC-1DAD-4EC2-A905-F67572A0AB95}"/>
    <cellStyle name="Normal 198 23" xfId="3120" xr:uid="{00000000-0005-0000-0000-00007D0B0000}"/>
    <cellStyle name="Normal 198 23 2" xfId="13433" xr:uid="{9C5FBA23-2F8F-4F96-B0D3-00545D8EFE3A}"/>
    <cellStyle name="Normal 198 3" xfId="3121" xr:uid="{00000000-0005-0000-0000-00007E0B0000}"/>
    <cellStyle name="Normal 198 3 2" xfId="13434" xr:uid="{800D2CB9-74CD-49D5-8A28-70616A7B12D4}"/>
    <cellStyle name="Normal 198 4" xfId="3122" xr:uid="{00000000-0005-0000-0000-00007F0B0000}"/>
    <cellStyle name="Normal 198 4 2" xfId="13435" xr:uid="{C0FC562F-17C8-4B4C-9728-817BB62FD284}"/>
    <cellStyle name="Normal 198 5" xfId="3123" xr:uid="{00000000-0005-0000-0000-0000800B0000}"/>
    <cellStyle name="Normal 198 5 2" xfId="13436" xr:uid="{A0030D9C-7C1E-47D6-8069-83BBC69EAC4A}"/>
    <cellStyle name="Normal 198 6" xfId="3124" xr:uid="{00000000-0005-0000-0000-0000810B0000}"/>
    <cellStyle name="Normal 198 6 2" xfId="13437" xr:uid="{6C9C46CC-4979-4950-BC53-13F1B764FEB9}"/>
    <cellStyle name="Normal 198 7" xfId="3125" xr:uid="{00000000-0005-0000-0000-0000820B0000}"/>
    <cellStyle name="Normal 198 7 2" xfId="13438" xr:uid="{5C231FB1-12E6-40C9-AE8D-03EC3B0FBC68}"/>
    <cellStyle name="Normal 198 8" xfId="3126" xr:uid="{00000000-0005-0000-0000-0000830B0000}"/>
    <cellStyle name="Normal 198 8 2" xfId="13439" xr:uid="{76AAD141-FB01-429B-8883-B31E4931DD6A}"/>
    <cellStyle name="Normal 198 9" xfId="3127" xr:uid="{00000000-0005-0000-0000-0000840B0000}"/>
    <cellStyle name="Normal 198 9 2" xfId="13440" xr:uid="{EFA1FA5E-1DA2-4ABB-BC22-29C025A6393E}"/>
    <cellStyle name="Normal 199" xfId="3128" xr:uid="{00000000-0005-0000-0000-0000850B0000}"/>
    <cellStyle name="Normal 199 10" xfId="3129" xr:uid="{00000000-0005-0000-0000-0000860B0000}"/>
    <cellStyle name="Normal 199 10 2" xfId="13441" xr:uid="{7C531A3F-43A3-4F66-9330-FB3238064366}"/>
    <cellStyle name="Normal 199 11" xfId="3130" xr:uid="{00000000-0005-0000-0000-0000870B0000}"/>
    <cellStyle name="Normal 199 11 2" xfId="13442" xr:uid="{9182EB32-27B4-448F-B556-D3D3175C6F5A}"/>
    <cellStyle name="Normal 199 12" xfId="3131" xr:uid="{00000000-0005-0000-0000-0000880B0000}"/>
    <cellStyle name="Normal 199 12 2" xfId="13443" xr:uid="{C796EAD0-AE3C-477B-A15E-62101B7BBA96}"/>
    <cellStyle name="Normal 199 13" xfId="3132" xr:uid="{00000000-0005-0000-0000-0000890B0000}"/>
    <cellStyle name="Normal 199 13 2" xfId="13444" xr:uid="{297F0777-0996-4A74-B965-30F4CBD1400F}"/>
    <cellStyle name="Normal 199 14" xfId="3133" xr:uid="{00000000-0005-0000-0000-00008A0B0000}"/>
    <cellStyle name="Normal 199 14 2" xfId="13445" xr:uid="{562734E4-AC59-474F-A91B-1127CFE33304}"/>
    <cellStyle name="Normal 199 15" xfId="3134" xr:uid="{00000000-0005-0000-0000-00008B0B0000}"/>
    <cellStyle name="Normal 199 15 2" xfId="13446" xr:uid="{3A55233E-855B-46D2-981D-CDBCBACC8DC4}"/>
    <cellStyle name="Normal 199 16" xfId="3135" xr:uid="{00000000-0005-0000-0000-00008C0B0000}"/>
    <cellStyle name="Normal 199 16 2" xfId="13447" xr:uid="{93803D84-E5AA-46FD-AF17-1A08D0C795AC}"/>
    <cellStyle name="Normal 199 17" xfId="3136" xr:uid="{00000000-0005-0000-0000-00008D0B0000}"/>
    <cellStyle name="Normal 199 17 2" xfId="13448" xr:uid="{E8D74A06-8529-4118-9A13-26C3510FDB98}"/>
    <cellStyle name="Normal 199 18" xfId="3137" xr:uid="{00000000-0005-0000-0000-00008E0B0000}"/>
    <cellStyle name="Normal 199 18 2" xfId="13449" xr:uid="{0CD000C8-456E-484C-A7C0-853D4585B5D1}"/>
    <cellStyle name="Normal 199 19" xfId="3138" xr:uid="{00000000-0005-0000-0000-00008F0B0000}"/>
    <cellStyle name="Normal 199 19 2" xfId="13450" xr:uid="{CE0F6E55-BF17-498C-B61C-A3E554D0429E}"/>
    <cellStyle name="Normal 199 2" xfId="3139" xr:uid="{00000000-0005-0000-0000-0000900B0000}"/>
    <cellStyle name="Normal 199 2 2" xfId="13451" xr:uid="{E376617C-6BB7-4EF9-9A47-4832FCC04244}"/>
    <cellStyle name="Normal 199 20" xfId="3140" xr:uid="{00000000-0005-0000-0000-0000910B0000}"/>
    <cellStyle name="Normal 199 20 2" xfId="13452" xr:uid="{68CF81F9-B6D0-4BFD-974B-669D363A1E19}"/>
    <cellStyle name="Normal 199 21" xfId="3141" xr:uid="{00000000-0005-0000-0000-0000920B0000}"/>
    <cellStyle name="Normal 199 21 2" xfId="13453" xr:uid="{A970A1D2-2E6D-42D8-B057-429D58EFD1F6}"/>
    <cellStyle name="Normal 199 22" xfId="3142" xr:uid="{00000000-0005-0000-0000-0000930B0000}"/>
    <cellStyle name="Normal 199 22 2" xfId="13454" xr:uid="{FA0AAED7-657A-45E4-BFBF-A4103779333E}"/>
    <cellStyle name="Normal 199 23" xfId="3143" xr:uid="{00000000-0005-0000-0000-0000940B0000}"/>
    <cellStyle name="Normal 199 23 2" xfId="13455" xr:uid="{C768C4ED-7B07-4660-968B-8B7D455284E7}"/>
    <cellStyle name="Normal 199 3" xfId="3144" xr:uid="{00000000-0005-0000-0000-0000950B0000}"/>
    <cellStyle name="Normal 199 3 2" xfId="13456" xr:uid="{1F1E667B-D7CA-4269-A8FD-CF04A7F42A39}"/>
    <cellStyle name="Normal 199 4" xfId="3145" xr:uid="{00000000-0005-0000-0000-0000960B0000}"/>
    <cellStyle name="Normal 199 4 2" xfId="13457" xr:uid="{40056BF8-3687-4494-BC94-FE36EB9F92DA}"/>
    <cellStyle name="Normal 199 5" xfId="3146" xr:uid="{00000000-0005-0000-0000-0000970B0000}"/>
    <cellStyle name="Normal 199 5 2" xfId="13458" xr:uid="{A8BC9CCE-146B-4E36-BF81-6F3865AB0F1F}"/>
    <cellStyle name="Normal 199 6" xfId="3147" xr:uid="{00000000-0005-0000-0000-0000980B0000}"/>
    <cellStyle name="Normal 199 6 2" xfId="13459" xr:uid="{C89C9ABA-5D3E-4167-A53D-67F747AB77B1}"/>
    <cellStyle name="Normal 199 7" xfId="3148" xr:uid="{00000000-0005-0000-0000-0000990B0000}"/>
    <cellStyle name="Normal 199 7 2" xfId="13460" xr:uid="{2D9F96B1-0B9A-4D9A-86EE-749B8AE4CCDB}"/>
    <cellStyle name="Normal 199 8" xfId="3149" xr:uid="{00000000-0005-0000-0000-00009A0B0000}"/>
    <cellStyle name="Normal 199 8 2" xfId="13461" xr:uid="{18D245FA-4E3E-4078-8FCC-8BE588250988}"/>
    <cellStyle name="Normal 199 9" xfId="3150" xr:uid="{00000000-0005-0000-0000-00009B0B0000}"/>
    <cellStyle name="Normal 199 9 2" xfId="13462" xr:uid="{3882D084-DBF3-4670-8523-CE9D5CBCE164}"/>
    <cellStyle name="Normal 2" xfId="13" xr:uid="{00000000-0005-0000-0000-00009C0B0000}"/>
    <cellStyle name="Normal 2 10" xfId="3151" xr:uid="{00000000-0005-0000-0000-00009D0B0000}"/>
    <cellStyle name="Normal 2 10 10" xfId="3152" xr:uid="{00000000-0005-0000-0000-00009E0B0000}"/>
    <cellStyle name="Normal 2 10 11" xfId="3153" xr:uid="{00000000-0005-0000-0000-00009F0B0000}"/>
    <cellStyle name="Normal 2 10 12" xfId="3154" xr:uid="{00000000-0005-0000-0000-0000A00B0000}"/>
    <cellStyle name="Normal 2 10 13" xfId="3155" xr:uid="{00000000-0005-0000-0000-0000A10B0000}"/>
    <cellStyle name="Normal 2 10 14" xfId="3156" xr:uid="{00000000-0005-0000-0000-0000A20B0000}"/>
    <cellStyle name="Normal 2 10 15" xfId="3157" xr:uid="{00000000-0005-0000-0000-0000A30B0000}"/>
    <cellStyle name="Normal 2 10 16" xfId="3158" xr:uid="{00000000-0005-0000-0000-0000A40B0000}"/>
    <cellStyle name="Normal 2 10 17" xfId="3159" xr:uid="{00000000-0005-0000-0000-0000A50B0000}"/>
    <cellStyle name="Normal 2 10 18" xfId="3160" xr:uid="{00000000-0005-0000-0000-0000A60B0000}"/>
    <cellStyle name="Normal 2 10 19" xfId="3161" xr:uid="{00000000-0005-0000-0000-0000A70B0000}"/>
    <cellStyle name="Normal 2 10 2" xfId="3162" xr:uid="{00000000-0005-0000-0000-0000A80B0000}"/>
    <cellStyle name="Normal 2 10 20" xfId="3163" xr:uid="{00000000-0005-0000-0000-0000A90B0000}"/>
    <cellStyle name="Normal 2 10 21" xfId="3164" xr:uid="{00000000-0005-0000-0000-0000AA0B0000}"/>
    <cellStyle name="Normal 2 10 22" xfId="3165" xr:uid="{00000000-0005-0000-0000-0000AB0B0000}"/>
    <cellStyle name="Normal 2 10 23" xfId="3166" xr:uid="{00000000-0005-0000-0000-0000AC0B0000}"/>
    <cellStyle name="Normal 2 10 24" xfId="3167" xr:uid="{00000000-0005-0000-0000-0000AD0B0000}"/>
    <cellStyle name="Normal 2 10 25" xfId="3168" xr:uid="{00000000-0005-0000-0000-0000AE0B0000}"/>
    <cellStyle name="Normal 2 10 26" xfId="3169" xr:uid="{00000000-0005-0000-0000-0000AF0B0000}"/>
    <cellStyle name="Normal 2 10 27" xfId="3170" xr:uid="{00000000-0005-0000-0000-0000B00B0000}"/>
    <cellStyle name="Normal 2 10 28" xfId="3171" xr:uid="{00000000-0005-0000-0000-0000B10B0000}"/>
    <cellStyle name="Normal 2 10 29" xfId="3172" xr:uid="{00000000-0005-0000-0000-0000B20B0000}"/>
    <cellStyle name="Normal 2 10 3" xfId="3173" xr:uid="{00000000-0005-0000-0000-0000B30B0000}"/>
    <cellStyle name="Normal 2 10 30" xfId="3174" xr:uid="{00000000-0005-0000-0000-0000B40B0000}"/>
    <cellStyle name="Normal 2 10 31" xfId="3175" xr:uid="{00000000-0005-0000-0000-0000B50B0000}"/>
    <cellStyle name="Normal 2 10 32" xfId="3176" xr:uid="{00000000-0005-0000-0000-0000B60B0000}"/>
    <cellStyle name="Normal 2 10 33" xfId="3177" xr:uid="{00000000-0005-0000-0000-0000B70B0000}"/>
    <cellStyle name="Normal 2 10 34" xfId="3178" xr:uid="{00000000-0005-0000-0000-0000B80B0000}"/>
    <cellStyle name="Normal 2 10 35" xfId="3179" xr:uid="{00000000-0005-0000-0000-0000B90B0000}"/>
    <cellStyle name="Normal 2 10 36" xfId="3180" xr:uid="{00000000-0005-0000-0000-0000BA0B0000}"/>
    <cellStyle name="Normal 2 10 37" xfId="3181" xr:uid="{00000000-0005-0000-0000-0000BB0B0000}"/>
    <cellStyle name="Normal 2 10 38" xfId="3182" xr:uid="{00000000-0005-0000-0000-0000BC0B0000}"/>
    <cellStyle name="Normal 2 10 39" xfId="3183" xr:uid="{00000000-0005-0000-0000-0000BD0B0000}"/>
    <cellStyle name="Normal 2 10 4" xfId="3184" xr:uid="{00000000-0005-0000-0000-0000BE0B0000}"/>
    <cellStyle name="Normal 2 10 40" xfId="3185" xr:uid="{00000000-0005-0000-0000-0000BF0B0000}"/>
    <cellStyle name="Normal 2 10 41" xfId="3186" xr:uid="{00000000-0005-0000-0000-0000C00B0000}"/>
    <cellStyle name="Normal 2 10 42" xfId="3187" xr:uid="{00000000-0005-0000-0000-0000C10B0000}"/>
    <cellStyle name="Normal 2 10 43" xfId="3188" xr:uid="{00000000-0005-0000-0000-0000C20B0000}"/>
    <cellStyle name="Normal 2 10 44" xfId="3189" xr:uid="{00000000-0005-0000-0000-0000C30B0000}"/>
    <cellStyle name="Normal 2 10 45" xfId="3190" xr:uid="{00000000-0005-0000-0000-0000C40B0000}"/>
    <cellStyle name="Normal 2 10 46" xfId="3191" xr:uid="{00000000-0005-0000-0000-0000C50B0000}"/>
    <cellStyle name="Normal 2 10 47" xfId="3192" xr:uid="{00000000-0005-0000-0000-0000C60B0000}"/>
    <cellStyle name="Normal 2 10 48" xfId="3193" xr:uid="{00000000-0005-0000-0000-0000C70B0000}"/>
    <cellStyle name="Normal 2 10 49" xfId="3194" xr:uid="{00000000-0005-0000-0000-0000C80B0000}"/>
    <cellStyle name="Normal 2 10 5" xfId="3195" xr:uid="{00000000-0005-0000-0000-0000C90B0000}"/>
    <cellStyle name="Normal 2 10 50" xfId="3196" xr:uid="{00000000-0005-0000-0000-0000CA0B0000}"/>
    <cellStyle name="Normal 2 10 51" xfId="3197" xr:uid="{00000000-0005-0000-0000-0000CB0B0000}"/>
    <cellStyle name="Normal 2 10 52" xfId="3198" xr:uid="{00000000-0005-0000-0000-0000CC0B0000}"/>
    <cellStyle name="Normal 2 10 53" xfId="3199" xr:uid="{00000000-0005-0000-0000-0000CD0B0000}"/>
    <cellStyle name="Normal 2 10 54" xfId="3200" xr:uid="{00000000-0005-0000-0000-0000CE0B0000}"/>
    <cellStyle name="Normal 2 10 55" xfId="3201" xr:uid="{00000000-0005-0000-0000-0000CF0B0000}"/>
    <cellStyle name="Normal 2 10 6" xfId="3202" xr:uid="{00000000-0005-0000-0000-0000D00B0000}"/>
    <cellStyle name="Normal 2 10 7" xfId="3203" xr:uid="{00000000-0005-0000-0000-0000D10B0000}"/>
    <cellStyle name="Normal 2 10 8" xfId="3204" xr:uid="{00000000-0005-0000-0000-0000D20B0000}"/>
    <cellStyle name="Normal 2 10 9" xfId="3205" xr:uid="{00000000-0005-0000-0000-0000D30B0000}"/>
    <cellStyle name="Normal 2 100" xfId="3206" xr:uid="{00000000-0005-0000-0000-0000D40B0000}"/>
    <cellStyle name="Normal 2 101" xfId="3207" xr:uid="{00000000-0005-0000-0000-0000D50B0000}"/>
    <cellStyle name="Normal 2 102" xfId="3208" xr:uid="{00000000-0005-0000-0000-0000D60B0000}"/>
    <cellStyle name="Normal 2 103" xfId="3209" xr:uid="{00000000-0005-0000-0000-0000D70B0000}"/>
    <cellStyle name="Normal 2 104" xfId="3210" xr:uid="{00000000-0005-0000-0000-0000D80B0000}"/>
    <cellStyle name="Normal 2 105" xfId="3211" xr:uid="{00000000-0005-0000-0000-0000D90B0000}"/>
    <cellStyle name="Normal 2 106" xfId="3212" xr:uid="{00000000-0005-0000-0000-0000DA0B0000}"/>
    <cellStyle name="Normal 2 107" xfId="3213" xr:uid="{00000000-0005-0000-0000-0000DB0B0000}"/>
    <cellStyle name="Normal 2 108" xfId="14815" xr:uid="{8ACA96B0-BFC1-4EC4-8804-70E6F69424BE}"/>
    <cellStyle name="Normal 2 11" xfId="3214" xr:uid="{00000000-0005-0000-0000-0000DC0B0000}"/>
    <cellStyle name="Normal 2 11 10" xfId="3215" xr:uid="{00000000-0005-0000-0000-0000DD0B0000}"/>
    <cellStyle name="Normal 2 11 11" xfId="3216" xr:uid="{00000000-0005-0000-0000-0000DE0B0000}"/>
    <cellStyle name="Normal 2 11 12" xfId="3217" xr:uid="{00000000-0005-0000-0000-0000DF0B0000}"/>
    <cellStyle name="Normal 2 11 13" xfId="3218" xr:uid="{00000000-0005-0000-0000-0000E00B0000}"/>
    <cellStyle name="Normal 2 11 14" xfId="3219" xr:uid="{00000000-0005-0000-0000-0000E10B0000}"/>
    <cellStyle name="Normal 2 11 15" xfId="3220" xr:uid="{00000000-0005-0000-0000-0000E20B0000}"/>
    <cellStyle name="Normal 2 11 16" xfId="3221" xr:uid="{00000000-0005-0000-0000-0000E30B0000}"/>
    <cellStyle name="Normal 2 11 17" xfId="3222" xr:uid="{00000000-0005-0000-0000-0000E40B0000}"/>
    <cellStyle name="Normal 2 11 18" xfId="3223" xr:uid="{00000000-0005-0000-0000-0000E50B0000}"/>
    <cellStyle name="Normal 2 11 19" xfId="3224" xr:uid="{00000000-0005-0000-0000-0000E60B0000}"/>
    <cellStyle name="Normal 2 11 2" xfId="3225" xr:uid="{00000000-0005-0000-0000-0000E70B0000}"/>
    <cellStyle name="Normal 2 11 20" xfId="3226" xr:uid="{00000000-0005-0000-0000-0000E80B0000}"/>
    <cellStyle name="Normal 2 11 21" xfId="3227" xr:uid="{00000000-0005-0000-0000-0000E90B0000}"/>
    <cellStyle name="Normal 2 11 22" xfId="3228" xr:uid="{00000000-0005-0000-0000-0000EA0B0000}"/>
    <cellStyle name="Normal 2 11 23" xfId="3229" xr:uid="{00000000-0005-0000-0000-0000EB0B0000}"/>
    <cellStyle name="Normal 2 11 24" xfId="3230" xr:uid="{00000000-0005-0000-0000-0000EC0B0000}"/>
    <cellStyle name="Normal 2 11 25" xfId="3231" xr:uid="{00000000-0005-0000-0000-0000ED0B0000}"/>
    <cellStyle name="Normal 2 11 26" xfId="3232" xr:uid="{00000000-0005-0000-0000-0000EE0B0000}"/>
    <cellStyle name="Normal 2 11 27" xfId="3233" xr:uid="{00000000-0005-0000-0000-0000EF0B0000}"/>
    <cellStyle name="Normal 2 11 28" xfId="3234" xr:uid="{00000000-0005-0000-0000-0000F00B0000}"/>
    <cellStyle name="Normal 2 11 29" xfId="3235" xr:uid="{00000000-0005-0000-0000-0000F10B0000}"/>
    <cellStyle name="Normal 2 11 3" xfId="3236" xr:uid="{00000000-0005-0000-0000-0000F20B0000}"/>
    <cellStyle name="Normal 2 11 30" xfId="3237" xr:uid="{00000000-0005-0000-0000-0000F30B0000}"/>
    <cellStyle name="Normal 2 11 31" xfId="3238" xr:uid="{00000000-0005-0000-0000-0000F40B0000}"/>
    <cellStyle name="Normal 2 11 32" xfId="3239" xr:uid="{00000000-0005-0000-0000-0000F50B0000}"/>
    <cellStyle name="Normal 2 11 33" xfId="3240" xr:uid="{00000000-0005-0000-0000-0000F60B0000}"/>
    <cellStyle name="Normal 2 11 34" xfId="3241" xr:uid="{00000000-0005-0000-0000-0000F70B0000}"/>
    <cellStyle name="Normal 2 11 35" xfId="3242" xr:uid="{00000000-0005-0000-0000-0000F80B0000}"/>
    <cellStyle name="Normal 2 11 36" xfId="3243" xr:uid="{00000000-0005-0000-0000-0000F90B0000}"/>
    <cellStyle name="Normal 2 11 37" xfId="3244" xr:uid="{00000000-0005-0000-0000-0000FA0B0000}"/>
    <cellStyle name="Normal 2 11 38" xfId="3245" xr:uid="{00000000-0005-0000-0000-0000FB0B0000}"/>
    <cellStyle name="Normal 2 11 39" xfId="3246" xr:uid="{00000000-0005-0000-0000-0000FC0B0000}"/>
    <cellStyle name="Normal 2 11 4" xfId="3247" xr:uid="{00000000-0005-0000-0000-0000FD0B0000}"/>
    <cellStyle name="Normal 2 11 40" xfId="3248" xr:uid="{00000000-0005-0000-0000-0000FE0B0000}"/>
    <cellStyle name="Normal 2 11 41" xfId="3249" xr:uid="{00000000-0005-0000-0000-0000FF0B0000}"/>
    <cellStyle name="Normal 2 11 42" xfId="3250" xr:uid="{00000000-0005-0000-0000-0000000C0000}"/>
    <cellStyle name="Normal 2 11 43" xfId="3251" xr:uid="{00000000-0005-0000-0000-0000010C0000}"/>
    <cellStyle name="Normal 2 11 44" xfId="3252" xr:uid="{00000000-0005-0000-0000-0000020C0000}"/>
    <cellStyle name="Normal 2 11 45" xfId="3253" xr:uid="{00000000-0005-0000-0000-0000030C0000}"/>
    <cellStyle name="Normal 2 11 46" xfId="3254" xr:uid="{00000000-0005-0000-0000-0000040C0000}"/>
    <cellStyle name="Normal 2 11 47" xfId="3255" xr:uid="{00000000-0005-0000-0000-0000050C0000}"/>
    <cellStyle name="Normal 2 11 48" xfId="3256" xr:uid="{00000000-0005-0000-0000-0000060C0000}"/>
    <cellStyle name="Normal 2 11 49" xfId="3257" xr:uid="{00000000-0005-0000-0000-0000070C0000}"/>
    <cellStyle name="Normal 2 11 5" xfId="3258" xr:uid="{00000000-0005-0000-0000-0000080C0000}"/>
    <cellStyle name="Normal 2 11 50" xfId="3259" xr:uid="{00000000-0005-0000-0000-0000090C0000}"/>
    <cellStyle name="Normal 2 11 51" xfId="3260" xr:uid="{00000000-0005-0000-0000-00000A0C0000}"/>
    <cellStyle name="Normal 2 11 52" xfId="3261" xr:uid="{00000000-0005-0000-0000-00000B0C0000}"/>
    <cellStyle name="Normal 2 11 53" xfId="3262" xr:uid="{00000000-0005-0000-0000-00000C0C0000}"/>
    <cellStyle name="Normal 2 11 54" xfId="3263" xr:uid="{00000000-0005-0000-0000-00000D0C0000}"/>
    <cellStyle name="Normal 2 11 55" xfId="3264" xr:uid="{00000000-0005-0000-0000-00000E0C0000}"/>
    <cellStyle name="Normal 2 11 6" xfId="3265" xr:uid="{00000000-0005-0000-0000-00000F0C0000}"/>
    <cellStyle name="Normal 2 11 7" xfId="3266" xr:uid="{00000000-0005-0000-0000-0000100C0000}"/>
    <cellStyle name="Normal 2 11 8" xfId="3267" xr:uid="{00000000-0005-0000-0000-0000110C0000}"/>
    <cellStyle name="Normal 2 11 9" xfId="3268" xr:uid="{00000000-0005-0000-0000-0000120C0000}"/>
    <cellStyle name="Normal 2 12" xfId="3269" xr:uid="{00000000-0005-0000-0000-0000130C0000}"/>
    <cellStyle name="Normal 2 12 10" xfId="3270" xr:uid="{00000000-0005-0000-0000-0000140C0000}"/>
    <cellStyle name="Normal 2 12 11" xfId="3271" xr:uid="{00000000-0005-0000-0000-0000150C0000}"/>
    <cellStyle name="Normal 2 12 12" xfId="3272" xr:uid="{00000000-0005-0000-0000-0000160C0000}"/>
    <cellStyle name="Normal 2 12 13" xfId="3273" xr:uid="{00000000-0005-0000-0000-0000170C0000}"/>
    <cellStyle name="Normal 2 12 14" xfId="3274" xr:uid="{00000000-0005-0000-0000-0000180C0000}"/>
    <cellStyle name="Normal 2 12 15" xfId="3275" xr:uid="{00000000-0005-0000-0000-0000190C0000}"/>
    <cellStyle name="Normal 2 12 16" xfId="3276" xr:uid="{00000000-0005-0000-0000-00001A0C0000}"/>
    <cellStyle name="Normal 2 12 17" xfId="3277" xr:uid="{00000000-0005-0000-0000-00001B0C0000}"/>
    <cellStyle name="Normal 2 12 18" xfId="3278" xr:uid="{00000000-0005-0000-0000-00001C0C0000}"/>
    <cellStyle name="Normal 2 12 19" xfId="3279" xr:uid="{00000000-0005-0000-0000-00001D0C0000}"/>
    <cellStyle name="Normal 2 12 2" xfId="3280" xr:uid="{00000000-0005-0000-0000-00001E0C0000}"/>
    <cellStyle name="Normal 2 12 2 10" xfId="3281" xr:uid="{00000000-0005-0000-0000-00001F0C0000}"/>
    <cellStyle name="Normal 2 12 2 11" xfId="3282" xr:uid="{00000000-0005-0000-0000-0000200C0000}"/>
    <cellStyle name="Normal 2 12 2 12" xfId="3283" xr:uid="{00000000-0005-0000-0000-0000210C0000}"/>
    <cellStyle name="Normal 2 12 2 13" xfId="3284" xr:uid="{00000000-0005-0000-0000-0000220C0000}"/>
    <cellStyle name="Normal 2 12 2 14" xfId="3285" xr:uid="{00000000-0005-0000-0000-0000230C0000}"/>
    <cellStyle name="Normal 2 12 2 15" xfId="3286" xr:uid="{00000000-0005-0000-0000-0000240C0000}"/>
    <cellStyle name="Normal 2 12 2 16" xfId="3287" xr:uid="{00000000-0005-0000-0000-0000250C0000}"/>
    <cellStyle name="Normal 2 12 2 17" xfId="3288" xr:uid="{00000000-0005-0000-0000-0000260C0000}"/>
    <cellStyle name="Normal 2 12 2 18" xfId="3289" xr:uid="{00000000-0005-0000-0000-0000270C0000}"/>
    <cellStyle name="Normal 2 12 2 19" xfId="3290" xr:uid="{00000000-0005-0000-0000-0000280C0000}"/>
    <cellStyle name="Normal 2 12 2 2" xfId="3291" xr:uid="{00000000-0005-0000-0000-0000290C0000}"/>
    <cellStyle name="Normal 2 12 2 20" xfId="3292" xr:uid="{00000000-0005-0000-0000-00002A0C0000}"/>
    <cellStyle name="Normal 2 12 2 21" xfId="3293" xr:uid="{00000000-0005-0000-0000-00002B0C0000}"/>
    <cellStyle name="Normal 2 12 2 22" xfId="3294" xr:uid="{00000000-0005-0000-0000-00002C0C0000}"/>
    <cellStyle name="Normal 2 12 2 23" xfId="3295" xr:uid="{00000000-0005-0000-0000-00002D0C0000}"/>
    <cellStyle name="Normal 2 12 2 3" xfId="3296" xr:uid="{00000000-0005-0000-0000-00002E0C0000}"/>
    <cellStyle name="Normal 2 12 2 4" xfId="3297" xr:uid="{00000000-0005-0000-0000-00002F0C0000}"/>
    <cellStyle name="Normal 2 12 2 5" xfId="3298" xr:uid="{00000000-0005-0000-0000-0000300C0000}"/>
    <cellStyle name="Normal 2 12 2 6" xfId="3299" xr:uid="{00000000-0005-0000-0000-0000310C0000}"/>
    <cellStyle name="Normal 2 12 2 7" xfId="3300" xr:uid="{00000000-0005-0000-0000-0000320C0000}"/>
    <cellStyle name="Normal 2 12 2 8" xfId="3301" xr:uid="{00000000-0005-0000-0000-0000330C0000}"/>
    <cellStyle name="Normal 2 12 2 9" xfId="3302" xr:uid="{00000000-0005-0000-0000-0000340C0000}"/>
    <cellStyle name="Normal 2 12 20" xfId="3303" xr:uid="{00000000-0005-0000-0000-0000350C0000}"/>
    <cellStyle name="Normal 2 12 21" xfId="3304" xr:uid="{00000000-0005-0000-0000-0000360C0000}"/>
    <cellStyle name="Normal 2 12 22" xfId="3305" xr:uid="{00000000-0005-0000-0000-0000370C0000}"/>
    <cellStyle name="Normal 2 12 23" xfId="3306" xr:uid="{00000000-0005-0000-0000-0000380C0000}"/>
    <cellStyle name="Normal 2 12 24" xfId="3307" xr:uid="{00000000-0005-0000-0000-0000390C0000}"/>
    <cellStyle name="Normal 2 12 25" xfId="3308" xr:uid="{00000000-0005-0000-0000-00003A0C0000}"/>
    <cellStyle name="Normal 2 12 26" xfId="3309" xr:uid="{00000000-0005-0000-0000-00003B0C0000}"/>
    <cellStyle name="Normal 2 12 27" xfId="3310" xr:uid="{00000000-0005-0000-0000-00003C0C0000}"/>
    <cellStyle name="Normal 2 12 28" xfId="3311" xr:uid="{00000000-0005-0000-0000-00003D0C0000}"/>
    <cellStyle name="Normal 2 12 29" xfId="3312" xr:uid="{00000000-0005-0000-0000-00003E0C0000}"/>
    <cellStyle name="Normal 2 12 3" xfId="3313" xr:uid="{00000000-0005-0000-0000-00003F0C0000}"/>
    <cellStyle name="Normal 2 12 30" xfId="3314" xr:uid="{00000000-0005-0000-0000-0000400C0000}"/>
    <cellStyle name="Normal 2 12 31" xfId="3315" xr:uid="{00000000-0005-0000-0000-0000410C0000}"/>
    <cellStyle name="Normal 2 12 32" xfId="3316" xr:uid="{00000000-0005-0000-0000-0000420C0000}"/>
    <cellStyle name="Normal 2 12 33" xfId="3317" xr:uid="{00000000-0005-0000-0000-0000430C0000}"/>
    <cellStyle name="Normal 2 12 34" xfId="3318" xr:uid="{00000000-0005-0000-0000-0000440C0000}"/>
    <cellStyle name="Normal 2 12 35" xfId="3319" xr:uid="{00000000-0005-0000-0000-0000450C0000}"/>
    <cellStyle name="Normal 2 12 36" xfId="3320" xr:uid="{00000000-0005-0000-0000-0000460C0000}"/>
    <cellStyle name="Normal 2 12 37" xfId="3321" xr:uid="{00000000-0005-0000-0000-0000470C0000}"/>
    <cellStyle name="Normal 2 12 38" xfId="3322" xr:uid="{00000000-0005-0000-0000-0000480C0000}"/>
    <cellStyle name="Normal 2 12 39" xfId="3323" xr:uid="{00000000-0005-0000-0000-0000490C0000}"/>
    <cellStyle name="Normal 2 12 4" xfId="3324" xr:uid="{00000000-0005-0000-0000-00004A0C0000}"/>
    <cellStyle name="Normal 2 12 40" xfId="3325" xr:uid="{00000000-0005-0000-0000-00004B0C0000}"/>
    <cellStyle name="Normal 2 12 41" xfId="3326" xr:uid="{00000000-0005-0000-0000-00004C0C0000}"/>
    <cellStyle name="Normal 2 12 42" xfId="3327" xr:uid="{00000000-0005-0000-0000-00004D0C0000}"/>
    <cellStyle name="Normal 2 12 43" xfId="3328" xr:uid="{00000000-0005-0000-0000-00004E0C0000}"/>
    <cellStyle name="Normal 2 12 44" xfId="3329" xr:uid="{00000000-0005-0000-0000-00004F0C0000}"/>
    <cellStyle name="Normal 2 12 45" xfId="3330" xr:uid="{00000000-0005-0000-0000-0000500C0000}"/>
    <cellStyle name="Normal 2 12 46" xfId="3331" xr:uid="{00000000-0005-0000-0000-0000510C0000}"/>
    <cellStyle name="Normal 2 12 47" xfId="3332" xr:uid="{00000000-0005-0000-0000-0000520C0000}"/>
    <cellStyle name="Normal 2 12 48" xfId="3333" xr:uid="{00000000-0005-0000-0000-0000530C0000}"/>
    <cellStyle name="Normal 2 12 49" xfId="3334" xr:uid="{00000000-0005-0000-0000-0000540C0000}"/>
    <cellStyle name="Normal 2 12 5" xfId="3335" xr:uid="{00000000-0005-0000-0000-0000550C0000}"/>
    <cellStyle name="Normal 2 12 50" xfId="3336" xr:uid="{00000000-0005-0000-0000-0000560C0000}"/>
    <cellStyle name="Normal 2 12 51" xfId="3337" xr:uid="{00000000-0005-0000-0000-0000570C0000}"/>
    <cellStyle name="Normal 2 12 52" xfId="3338" xr:uid="{00000000-0005-0000-0000-0000580C0000}"/>
    <cellStyle name="Normal 2 12 53" xfId="3339" xr:uid="{00000000-0005-0000-0000-0000590C0000}"/>
    <cellStyle name="Normal 2 12 54" xfId="3340" xr:uid="{00000000-0005-0000-0000-00005A0C0000}"/>
    <cellStyle name="Normal 2 12 55" xfId="3341" xr:uid="{00000000-0005-0000-0000-00005B0C0000}"/>
    <cellStyle name="Normal 2 12 6" xfId="3342" xr:uid="{00000000-0005-0000-0000-00005C0C0000}"/>
    <cellStyle name="Normal 2 12 7" xfId="3343" xr:uid="{00000000-0005-0000-0000-00005D0C0000}"/>
    <cellStyle name="Normal 2 12 8" xfId="3344" xr:uid="{00000000-0005-0000-0000-00005E0C0000}"/>
    <cellStyle name="Normal 2 12 9" xfId="3345" xr:uid="{00000000-0005-0000-0000-00005F0C0000}"/>
    <cellStyle name="Normal 2 13" xfId="3346" xr:uid="{00000000-0005-0000-0000-0000600C0000}"/>
    <cellStyle name="Normal 2 13 10" xfId="3347" xr:uid="{00000000-0005-0000-0000-0000610C0000}"/>
    <cellStyle name="Normal 2 13 11" xfId="3348" xr:uid="{00000000-0005-0000-0000-0000620C0000}"/>
    <cellStyle name="Normal 2 13 12" xfId="3349" xr:uid="{00000000-0005-0000-0000-0000630C0000}"/>
    <cellStyle name="Normal 2 13 13" xfId="3350" xr:uid="{00000000-0005-0000-0000-0000640C0000}"/>
    <cellStyle name="Normal 2 13 14" xfId="3351" xr:uid="{00000000-0005-0000-0000-0000650C0000}"/>
    <cellStyle name="Normal 2 13 15" xfId="3352" xr:uid="{00000000-0005-0000-0000-0000660C0000}"/>
    <cellStyle name="Normal 2 13 16" xfId="3353" xr:uid="{00000000-0005-0000-0000-0000670C0000}"/>
    <cellStyle name="Normal 2 13 17" xfId="3354" xr:uid="{00000000-0005-0000-0000-0000680C0000}"/>
    <cellStyle name="Normal 2 13 18" xfId="3355" xr:uid="{00000000-0005-0000-0000-0000690C0000}"/>
    <cellStyle name="Normal 2 13 19" xfId="3356" xr:uid="{00000000-0005-0000-0000-00006A0C0000}"/>
    <cellStyle name="Normal 2 13 2" xfId="3357" xr:uid="{00000000-0005-0000-0000-00006B0C0000}"/>
    <cellStyle name="Normal 2 13 20" xfId="3358" xr:uid="{00000000-0005-0000-0000-00006C0C0000}"/>
    <cellStyle name="Normal 2 13 21" xfId="3359" xr:uid="{00000000-0005-0000-0000-00006D0C0000}"/>
    <cellStyle name="Normal 2 13 22" xfId="3360" xr:uid="{00000000-0005-0000-0000-00006E0C0000}"/>
    <cellStyle name="Normal 2 13 23" xfId="3361" xr:uid="{00000000-0005-0000-0000-00006F0C0000}"/>
    <cellStyle name="Normal 2 13 3" xfId="3362" xr:uid="{00000000-0005-0000-0000-0000700C0000}"/>
    <cellStyle name="Normal 2 13 4" xfId="3363" xr:uid="{00000000-0005-0000-0000-0000710C0000}"/>
    <cellStyle name="Normal 2 13 5" xfId="3364" xr:uid="{00000000-0005-0000-0000-0000720C0000}"/>
    <cellStyle name="Normal 2 13 6" xfId="3365" xr:uid="{00000000-0005-0000-0000-0000730C0000}"/>
    <cellStyle name="Normal 2 13 7" xfId="3366" xr:uid="{00000000-0005-0000-0000-0000740C0000}"/>
    <cellStyle name="Normal 2 13 8" xfId="3367" xr:uid="{00000000-0005-0000-0000-0000750C0000}"/>
    <cellStyle name="Normal 2 13 9" xfId="3368" xr:uid="{00000000-0005-0000-0000-0000760C0000}"/>
    <cellStyle name="Normal 2 14" xfId="3369" xr:uid="{00000000-0005-0000-0000-0000770C0000}"/>
    <cellStyle name="Normal 2 14 10" xfId="3370" xr:uid="{00000000-0005-0000-0000-0000780C0000}"/>
    <cellStyle name="Normal 2 14 11" xfId="3371" xr:uid="{00000000-0005-0000-0000-0000790C0000}"/>
    <cellStyle name="Normal 2 14 12" xfId="3372" xr:uid="{00000000-0005-0000-0000-00007A0C0000}"/>
    <cellStyle name="Normal 2 14 13" xfId="3373" xr:uid="{00000000-0005-0000-0000-00007B0C0000}"/>
    <cellStyle name="Normal 2 14 14" xfId="3374" xr:uid="{00000000-0005-0000-0000-00007C0C0000}"/>
    <cellStyle name="Normal 2 14 15" xfId="3375" xr:uid="{00000000-0005-0000-0000-00007D0C0000}"/>
    <cellStyle name="Normal 2 14 16" xfId="3376" xr:uid="{00000000-0005-0000-0000-00007E0C0000}"/>
    <cellStyle name="Normal 2 14 17" xfId="3377" xr:uid="{00000000-0005-0000-0000-00007F0C0000}"/>
    <cellStyle name="Normal 2 14 18" xfId="3378" xr:uid="{00000000-0005-0000-0000-0000800C0000}"/>
    <cellStyle name="Normal 2 14 19" xfId="3379" xr:uid="{00000000-0005-0000-0000-0000810C0000}"/>
    <cellStyle name="Normal 2 14 2" xfId="3380" xr:uid="{00000000-0005-0000-0000-0000820C0000}"/>
    <cellStyle name="Normal 2 14 20" xfId="3381" xr:uid="{00000000-0005-0000-0000-0000830C0000}"/>
    <cellStyle name="Normal 2 14 21" xfId="3382" xr:uid="{00000000-0005-0000-0000-0000840C0000}"/>
    <cellStyle name="Normal 2 14 22" xfId="3383" xr:uid="{00000000-0005-0000-0000-0000850C0000}"/>
    <cellStyle name="Normal 2 14 23" xfId="3384" xr:uid="{00000000-0005-0000-0000-0000860C0000}"/>
    <cellStyle name="Normal 2 14 3" xfId="3385" xr:uid="{00000000-0005-0000-0000-0000870C0000}"/>
    <cellStyle name="Normal 2 14 4" xfId="3386" xr:uid="{00000000-0005-0000-0000-0000880C0000}"/>
    <cellStyle name="Normal 2 14 5" xfId="3387" xr:uid="{00000000-0005-0000-0000-0000890C0000}"/>
    <cellStyle name="Normal 2 14 6" xfId="3388" xr:uid="{00000000-0005-0000-0000-00008A0C0000}"/>
    <cellStyle name="Normal 2 14 7" xfId="3389" xr:uid="{00000000-0005-0000-0000-00008B0C0000}"/>
    <cellStyle name="Normal 2 14 8" xfId="3390" xr:uid="{00000000-0005-0000-0000-00008C0C0000}"/>
    <cellStyle name="Normal 2 14 9" xfId="3391" xr:uid="{00000000-0005-0000-0000-00008D0C0000}"/>
    <cellStyle name="Normal 2 15" xfId="3392" xr:uid="{00000000-0005-0000-0000-00008E0C0000}"/>
    <cellStyle name="Normal 2 15 10" xfId="3393" xr:uid="{00000000-0005-0000-0000-00008F0C0000}"/>
    <cellStyle name="Normal 2 15 11" xfId="3394" xr:uid="{00000000-0005-0000-0000-0000900C0000}"/>
    <cellStyle name="Normal 2 15 12" xfId="3395" xr:uid="{00000000-0005-0000-0000-0000910C0000}"/>
    <cellStyle name="Normal 2 15 13" xfId="3396" xr:uid="{00000000-0005-0000-0000-0000920C0000}"/>
    <cellStyle name="Normal 2 15 14" xfId="3397" xr:uid="{00000000-0005-0000-0000-0000930C0000}"/>
    <cellStyle name="Normal 2 15 15" xfId="3398" xr:uid="{00000000-0005-0000-0000-0000940C0000}"/>
    <cellStyle name="Normal 2 15 16" xfId="3399" xr:uid="{00000000-0005-0000-0000-0000950C0000}"/>
    <cellStyle name="Normal 2 15 17" xfId="3400" xr:uid="{00000000-0005-0000-0000-0000960C0000}"/>
    <cellStyle name="Normal 2 15 18" xfId="3401" xr:uid="{00000000-0005-0000-0000-0000970C0000}"/>
    <cellStyle name="Normal 2 15 19" xfId="3402" xr:uid="{00000000-0005-0000-0000-0000980C0000}"/>
    <cellStyle name="Normal 2 15 2" xfId="3403" xr:uid="{00000000-0005-0000-0000-0000990C0000}"/>
    <cellStyle name="Normal 2 15 20" xfId="3404" xr:uid="{00000000-0005-0000-0000-00009A0C0000}"/>
    <cellStyle name="Normal 2 15 21" xfId="3405" xr:uid="{00000000-0005-0000-0000-00009B0C0000}"/>
    <cellStyle name="Normal 2 15 22" xfId="3406" xr:uid="{00000000-0005-0000-0000-00009C0C0000}"/>
    <cellStyle name="Normal 2 15 23" xfId="3407" xr:uid="{00000000-0005-0000-0000-00009D0C0000}"/>
    <cellStyle name="Normal 2 15 3" xfId="3408" xr:uid="{00000000-0005-0000-0000-00009E0C0000}"/>
    <cellStyle name="Normal 2 15 4" xfId="3409" xr:uid="{00000000-0005-0000-0000-00009F0C0000}"/>
    <cellStyle name="Normal 2 15 5" xfId="3410" xr:uid="{00000000-0005-0000-0000-0000A00C0000}"/>
    <cellStyle name="Normal 2 15 6" xfId="3411" xr:uid="{00000000-0005-0000-0000-0000A10C0000}"/>
    <cellStyle name="Normal 2 15 7" xfId="3412" xr:uid="{00000000-0005-0000-0000-0000A20C0000}"/>
    <cellStyle name="Normal 2 15 8" xfId="3413" xr:uid="{00000000-0005-0000-0000-0000A30C0000}"/>
    <cellStyle name="Normal 2 15 9" xfId="3414" xr:uid="{00000000-0005-0000-0000-0000A40C0000}"/>
    <cellStyle name="Normal 2 16" xfId="3415" xr:uid="{00000000-0005-0000-0000-0000A50C0000}"/>
    <cellStyle name="Normal 2 16 10" xfId="3416" xr:uid="{00000000-0005-0000-0000-0000A60C0000}"/>
    <cellStyle name="Normal 2 16 11" xfId="3417" xr:uid="{00000000-0005-0000-0000-0000A70C0000}"/>
    <cellStyle name="Normal 2 16 12" xfId="3418" xr:uid="{00000000-0005-0000-0000-0000A80C0000}"/>
    <cellStyle name="Normal 2 16 13" xfId="3419" xr:uid="{00000000-0005-0000-0000-0000A90C0000}"/>
    <cellStyle name="Normal 2 16 14" xfId="3420" xr:uid="{00000000-0005-0000-0000-0000AA0C0000}"/>
    <cellStyle name="Normal 2 16 15" xfId="3421" xr:uid="{00000000-0005-0000-0000-0000AB0C0000}"/>
    <cellStyle name="Normal 2 16 16" xfId="3422" xr:uid="{00000000-0005-0000-0000-0000AC0C0000}"/>
    <cellStyle name="Normal 2 16 17" xfId="3423" xr:uid="{00000000-0005-0000-0000-0000AD0C0000}"/>
    <cellStyle name="Normal 2 16 18" xfId="3424" xr:uid="{00000000-0005-0000-0000-0000AE0C0000}"/>
    <cellStyle name="Normal 2 16 19" xfId="3425" xr:uid="{00000000-0005-0000-0000-0000AF0C0000}"/>
    <cellStyle name="Normal 2 16 2" xfId="3426" xr:uid="{00000000-0005-0000-0000-0000B00C0000}"/>
    <cellStyle name="Normal 2 16 20" xfId="3427" xr:uid="{00000000-0005-0000-0000-0000B10C0000}"/>
    <cellStyle name="Normal 2 16 21" xfId="3428" xr:uid="{00000000-0005-0000-0000-0000B20C0000}"/>
    <cellStyle name="Normal 2 16 22" xfId="3429" xr:uid="{00000000-0005-0000-0000-0000B30C0000}"/>
    <cellStyle name="Normal 2 16 23" xfId="3430" xr:uid="{00000000-0005-0000-0000-0000B40C0000}"/>
    <cellStyle name="Normal 2 16 3" xfId="3431" xr:uid="{00000000-0005-0000-0000-0000B50C0000}"/>
    <cellStyle name="Normal 2 16 4" xfId="3432" xr:uid="{00000000-0005-0000-0000-0000B60C0000}"/>
    <cellStyle name="Normal 2 16 5" xfId="3433" xr:uid="{00000000-0005-0000-0000-0000B70C0000}"/>
    <cellStyle name="Normal 2 16 6" xfId="3434" xr:uid="{00000000-0005-0000-0000-0000B80C0000}"/>
    <cellStyle name="Normal 2 16 7" xfId="3435" xr:uid="{00000000-0005-0000-0000-0000B90C0000}"/>
    <cellStyle name="Normal 2 16 8" xfId="3436" xr:uid="{00000000-0005-0000-0000-0000BA0C0000}"/>
    <cellStyle name="Normal 2 16 9" xfId="3437" xr:uid="{00000000-0005-0000-0000-0000BB0C0000}"/>
    <cellStyle name="Normal 2 17" xfId="3438" xr:uid="{00000000-0005-0000-0000-0000BC0C0000}"/>
    <cellStyle name="Normal 2 17 10" xfId="3439" xr:uid="{00000000-0005-0000-0000-0000BD0C0000}"/>
    <cellStyle name="Normal 2 17 11" xfId="3440" xr:uid="{00000000-0005-0000-0000-0000BE0C0000}"/>
    <cellStyle name="Normal 2 17 12" xfId="3441" xr:uid="{00000000-0005-0000-0000-0000BF0C0000}"/>
    <cellStyle name="Normal 2 17 13" xfId="3442" xr:uid="{00000000-0005-0000-0000-0000C00C0000}"/>
    <cellStyle name="Normal 2 17 14" xfId="3443" xr:uid="{00000000-0005-0000-0000-0000C10C0000}"/>
    <cellStyle name="Normal 2 17 15" xfId="3444" xr:uid="{00000000-0005-0000-0000-0000C20C0000}"/>
    <cellStyle name="Normal 2 17 16" xfId="3445" xr:uid="{00000000-0005-0000-0000-0000C30C0000}"/>
    <cellStyle name="Normal 2 17 17" xfId="3446" xr:uid="{00000000-0005-0000-0000-0000C40C0000}"/>
    <cellStyle name="Normal 2 17 18" xfId="3447" xr:uid="{00000000-0005-0000-0000-0000C50C0000}"/>
    <cellStyle name="Normal 2 17 19" xfId="3448" xr:uid="{00000000-0005-0000-0000-0000C60C0000}"/>
    <cellStyle name="Normal 2 17 2" xfId="3449" xr:uid="{00000000-0005-0000-0000-0000C70C0000}"/>
    <cellStyle name="Normal 2 17 20" xfId="3450" xr:uid="{00000000-0005-0000-0000-0000C80C0000}"/>
    <cellStyle name="Normal 2 17 21" xfId="3451" xr:uid="{00000000-0005-0000-0000-0000C90C0000}"/>
    <cellStyle name="Normal 2 17 22" xfId="3452" xr:uid="{00000000-0005-0000-0000-0000CA0C0000}"/>
    <cellStyle name="Normal 2 17 23" xfId="3453" xr:uid="{00000000-0005-0000-0000-0000CB0C0000}"/>
    <cellStyle name="Normal 2 17 3" xfId="3454" xr:uid="{00000000-0005-0000-0000-0000CC0C0000}"/>
    <cellStyle name="Normal 2 17 4" xfId="3455" xr:uid="{00000000-0005-0000-0000-0000CD0C0000}"/>
    <cellStyle name="Normal 2 17 5" xfId="3456" xr:uid="{00000000-0005-0000-0000-0000CE0C0000}"/>
    <cellStyle name="Normal 2 17 6" xfId="3457" xr:uid="{00000000-0005-0000-0000-0000CF0C0000}"/>
    <cellStyle name="Normal 2 17 7" xfId="3458" xr:uid="{00000000-0005-0000-0000-0000D00C0000}"/>
    <cellStyle name="Normal 2 17 8" xfId="3459" xr:uid="{00000000-0005-0000-0000-0000D10C0000}"/>
    <cellStyle name="Normal 2 17 9" xfId="3460" xr:uid="{00000000-0005-0000-0000-0000D20C0000}"/>
    <cellStyle name="Normal 2 18" xfId="3461" xr:uid="{00000000-0005-0000-0000-0000D30C0000}"/>
    <cellStyle name="Normal 2 18 10" xfId="3462" xr:uid="{00000000-0005-0000-0000-0000D40C0000}"/>
    <cellStyle name="Normal 2 18 11" xfId="3463" xr:uid="{00000000-0005-0000-0000-0000D50C0000}"/>
    <cellStyle name="Normal 2 18 12" xfId="3464" xr:uid="{00000000-0005-0000-0000-0000D60C0000}"/>
    <cellStyle name="Normal 2 18 13" xfId="3465" xr:uid="{00000000-0005-0000-0000-0000D70C0000}"/>
    <cellStyle name="Normal 2 18 14" xfId="3466" xr:uid="{00000000-0005-0000-0000-0000D80C0000}"/>
    <cellStyle name="Normal 2 18 15" xfId="3467" xr:uid="{00000000-0005-0000-0000-0000D90C0000}"/>
    <cellStyle name="Normal 2 18 16" xfId="3468" xr:uid="{00000000-0005-0000-0000-0000DA0C0000}"/>
    <cellStyle name="Normal 2 18 17" xfId="3469" xr:uid="{00000000-0005-0000-0000-0000DB0C0000}"/>
    <cellStyle name="Normal 2 18 18" xfId="3470" xr:uid="{00000000-0005-0000-0000-0000DC0C0000}"/>
    <cellStyle name="Normal 2 18 19" xfId="3471" xr:uid="{00000000-0005-0000-0000-0000DD0C0000}"/>
    <cellStyle name="Normal 2 18 2" xfId="3472" xr:uid="{00000000-0005-0000-0000-0000DE0C0000}"/>
    <cellStyle name="Normal 2 18 20" xfId="3473" xr:uid="{00000000-0005-0000-0000-0000DF0C0000}"/>
    <cellStyle name="Normal 2 18 21" xfId="3474" xr:uid="{00000000-0005-0000-0000-0000E00C0000}"/>
    <cellStyle name="Normal 2 18 22" xfId="3475" xr:uid="{00000000-0005-0000-0000-0000E10C0000}"/>
    <cellStyle name="Normal 2 18 23" xfId="3476" xr:uid="{00000000-0005-0000-0000-0000E20C0000}"/>
    <cellStyle name="Normal 2 18 3" xfId="3477" xr:uid="{00000000-0005-0000-0000-0000E30C0000}"/>
    <cellStyle name="Normal 2 18 4" xfId="3478" xr:uid="{00000000-0005-0000-0000-0000E40C0000}"/>
    <cellStyle name="Normal 2 18 5" xfId="3479" xr:uid="{00000000-0005-0000-0000-0000E50C0000}"/>
    <cellStyle name="Normal 2 18 6" xfId="3480" xr:uid="{00000000-0005-0000-0000-0000E60C0000}"/>
    <cellStyle name="Normal 2 18 7" xfId="3481" xr:uid="{00000000-0005-0000-0000-0000E70C0000}"/>
    <cellStyle name="Normal 2 18 8" xfId="3482" xr:uid="{00000000-0005-0000-0000-0000E80C0000}"/>
    <cellStyle name="Normal 2 18 9" xfId="3483" xr:uid="{00000000-0005-0000-0000-0000E90C0000}"/>
    <cellStyle name="Normal 2 19" xfId="3484" xr:uid="{00000000-0005-0000-0000-0000EA0C0000}"/>
    <cellStyle name="Normal 2 19 10" xfId="3485" xr:uid="{00000000-0005-0000-0000-0000EB0C0000}"/>
    <cellStyle name="Normal 2 19 11" xfId="3486" xr:uid="{00000000-0005-0000-0000-0000EC0C0000}"/>
    <cellStyle name="Normal 2 19 12" xfId="3487" xr:uid="{00000000-0005-0000-0000-0000ED0C0000}"/>
    <cellStyle name="Normal 2 19 13" xfId="3488" xr:uid="{00000000-0005-0000-0000-0000EE0C0000}"/>
    <cellStyle name="Normal 2 19 14" xfId="3489" xr:uid="{00000000-0005-0000-0000-0000EF0C0000}"/>
    <cellStyle name="Normal 2 19 15" xfId="3490" xr:uid="{00000000-0005-0000-0000-0000F00C0000}"/>
    <cellStyle name="Normal 2 19 16" xfId="3491" xr:uid="{00000000-0005-0000-0000-0000F10C0000}"/>
    <cellStyle name="Normal 2 19 17" xfId="3492" xr:uid="{00000000-0005-0000-0000-0000F20C0000}"/>
    <cellStyle name="Normal 2 19 18" xfId="3493" xr:uid="{00000000-0005-0000-0000-0000F30C0000}"/>
    <cellStyle name="Normal 2 19 19" xfId="3494" xr:uid="{00000000-0005-0000-0000-0000F40C0000}"/>
    <cellStyle name="Normal 2 19 2" xfId="3495" xr:uid="{00000000-0005-0000-0000-0000F50C0000}"/>
    <cellStyle name="Normal 2 19 20" xfId="3496" xr:uid="{00000000-0005-0000-0000-0000F60C0000}"/>
    <cellStyle name="Normal 2 19 21" xfId="3497" xr:uid="{00000000-0005-0000-0000-0000F70C0000}"/>
    <cellStyle name="Normal 2 19 22" xfId="3498" xr:uid="{00000000-0005-0000-0000-0000F80C0000}"/>
    <cellStyle name="Normal 2 19 23" xfId="3499" xr:uid="{00000000-0005-0000-0000-0000F90C0000}"/>
    <cellStyle name="Normal 2 19 3" xfId="3500" xr:uid="{00000000-0005-0000-0000-0000FA0C0000}"/>
    <cellStyle name="Normal 2 19 4" xfId="3501" xr:uid="{00000000-0005-0000-0000-0000FB0C0000}"/>
    <cellStyle name="Normal 2 19 5" xfId="3502" xr:uid="{00000000-0005-0000-0000-0000FC0C0000}"/>
    <cellStyle name="Normal 2 19 6" xfId="3503" xr:uid="{00000000-0005-0000-0000-0000FD0C0000}"/>
    <cellStyle name="Normal 2 19 7" xfId="3504" xr:uid="{00000000-0005-0000-0000-0000FE0C0000}"/>
    <cellStyle name="Normal 2 19 8" xfId="3505" xr:uid="{00000000-0005-0000-0000-0000FF0C0000}"/>
    <cellStyle name="Normal 2 19 9" xfId="3506" xr:uid="{00000000-0005-0000-0000-0000000D0000}"/>
    <cellStyle name="Normal 2 2" xfId="39" xr:uid="{00000000-0005-0000-0000-0000010D0000}"/>
    <cellStyle name="Normal 2 2 10" xfId="3507" xr:uid="{00000000-0005-0000-0000-0000020D0000}"/>
    <cellStyle name="Normal 2 2 11" xfId="3508" xr:uid="{00000000-0005-0000-0000-0000030D0000}"/>
    <cellStyle name="Normal 2 2 12" xfId="3509" xr:uid="{00000000-0005-0000-0000-0000040D0000}"/>
    <cellStyle name="Normal 2 2 13" xfId="3510" xr:uid="{00000000-0005-0000-0000-0000050D0000}"/>
    <cellStyle name="Normal 2 2 14" xfId="3511" xr:uid="{00000000-0005-0000-0000-0000060D0000}"/>
    <cellStyle name="Normal 2 2 15" xfId="3512" xr:uid="{00000000-0005-0000-0000-0000070D0000}"/>
    <cellStyle name="Normal 2 2 16" xfId="3513" xr:uid="{00000000-0005-0000-0000-0000080D0000}"/>
    <cellStyle name="Normal 2 2 17" xfId="3514" xr:uid="{00000000-0005-0000-0000-0000090D0000}"/>
    <cellStyle name="Normal 2 2 18" xfId="3515" xr:uid="{00000000-0005-0000-0000-00000A0D0000}"/>
    <cellStyle name="Normal 2 2 19" xfId="3516" xr:uid="{00000000-0005-0000-0000-00000B0D0000}"/>
    <cellStyle name="Normal 2 2 2" xfId="3517" xr:uid="{00000000-0005-0000-0000-00000C0D0000}"/>
    <cellStyle name="Normal 2 2 2 2" xfId="3518" xr:uid="{00000000-0005-0000-0000-00000D0D0000}"/>
    <cellStyle name="Normal 2 2 20" xfId="3519" xr:uid="{00000000-0005-0000-0000-00000E0D0000}"/>
    <cellStyle name="Normal 2 2 21" xfId="3520" xr:uid="{00000000-0005-0000-0000-00000F0D0000}"/>
    <cellStyle name="Normal 2 2 22" xfId="3521" xr:uid="{00000000-0005-0000-0000-0000100D0000}"/>
    <cellStyle name="Normal 2 2 23" xfId="3522" xr:uid="{00000000-0005-0000-0000-0000110D0000}"/>
    <cellStyle name="Normal 2 2 24" xfId="3523" xr:uid="{00000000-0005-0000-0000-0000120D0000}"/>
    <cellStyle name="Normal 2 2 25" xfId="3524" xr:uid="{00000000-0005-0000-0000-0000130D0000}"/>
    <cellStyle name="Normal 2 2 26" xfId="3525" xr:uid="{00000000-0005-0000-0000-0000140D0000}"/>
    <cellStyle name="Normal 2 2 27" xfId="3526" xr:uid="{00000000-0005-0000-0000-0000150D0000}"/>
    <cellStyle name="Normal 2 2 28" xfId="3527" xr:uid="{00000000-0005-0000-0000-0000160D0000}"/>
    <cellStyle name="Normal 2 2 29" xfId="3528" xr:uid="{00000000-0005-0000-0000-0000170D0000}"/>
    <cellStyle name="Normal 2 2 3" xfId="3529" xr:uid="{00000000-0005-0000-0000-0000180D0000}"/>
    <cellStyle name="Normal 2 2 3 2" xfId="3530" xr:uid="{00000000-0005-0000-0000-0000190D0000}"/>
    <cellStyle name="Normal 2 2 3 2 2" xfId="13463" xr:uid="{C502C28B-4087-40F3-A268-CBEE567D566F}"/>
    <cellStyle name="Normal 2 2 30" xfId="3531" xr:uid="{00000000-0005-0000-0000-00001A0D0000}"/>
    <cellStyle name="Normal 2 2 31" xfId="3532" xr:uid="{00000000-0005-0000-0000-00001B0D0000}"/>
    <cellStyle name="Normal 2 2 32" xfId="3533" xr:uid="{00000000-0005-0000-0000-00001C0D0000}"/>
    <cellStyle name="Normal 2 2 33" xfId="3534" xr:uid="{00000000-0005-0000-0000-00001D0D0000}"/>
    <cellStyle name="Normal 2 2 34" xfId="3535" xr:uid="{00000000-0005-0000-0000-00001E0D0000}"/>
    <cellStyle name="Normal 2 2 35" xfId="3536" xr:uid="{00000000-0005-0000-0000-00001F0D0000}"/>
    <cellStyle name="Normal 2 2 36" xfId="3537" xr:uid="{00000000-0005-0000-0000-0000200D0000}"/>
    <cellStyle name="Normal 2 2 37" xfId="3538" xr:uid="{00000000-0005-0000-0000-0000210D0000}"/>
    <cellStyle name="Normal 2 2 38" xfId="3539" xr:uid="{00000000-0005-0000-0000-0000220D0000}"/>
    <cellStyle name="Normal 2 2 39" xfId="3540" xr:uid="{00000000-0005-0000-0000-0000230D0000}"/>
    <cellStyle name="Normal 2 2 4" xfId="3541" xr:uid="{00000000-0005-0000-0000-0000240D0000}"/>
    <cellStyle name="Normal 2 2 40" xfId="3542" xr:uid="{00000000-0005-0000-0000-0000250D0000}"/>
    <cellStyle name="Normal 2 2 41" xfId="3543" xr:uid="{00000000-0005-0000-0000-0000260D0000}"/>
    <cellStyle name="Normal 2 2 42" xfId="3544" xr:uid="{00000000-0005-0000-0000-0000270D0000}"/>
    <cellStyle name="Normal 2 2 43" xfId="3545" xr:uid="{00000000-0005-0000-0000-0000280D0000}"/>
    <cellStyle name="Normal 2 2 44" xfId="3546" xr:uid="{00000000-0005-0000-0000-0000290D0000}"/>
    <cellStyle name="Normal 2 2 45" xfId="3547" xr:uid="{00000000-0005-0000-0000-00002A0D0000}"/>
    <cellStyle name="Normal 2 2 46" xfId="3548" xr:uid="{00000000-0005-0000-0000-00002B0D0000}"/>
    <cellStyle name="Normal 2 2 47" xfId="3549" xr:uid="{00000000-0005-0000-0000-00002C0D0000}"/>
    <cellStyle name="Normal 2 2 48" xfId="3550" xr:uid="{00000000-0005-0000-0000-00002D0D0000}"/>
    <cellStyle name="Normal 2 2 49" xfId="3551" xr:uid="{00000000-0005-0000-0000-00002E0D0000}"/>
    <cellStyle name="Normal 2 2 5" xfId="3552" xr:uid="{00000000-0005-0000-0000-00002F0D0000}"/>
    <cellStyle name="Normal 2 2 50" xfId="3553" xr:uid="{00000000-0005-0000-0000-0000300D0000}"/>
    <cellStyle name="Normal 2 2 51" xfId="3554" xr:uid="{00000000-0005-0000-0000-0000310D0000}"/>
    <cellStyle name="Normal 2 2 52" xfId="3555" xr:uid="{00000000-0005-0000-0000-0000320D0000}"/>
    <cellStyle name="Normal 2 2 53" xfId="3556" xr:uid="{00000000-0005-0000-0000-0000330D0000}"/>
    <cellStyle name="Normal 2 2 54" xfId="3557" xr:uid="{00000000-0005-0000-0000-0000340D0000}"/>
    <cellStyle name="Normal 2 2 55" xfId="3558" xr:uid="{00000000-0005-0000-0000-0000350D0000}"/>
    <cellStyle name="Normal 2 2 56" xfId="3559" xr:uid="{00000000-0005-0000-0000-0000360D0000}"/>
    <cellStyle name="Normal 2 2 57" xfId="3560" xr:uid="{00000000-0005-0000-0000-0000370D0000}"/>
    <cellStyle name="Normal 2 2 58" xfId="3561" xr:uid="{00000000-0005-0000-0000-0000380D0000}"/>
    <cellStyle name="Normal 2 2 59" xfId="3562" xr:uid="{00000000-0005-0000-0000-0000390D0000}"/>
    <cellStyle name="Normal 2 2 6" xfId="3563" xr:uid="{00000000-0005-0000-0000-00003A0D0000}"/>
    <cellStyle name="Normal 2 2 60" xfId="3564" xr:uid="{00000000-0005-0000-0000-00003B0D0000}"/>
    <cellStyle name="Normal 2 2 7" xfId="3565" xr:uid="{00000000-0005-0000-0000-00003C0D0000}"/>
    <cellStyle name="Normal 2 2 8" xfId="3566" xr:uid="{00000000-0005-0000-0000-00003D0D0000}"/>
    <cellStyle name="Normal 2 2 9" xfId="3567" xr:uid="{00000000-0005-0000-0000-00003E0D0000}"/>
    <cellStyle name="Normal 2 20" xfId="3568" xr:uid="{00000000-0005-0000-0000-00003F0D0000}"/>
    <cellStyle name="Normal 2 20 10" xfId="3569" xr:uid="{00000000-0005-0000-0000-0000400D0000}"/>
    <cellStyle name="Normal 2 20 11" xfId="3570" xr:uid="{00000000-0005-0000-0000-0000410D0000}"/>
    <cellStyle name="Normal 2 20 12" xfId="3571" xr:uid="{00000000-0005-0000-0000-0000420D0000}"/>
    <cellStyle name="Normal 2 20 13" xfId="3572" xr:uid="{00000000-0005-0000-0000-0000430D0000}"/>
    <cellStyle name="Normal 2 20 14" xfId="3573" xr:uid="{00000000-0005-0000-0000-0000440D0000}"/>
    <cellStyle name="Normal 2 20 15" xfId="3574" xr:uid="{00000000-0005-0000-0000-0000450D0000}"/>
    <cellStyle name="Normal 2 20 16" xfId="3575" xr:uid="{00000000-0005-0000-0000-0000460D0000}"/>
    <cellStyle name="Normal 2 20 17" xfId="3576" xr:uid="{00000000-0005-0000-0000-0000470D0000}"/>
    <cellStyle name="Normal 2 20 18" xfId="3577" xr:uid="{00000000-0005-0000-0000-0000480D0000}"/>
    <cellStyle name="Normal 2 20 19" xfId="3578" xr:uid="{00000000-0005-0000-0000-0000490D0000}"/>
    <cellStyle name="Normal 2 20 2" xfId="3579" xr:uid="{00000000-0005-0000-0000-00004A0D0000}"/>
    <cellStyle name="Normal 2 20 20" xfId="3580" xr:uid="{00000000-0005-0000-0000-00004B0D0000}"/>
    <cellStyle name="Normal 2 20 21" xfId="3581" xr:uid="{00000000-0005-0000-0000-00004C0D0000}"/>
    <cellStyle name="Normal 2 20 22" xfId="3582" xr:uid="{00000000-0005-0000-0000-00004D0D0000}"/>
    <cellStyle name="Normal 2 20 23" xfId="3583" xr:uid="{00000000-0005-0000-0000-00004E0D0000}"/>
    <cellStyle name="Normal 2 20 3" xfId="3584" xr:uid="{00000000-0005-0000-0000-00004F0D0000}"/>
    <cellStyle name="Normal 2 20 4" xfId="3585" xr:uid="{00000000-0005-0000-0000-0000500D0000}"/>
    <cellStyle name="Normal 2 20 5" xfId="3586" xr:uid="{00000000-0005-0000-0000-0000510D0000}"/>
    <cellStyle name="Normal 2 20 6" xfId="3587" xr:uid="{00000000-0005-0000-0000-0000520D0000}"/>
    <cellStyle name="Normal 2 20 7" xfId="3588" xr:uid="{00000000-0005-0000-0000-0000530D0000}"/>
    <cellStyle name="Normal 2 20 8" xfId="3589" xr:uid="{00000000-0005-0000-0000-0000540D0000}"/>
    <cellStyle name="Normal 2 20 9" xfId="3590" xr:uid="{00000000-0005-0000-0000-0000550D0000}"/>
    <cellStyle name="Normal 2 21" xfId="3591" xr:uid="{00000000-0005-0000-0000-0000560D0000}"/>
    <cellStyle name="Normal 2 21 10" xfId="3592" xr:uid="{00000000-0005-0000-0000-0000570D0000}"/>
    <cellStyle name="Normal 2 21 11" xfId="3593" xr:uid="{00000000-0005-0000-0000-0000580D0000}"/>
    <cellStyle name="Normal 2 21 12" xfId="3594" xr:uid="{00000000-0005-0000-0000-0000590D0000}"/>
    <cellStyle name="Normal 2 21 13" xfId="3595" xr:uid="{00000000-0005-0000-0000-00005A0D0000}"/>
    <cellStyle name="Normal 2 21 14" xfId="3596" xr:uid="{00000000-0005-0000-0000-00005B0D0000}"/>
    <cellStyle name="Normal 2 21 15" xfId="3597" xr:uid="{00000000-0005-0000-0000-00005C0D0000}"/>
    <cellStyle name="Normal 2 21 16" xfId="3598" xr:uid="{00000000-0005-0000-0000-00005D0D0000}"/>
    <cellStyle name="Normal 2 21 17" xfId="3599" xr:uid="{00000000-0005-0000-0000-00005E0D0000}"/>
    <cellStyle name="Normal 2 21 18" xfId="3600" xr:uid="{00000000-0005-0000-0000-00005F0D0000}"/>
    <cellStyle name="Normal 2 21 19" xfId="3601" xr:uid="{00000000-0005-0000-0000-0000600D0000}"/>
    <cellStyle name="Normal 2 21 2" xfId="3602" xr:uid="{00000000-0005-0000-0000-0000610D0000}"/>
    <cellStyle name="Normal 2 21 20" xfId="3603" xr:uid="{00000000-0005-0000-0000-0000620D0000}"/>
    <cellStyle name="Normal 2 21 21" xfId="3604" xr:uid="{00000000-0005-0000-0000-0000630D0000}"/>
    <cellStyle name="Normal 2 21 22" xfId="3605" xr:uid="{00000000-0005-0000-0000-0000640D0000}"/>
    <cellStyle name="Normal 2 21 23" xfId="3606" xr:uid="{00000000-0005-0000-0000-0000650D0000}"/>
    <cellStyle name="Normal 2 21 3" xfId="3607" xr:uid="{00000000-0005-0000-0000-0000660D0000}"/>
    <cellStyle name="Normal 2 21 4" xfId="3608" xr:uid="{00000000-0005-0000-0000-0000670D0000}"/>
    <cellStyle name="Normal 2 21 5" xfId="3609" xr:uid="{00000000-0005-0000-0000-0000680D0000}"/>
    <cellStyle name="Normal 2 21 6" xfId="3610" xr:uid="{00000000-0005-0000-0000-0000690D0000}"/>
    <cellStyle name="Normal 2 21 7" xfId="3611" xr:uid="{00000000-0005-0000-0000-00006A0D0000}"/>
    <cellStyle name="Normal 2 21 8" xfId="3612" xr:uid="{00000000-0005-0000-0000-00006B0D0000}"/>
    <cellStyle name="Normal 2 21 9" xfId="3613" xr:uid="{00000000-0005-0000-0000-00006C0D0000}"/>
    <cellStyle name="Normal 2 22" xfId="3614" xr:uid="{00000000-0005-0000-0000-00006D0D0000}"/>
    <cellStyle name="Normal 2 22 10" xfId="3615" xr:uid="{00000000-0005-0000-0000-00006E0D0000}"/>
    <cellStyle name="Normal 2 22 11" xfId="3616" xr:uid="{00000000-0005-0000-0000-00006F0D0000}"/>
    <cellStyle name="Normal 2 22 12" xfId="3617" xr:uid="{00000000-0005-0000-0000-0000700D0000}"/>
    <cellStyle name="Normal 2 22 13" xfId="3618" xr:uid="{00000000-0005-0000-0000-0000710D0000}"/>
    <cellStyle name="Normal 2 22 14" xfId="3619" xr:uid="{00000000-0005-0000-0000-0000720D0000}"/>
    <cellStyle name="Normal 2 22 15" xfId="3620" xr:uid="{00000000-0005-0000-0000-0000730D0000}"/>
    <cellStyle name="Normal 2 22 16" xfId="3621" xr:uid="{00000000-0005-0000-0000-0000740D0000}"/>
    <cellStyle name="Normal 2 22 17" xfId="3622" xr:uid="{00000000-0005-0000-0000-0000750D0000}"/>
    <cellStyle name="Normal 2 22 18" xfId="3623" xr:uid="{00000000-0005-0000-0000-0000760D0000}"/>
    <cellStyle name="Normal 2 22 19" xfId="3624" xr:uid="{00000000-0005-0000-0000-0000770D0000}"/>
    <cellStyle name="Normal 2 22 2" xfId="3625" xr:uid="{00000000-0005-0000-0000-0000780D0000}"/>
    <cellStyle name="Normal 2 22 20" xfId="3626" xr:uid="{00000000-0005-0000-0000-0000790D0000}"/>
    <cellStyle name="Normal 2 22 21" xfId="3627" xr:uid="{00000000-0005-0000-0000-00007A0D0000}"/>
    <cellStyle name="Normal 2 22 22" xfId="3628" xr:uid="{00000000-0005-0000-0000-00007B0D0000}"/>
    <cellStyle name="Normal 2 22 23" xfId="3629" xr:uid="{00000000-0005-0000-0000-00007C0D0000}"/>
    <cellStyle name="Normal 2 22 3" xfId="3630" xr:uid="{00000000-0005-0000-0000-00007D0D0000}"/>
    <cellStyle name="Normal 2 22 4" xfId="3631" xr:uid="{00000000-0005-0000-0000-00007E0D0000}"/>
    <cellStyle name="Normal 2 22 5" xfId="3632" xr:uid="{00000000-0005-0000-0000-00007F0D0000}"/>
    <cellStyle name="Normal 2 22 6" xfId="3633" xr:uid="{00000000-0005-0000-0000-0000800D0000}"/>
    <cellStyle name="Normal 2 22 7" xfId="3634" xr:uid="{00000000-0005-0000-0000-0000810D0000}"/>
    <cellStyle name="Normal 2 22 8" xfId="3635" xr:uid="{00000000-0005-0000-0000-0000820D0000}"/>
    <cellStyle name="Normal 2 22 9" xfId="3636" xr:uid="{00000000-0005-0000-0000-0000830D0000}"/>
    <cellStyle name="Normal 2 23" xfId="3637" xr:uid="{00000000-0005-0000-0000-0000840D0000}"/>
    <cellStyle name="Normal 2 23 10" xfId="3638" xr:uid="{00000000-0005-0000-0000-0000850D0000}"/>
    <cellStyle name="Normal 2 23 11" xfId="3639" xr:uid="{00000000-0005-0000-0000-0000860D0000}"/>
    <cellStyle name="Normal 2 23 12" xfId="3640" xr:uid="{00000000-0005-0000-0000-0000870D0000}"/>
    <cellStyle name="Normal 2 23 13" xfId="3641" xr:uid="{00000000-0005-0000-0000-0000880D0000}"/>
    <cellStyle name="Normal 2 23 14" xfId="3642" xr:uid="{00000000-0005-0000-0000-0000890D0000}"/>
    <cellStyle name="Normal 2 23 15" xfId="3643" xr:uid="{00000000-0005-0000-0000-00008A0D0000}"/>
    <cellStyle name="Normal 2 23 16" xfId="3644" xr:uid="{00000000-0005-0000-0000-00008B0D0000}"/>
    <cellStyle name="Normal 2 23 17" xfId="3645" xr:uid="{00000000-0005-0000-0000-00008C0D0000}"/>
    <cellStyle name="Normal 2 23 18" xfId="3646" xr:uid="{00000000-0005-0000-0000-00008D0D0000}"/>
    <cellStyle name="Normal 2 23 19" xfId="3647" xr:uid="{00000000-0005-0000-0000-00008E0D0000}"/>
    <cellStyle name="Normal 2 23 2" xfId="3648" xr:uid="{00000000-0005-0000-0000-00008F0D0000}"/>
    <cellStyle name="Normal 2 23 20" xfId="3649" xr:uid="{00000000-0005-0000-0000-0000900D0000}"/>
    <cellStyle name="Normal 2 23 21" xfId="3650" xr:uid="{00000000-0005-0000-0000-0000910D0000}"/>
    <cellStyle name="Normal 2 23 22" xfId="3651" xr:uid="{00000000-0005-0000-0000-0000920D0000}"/>
    <cellStyle name="Normal 2 23 23" xfId="3652" xr:uid="{00000000-0005-0000-0000-0000930D0000}"/>
    <cellStyle name="Normal 2 23 3" xfId="3653" xr:uid="{00000000-0005-0000-0000-0000940D0000}"/>
    <cellStyle name="Normal 2 23 4" xfId="3654" xr:uid="{00000000-0005-0000-0000-0000950D0000}"/>
    <cellStyle name="Normal 2 23 5" xfId="3655" xr:uid="{00000000-0005-0000-0000-0000960D0000}"/>
    <cellStyle name="Normal 2 23 6" xfId="3656" xr:uid="{00000000-0005-0000-0000-0000970D0000}"/>
    <cellStyle name="Normal 2 23 7" xfId="3657" xr:uid="{00000000-0005-0000-0000-0000980D0000}"/>
    <cellStyle name="Normal 2 23 8" xfId="3658" xr:uid="{00000000-0005-0000-0000-0000990D0000}"/>
    <cellStyle name="Normal 2 23 9" xfId="3659" xr:uid="{00000000-0005-0000-0000-00009A0D0000}"/>
    <cellStyle name="Normal 2 24" xfId="3660" xr:uid="{00000000-0005-0000-0000-00009B0D0000}"/>
    <cellStyle name="Normal 2 24 10" xfId="3661" xr:uid="{00000000-0005-0000-0000-00009C0D0000}"/>
    <cellStyle name="Normal 2 24 11" xfId="3662" xr:uid="{00000000-0005-0000-0000-00009D0D0000}"/>
    <cellStyle name="Normal 2 24 12" xfId="3663" xr:uid="{00000000-0005-0000-0000-00009E0D0000}"/>
    <cellStyle name="Normal 2 24 13" xfId="3664" xr:uid="{00000000-0005-0000-0000-00009F0D0000}"/>
    <cellStyle name="Normal 2 24 14" xfId="3665" xr:uid="{00000000-0005-0000-0000-0000A00D0000}"/>
    <cellStyle name="Normal 2 24 15" xfId="3666" xr:uid="{00000000-0005-0000-0000-0000A10D0000}"/>
    <cellStyle name="Normal 2 24 16" xfId="3667" xr:uid="{00000000-0005-0000-0000-0000A20D0000}"/>
    <cellStyle name="Normal 2 24 17" xfId="3668" xr:uid="{00000000-0005-0000-0000-0000A30D0000}"/>
    <cellStyle name="Normal 2 24 18" xfId="3669" xr:uid="{00000000-0005-0000-0000-0000A40D0000}"/>
    <cellStyle name="Normal 2 24 19" xfId="3670" xr:uid="{00000000-0005-0000-0000-0000A50D0000}"/>
    <cellStyle name="Normal 2 24 2" xfId="3671" xr:uid="{00000000-0005-0000-0000-0000A60D0000}"/>
    <cellStyle name="Normal 2 24 20" xfId="3672" xr:uid="{00000000-0005-0000-0000-0000A70D0000}"/>
    <cellStyle name="Normal 2 24 21" xfId="3673" xr:uid="{00000000-0005-0000-0000-0000A80D0000}"/>
    <cellStyle name="Normal 2 24 22" xfId="3674" xr:uid="{00000000-0005-0000-0000-0000A90D0000}"/>
    <cellStyle name="Normal 2 24 23" xfId="3675" xr:uid="{00000000-0005-0000-0000-0000AA0D0000}"/>
    <cellStyle name="Normal 2 24 3" xfId="3676" xr:uid="{00000000-0005-0000-0000-0000AB0D0000}"/>
    <cellStyle name="Normal 2 24 4" xfId="3677" xr:uid="{00000000-0005-0000-0000-0000AC0D0000}"/>
    <cellStyle name="Normal 2 24 5" xfId="3678" xr:uid="{00000000-0005-0000-0000-0000AD0D0000}"/>
    <cellStyle name="Normal 2 24 6" xfId="3679" xr:uid="{00000000-0005-0000-0000-0000AE0D0000}"/>
    <cellStyle name="Normal 2 24 7" xfId="3680" xr:uid="{00000000-0005-0000-0000-0000AF0D0000}"/>
    <cellStyle name="Normal 2 24 8" xfId="3681" xr:uid="{00000000-0005-0000-0000-0000B00D0000}"/>
    <cellStyle name="Normal 2 24 9" xfId="3682" xr:uid="{00000000-0005-0000-0000-0000B10D0000}"/>
    <cellStyle name="Normal 2 25" xfId="3683" xr:uid="{00000000-0005-0000-0000-0000B20D0000}"/>
    <cellStyle name="Normal 2 25 10" xfId="3684" xr:uid="{00000000-0005-0000-0000-0000B30D0000}"/>
    <cellStyle name="Normal 2 25 11" xfId="3685" xr:uid="{00000000-0005-0000-0000-0000B40D0000}"/>
    <cellStyle name="Normal 2 25 12" xfId="3686" xr:uid="{00000000-0005-0000-0000-0000B50D0000}"/>
    <cellStyle name="Normal 2 25 13" xfId="3687" xr:uid="{00000000-0005-0000-0000-0000B60D0000}"/>
    <cellStyle name="Normal 2 25 14" xfId="3688" xr:uid="{00000000-0005-0000-0000-0000B70D0000}"/>
    <cellStyle name="Normal 2 25 15" xfId="3689" xr:uid="{00000000-0005-0000-0000-0000B80D0000}"/>
    <cellStyle name="Normal 2 25 16" xfId="3690" xr:uid="{00000000-0005-0000-0000-0000B90D0000}"/>
    <cellStyle name="Normal 2 25 17" xfId="3691" xr:uid="{00000000-0005-0000-0000-0000BA0D0000}"/>
    <cellStyle name="Normal 2 25 18" xfId="3692" xr:uid="{00000000-0005-0000-0000-0000BB0D0000}"/>
    <cellStyle name="Normal 2 25 19" xfId="3693" xr:uid="{00000000-0005-0000-0000-0000BC0D0000}"/>
    <cellStyle name="Normal 2 25 2" xfId="3694" xr:uid="{00000000-0005-0000-0000-0000BD0D0000}"/>
    <cellStyle name="Normal 2 25 20" xfId="3695" xr:uid="{00000000-0005-0000-0000-0000BE0D0000}"/>
    <cellStyle name="Normal 2 25 21" xfId="3696" xr:uid="{00000000-0005-0000-0000-0000BF0D0000}"/>
    <cellStyle name="Normal 2 25 22" xfId="3697" xr:uid="{00000000-0005-0000-0000-0000C00D0000}"/>
    <cellStyle name="Normal 2 25 23" xfId="3698" xr:uid="{00000000-0005-0000-0000-0000C10D0000}"/>
    <cellStyle name="Normal 2 25 3" xfId="3699" xr:uid="{00000000-0005-0000-0000-0000C20D0000}"/>
    <cellStyle name="Normal 2 25 4" xfId="3700" xr:uid="{00000000-0005-0000-0000-0000C30D0000}"/>
    <cellStyle name="Normal 2 25 5" xfId="3701" xr:uid="{00000000-0005-0000-0000-0000C40D0000}"/>
    <cellStyle name="Normal 2 25 6" xfId="3702" xr:uid="{00000000-0005-0000-0000-0000C50D0000}"/>
    <cellStyle name="Normal 2 25 7" xfId="3703" xr:uid="{00000000-0005-0000-0000-0000C60D0000}"/>
    <cellStyle name="Normal 2 25 8" xfId="3704" xr:uid="{00000000-0005-0000-0000-0000C70D0000}"/>
    <cellStyle name="Normal 2 25 9" xfId="3705" xr:uid="{00000000-0005-0000-0000-0000C80D0000}"/>
    <cellStyle name="Normal 2 26" xfId="3706" xr:uid="{00000000-0005-0000-0000-0000C90D0000}"/>
    <cellStyle name="Normal 2 26 10" xfId="3707" xr:uid="{00000000-0005-0000-0000-0000CA0D0000}"/>
    <cellStyle name="Normal 2 26 11" xfId="3708" xr:uid="{00000000-0005-0000-0000-0000CB0D0000}"/>
    <cellStyle name="Normal 2 26 12" xfId="3709" xr:uid="{00000000-0005-0000-0000-0000CC0D0000}"/>
    <cellStyle name="Normal 2 26 13" xfId="3710" xr:uid="{00000000-0005-0000-0000-0000CD0D0000}"/>
    <cellStyle name="Normal 2 26 14" xfId="3711" xr:uid="{00000000-0005-0000-0000-0000CE0D0000}"/>
    <cellStyle name="Normal 2 26 15" xfId="3712" xr:uid="{00000000-0005-0000-0000-0000CF0D0000}"/>
    <cellStyle name="Normal 2 26 16" xfId="3713" xr:uid="{00000000-0005-0000-0000-0000D00D0000}"/>
    <cellStyle name="Normal 2 26 17" xfId="3714" xr:uid="{00000000-0005-0000-0000-0000D10D0000}"/>
    <cellStyle name="Normal 2 26 18" xfId="3715" xr:uid="{00000000-0005-0000-0000-0000D20D0000}"/>
    <cellStyle name="Normal 2 26 19" xfId="3716" xr:uid="{00000000-0005-0000-0000-0000D30D0000}"/>
    <cellStyle name="Normal 2 26 2" xfId="3717" xr:uid="{00000000-0005-0000-0000-0000D40D0000}"/>
    <cellStyle name="Normal 2 26 20" xfId="3718" xr:uid="{00000000-0005-0000-0000-0000D50D0000}"/>
    <cellStyle name="Normal 2 26 21" xfId="3719" xr:uid="{00000000-0005-0000-0000-0000D60D0000}"/>
    <cellStyle name="Normal 2 26 22" xfId="3720" xr:uid="{00000000-0005-0000-0000-0000D70D0000}"/>
    <cellStyle name="Normal 2 26 23" xfId="3721" xr:uid="{00000000-0005-0000-0000-0000D80D0000}"/>
    <cellStyle name="Normal 2 26 3" xfId="3722" xr:uid="{00000000-0005-0000-0000-0000D90D0000}"/>
    <cellStyle name="Normal 2 26 4" xfId="3723" xr:uid="{00000000-0005-0000-0000-0000DA0D0000}"/>
    <cellStyle name="Normal 2 26 5" xfId="3724" xr:uid="{00000000-0005-0000-0000-0000DB0D0000}"/>
    <cellStyle name="Normal 2 26 6" xfId="3725" xr:uid="{00000000-0005-0000-0000-0000DC0D0000}"/>
    <cellStyle name="Normal 2 26 7" xfId="3726" xr:uid="{00000000-0005-0000-0000-0000DD0D0000}"/>
    <cellStyle name="Normal 2 26 8" xfId="3727" xr:uid="{00000000-0005-0000-0000-0000DE0D0000}"/>
    <cellStyle name="Normal 2 26 9" xfId="3728" xr:uid="{00000000-0005-0000-0000-0000DF0D0000}"/>
    <cellStyle name="Normal 2 27" xfId="3729" xr:uid="{00000000-0005-0000-0000-0000E00D0000}"/>
    <cellStyle name="Normal 2 27 10" xfId="3730" xr:uid="{00000000-0005-0000-0000-0000E10D0000}"/>
    <cellStyle name="Normal 2 27 11" xfId="3731" xr:uid="{00000000-0005-0000-0000-0000E20D0000}"/>
    <cellStyle name="Normal 2 27 12" xfId="3732" xr:uid="{00000000-0005-0000-0000-0000E30D0000}"/>
    <cellStyle name="Normal 2 27 13" xfId="3733" xr:uid="{00000000-0005-0000-0000-0000E40D0000}"/>
    <cellStyle name="Normal 2 27 14" xfId="3734" xr:uid="{00000000-0005-0000-0000-0000E50D0000}"/>
    <cellStyle name="Normal 2 27 15" xfId="3735" xr:uid="{00000000-0005-0000-0000-0000E60D0000}"/>
    <cellStyle name="Normal 2 27 16" xfId="3736" xr:uid="{00000000-0005-0000-0000-0000E70D0000}"/>
    <cellStyle name="Normal 2 27 17" xfId="3737" xr:uid="{00000000-0005-0000-0000-0000E80D0000}"/>
    <cellStyle name="Normal 2 27 18" xfId="3738" xr:uid="{00000000-0005-0000-0000-0000E90D0000}"/>
    <cellStyle name="Normal 2 27 19" xfId="3739" xr:uid="{00000000-0005-0000-0000-0000EA0D0000}"/>
    <cellStyle name="Normal 2 27 2" xfId="3740" xr:uid="{00000000-0005-0000-0000-0000EB0D0000}"/>
    <cellStyle name="Normal 2 27 20" xfId="3741" xr:uid="{00000000-0005-0000-0000-0000EC0D0000}"/>
    <cellStyle name="Normal 2 27 21" xfId="3742" xr:uid="{00000000-0005-0000-0000-0000ED0D0000}"/>
    <cellStyle name="Normal 2 27 22" xfId="3743" xr:uid="{00000000-0005-0000-0000-0000EE0D0000}"/>
    <cellStyle name="Normal 2 27 23" xfId="3744" xr:uid="{00000000-0005-0000-0000-0000EF0D0000}"/>
    <cellStyle name="Normal 2 27 3" xfId="3745" xr:uid="{00000000-0005-0000-0000-0000F00D0000}"/>
    <cellStyle name="Normal 2 27 4" xfId="3746" xr:uid="{00000000-0005-0000-0000-0000F10D0000}"/>
    <cellStyle name="Normal 2 27 5" xfId="3747" xr:uid="{00000000-0005-0000-0000-0000F20D0000}"/>
    <cellStyle name="Normal 2 27 6" xfId="3748" xr:uid="{00000000-0005-0000-0000-0000F30D0000}"/>
    <cellStyle name="Normal 2 27 7" xfId="3749" xr:uid="{00000000-0005-0000-0000-0000F40D0000}"/>
    <cellStyle name="Normal 2 27 8" xfId="3750" xr:uid="{00000000-0005-0000-0000-0000F50D0000}"/>
    <cellStyle name="Normal 2 27 9" xfId="3751" xr:uid="{00000000-0005-0000-0000-0000F60D0000}"/>
    <cellStyle name="Normal 2 28" xfId="3752" xr:uid="{00000000-0005-0000-0000-0000F70D0000}"/>
    <cellStyle name="Normal 2 28 10" xfId="3753" xr:uid="{00000000-0005-0000-0000-0000F80D0000}"/>
    <cellStyle name="Normal 2 28 11" xfId="3754" xr:uid="{00000000-0005-0000-0000-0000F90D0000}"/>
    <cellStyle name="Normal 2 28 12" xfId="3755" xr:uid="{00000000-0005-0000-0000-0000FA0D0000}"/>
    <cellStyle name="Normal 2 28 13" xfId="3756" xr:uid="{00000000-0005-0000-0000-0000FB0D0000}"/>
    <cellStyle name="Normal 2 28 14" xfId="3757" xr:uid="{00000000-0005-0000-0000-0000FC0D0000}"/>
    <cellStyle name="Normal 2 28 15" xfId="3758" xr:uid="{00000000-0005-0000-0000-0000FD0D0000}"/>
    <cellStyle name="Normal 2 28 16" xfId="3759" xr:uid="{00000000-0005-0000-0000-0000FE0D0000}"/>
    <cellStyle name="Normal 2 28 17" xfId="3760" xr:uid="{00000000-0005-0000-0000-0000FF0D0000}"/>
    <cellStyle name="Normal 2 28 18" xfId="3761" xr:uid="{00000000-0005-0000-0000-0000000E0000}"/>
    <cellStyle name="Normal 2 28 19" xfId="3762" xr:uid="{00000000-0005-0000-0000-0000010E0000}"/>
    <cellStyle name="Normal 2 28 2" xfId="3763" xr:uid="{00000000-0005-0000-0000-0000020E0000}"/>
    <cellStyle name="Normal 2 28 20" xfId="3764" xr:uid="{00000000-0005-0000-0000-0000030E0000}"/>
    <cellStyle name="Normal 2 28 21" xfId="3765" xr:uid="{00000000-0005-0000-0000-0000040E0000}"/>
    <cellStyle name="Normal 2 28 22" xfId="3766" xr:uid="{00000000-0005-0000-0000-0000050E0000}"/>
    <cellStyle name="Normal 2 28 23" xfId="3767" xr:uid="{00000000-0005-0000-0000-0000060E0000}"/>
    <cellStyle name="Normal 2 28 3" xfId="3768" xr:uid="{00000000-0005-0000-0000-0000070E0000}"/>
    <cellStyle name="Normal 2 28 4" xfId="3769" xr:uid="{00000000-0005-0000-0000-0000080E0000}"/>
    <cellStyle name="Normal 2 28 5" xfId="3770" xr:uid="{00000000-0005-0000-0000-0000090E0000}"/>
    <cellStyle name="Normal 2 28 6" xfId="3771" xr:uid="{00000000-0005-0000-0000-00000A0E0000}"/>
    <cellStyle name="Normal 2 28 7" xfId="3772" xr:uid="{00000000-0005-0000-0000-00000B0E0000}"/>
    <cellStyle name="Normal 2 28 8" xfId="3773" xr:uid="{00000000-0005-0000-0000-00000C0E0000}"/>
    <cellStyle name="Normal 2 28 9" xfId="3774" xr:uid="{00000000-0005-0000-0000-00000D0E0000}"/>
    <cellStyle name="Normal 2 29" xfId="3775" xr:uid="{00000000-0005-0000-0000-00000E0E0000}"/>
    <cellStyle name="Normal 2 29 10" xfId="3776" xr:uid="{00000000-0005-0000-0000-00000F0E0000}"/>
    <cellStyle name="Normal 2 29 11" xfId="3777" xr:uid="{00000000-0005-0000-0000-0000100E0000}"/>
    <cellStyle name="Normal 2 29 12" xfId="3778" xr:uid="{00000000-0005-0000-0000-0000110E0000}"/>
    <cellStyle name="Normal 2 29 13" xfId="3779" xr:uid="{00000000-0005-0000-0000-0000120E0000}"/>
    <cellStyle name="Normal 2 29 14" xfId="3780" xr:uid="{00000000-0005-0000-0000-0000130E0000}"/>
    <cellStyle name="Normal 2 29 15" xfId="3781" xr:uid="{00000000-0005-0000-0000-0000140E0000}"/>
    <cellStyle name="Normal 2 29 16" xfId="3782" xr:uid="{00000000-0005-0000-0000-0000150E0000}"/>
    <cellStyle name="Normal 2 29 17" xfId="3783" xr:uid="{00000000-0005-0000-0000-0000160E0000}"/>
    <cellStyle name="Normal 2 29 18" xfId="3784" xr:uid="{00000000-0005-0000-0000-0000170E0000}"/>
    <cellStyle name="Normal 2 29 19" xfId="3785" xr:uid="{00000000-0005-0000-0000-0000180E0000}"/>
    <cellStyle name="Normal 2 29 2" xfId="3786" xr:uid="{00000000-0005-0000-0000-0000190E0000}"/>
    <cellStyle name="Normal 2 29 20" xfId="3787" xr:uid="{00000000-0005-0000-0000-00001A0E0000}"/>
    <cellStyle name="Normal 2 29 21" xfId="3788" xr:uid="{00000000-0005-0000-0000-00001B0E0000}"/>
    <cellStyle name="Normal 2 29 22" xfId="3789" xr:uid="{00000000-0005-0000-0000-00001C0E0000}"/>
    <cellStyle name="Normal 2 29 23" xfId="3790" xr:uid="{00000000-0005-0000-0000-00001D0E0000}"/>
    <cellStyle name="Normal 2 29 3" xfId="3791" xr:uid="{00000000-0005-0000-0000-00001E0E0000}"/>
    <cellStyle name="Normal 2 29 4" xfId="3792" xr:uid="{00000000-0005-0000-0000-00001F0E0000}"/>
    <cellStyle name="Normal 2 29 5" xfId="3793" xr:uid="{00000000-0005-0000-0000-0000200E0000}"/>
    <cellStyle name="Normal 2 29 6" xfId="3794" xr:uid="{00000000-0005-0000-0000-0000210E0000}"/>
    <cellStyle name="Normal 2 29 7" xfId="3795" xr:uid="{00000000-0005-0000-0000-0000220E0000}"/>
    <cellStyle name="Normal 2 29 8" xfId="3796" xr:uid="{00000000-0005-0000-0000-0000230E0000}"/>
    <cellStyle name="Normal 2 29 9" xfId="3797" xr:uid="{00000000-0005-0000-0000-0000240E0000}"/>
    <cellStyle name="Normal 2 3" xfId="42" xr:uid="{00000000-0005-0000-0000-0000250E0000}"/>
    <cellStyle name="Normal 2 3 10" xfId="3798" xr:uid="{00000000-0005-0000-0000-0000260E0000}"/>
    <cellStyle name="Normal 2 3 11" xfId="3799" xr:uid="{00000000-0005-0000-0000-0000270E0000}"/>
    <cellStyle name="Normal 2 3 12" xfId="3800" xr:uid="{00000000-0005-0000-0000-0000280E0000}"/>
    <cellStyle name="Normal 2 3 13" xfId="3801" xr:uid="{00000000-0005-0000-0000-0000290E0000}"/>
    <cellStyle name="Normal 2 3 14" xfId="3802" xr:uid="{00000000-0005-0000-0000-00002A0E0000}"/>
    <cellStyle name="Normal 2 3 15" xfId="3803" xr:uid="{00000000-0005-0000-0000-00002B0E0000}"/>
    <cellStyle name="Normal 2 3 16" xfId="3804" xr:uid="{00000000-0005-0000-0000-00002C0E0000}"/>
    <cellStyle name="Normal 2 3 17" xfId="3805" xr:uid="{00000000-0005-0000-0000-00002D0E0000}"/>
    <cellStyle name="Normal 2 3 18" xfId="3806" xr:uid="{00000000-0005-0000-0000-00002E0E0000}"/>
    <cellStyle name="Normal 2 3 19" xfId="3807" xr:uid="{00000000-0005-0000-0000-00002F0E0000}"/>
    <cellStyle name="Normal 2 3 2" xfId="3808" xr:uid="{00000000-0005-0000-0000-0000300E0000}"/>
    <cellStyle name="Normal 2 3 2 2" xfId="3809" xr:uid="{00000000-0005-0000-0000-0000310E0000}"/>
    <cellStyle name="Normal 2 3 2 3" xfId="3810" xr:uid="{00000000-0005-0000-0000-0000320E0000}"/>
    <cellStyle name="Normal 2 3 2 4" xfId="3811" xr:uid="{00000000-0005-0000-0000-0000330E0000}"/>
    <cellStyle name="Normal 2 3 2 5" xfId="3812" xr:uid="{00000000-0005-0000-0000-0000340E0000}"/>
    <cellStyle name="Normal 2 3 2 6" xfId="3813" xr:uid="{00000000-0005-0000-0000-0000350E0000}"/>
    <cellStyle name="Normal 2 3 2 7" xfId="3814" xr:uid="{00000000-0005-0000-0000-0000360E0000}"/>
    <cellStyle name="Normal 2 3 20" xfId="3815" xr:uid="{00000000-0005-0000-0000-0000370E0000}"/>
    <cellStyle name="Normal 2 3 21" xfId="3816" xr:uid="{00000000-0005-0000-0000-0000380E0000}"/>
    <cellStyle name="Normal 2 3 22" xfId="3817" xr:uid="{00000000-0005-0000-0000-0000390E0000}"/>
    <cellStyle name="Normal 2 3 23" xfId="3818" xr:uid="{00000000-0005-0000-0000-00003A0E0000}"/>
    <cellStyle name="Normal 2 3 24" xfId="3819" xr:uid="{00000000-0005-0000-0000-00003B0E0000}"/>
    <cellStyle name="Normal 2 3 25" xfId="3820" xr:uid="{00000000-0005-0000-0000-00003C0E0000}"/>
    <cellStyle name="Normal 2 3 26" xfId="3821" xr:uid="{00000000-0005-0000-0000-00003D0E0000}"/>
    <cellStyle name="Normal 2 3 27" xfId="3822" xr:uid="{00000000-0005-0000-0000-00003E0E0000}"/>
    <cellStyle name="Normal 2 3 28" xfId="3823" xr:uid="{00000000-0005-0000-0000-00003F0E0000}"/>
    <cellStyle name="Normal 2 3 29" xfId="3824" xr:uid="{00000000-0005-0000-0000-0000400E0000}"/>
    <cellStyle name="Normal 2 3 3" xfId="3825" xr:uid="{00000000-0005-0000-0000-0000410E0000}"/>
    <cellStyle name="Normal 2 3 30" xfId="3826" xr:uid="{00000000-0005-0000-0000-0000420E0000}"/>
    <cellStyle name="Normal 2 3 31" xfId="3827" xr:uid="{00000000-0005-0000-0000-0000430E0000}"/>
    <cellStyle name="Normal 2 3 32" xfId="3828" xr:uid="{00000000-0005-0000-0000-0000440E0000}"/>
    <cellStyle name="Normal 2 3 33" xfId="3829" xr:uid="{00000000-0005-0000-0000-0000450E0000}"/>
    <cellStyle name="Normal 2 3 34" xfId="3830" xr:uid="{00000000-0005-0000-0000-0000460E0000}"/>
    <cellStyle name="Normal 2 3 35" xfId="3831" xr:uid="{00000000-0005-0000-0000-0000470E0000}"/>
    <cellStyle name="Normal 2 3 36" xfId="3832" xr:uid="{00000000-0005-0000-0000-0000480E0000}"/>
    <cellStyle name="Normal 2 3 37" xfId="3833" xr:uid="{00000000-0005-0000-0000-0000490E0000}"/>
    <cellStyle name="Normal 2 3 38" xfId="3834" xr:uid="{00000000-0005-0000-0000-00004A0E0000}"/>
    <cellStyle name="Normal 2 3 39" xfId="3835" xr:uid="{00000000-0005-0000-0000-00004B0E0000}"/>
    <cellStyle name="Normal 2 3 4" xfId="3836" xr:uid="{00000000-0005-0000-0000-00004C0E0000}"/>
    <cellStyle name="Normal 2 3 40" xfId="3837" xr:uid="{00000000-0005-0000-0000-00004D0E0000}"/>
    <cellStyle name="Normal 2 3 41" xfId="3838" xr:uid="{00000000-0005-0000-0000-00004E0E0000}"/>
    <cellStyle name="Normal 2 3 42" xfId="3839" xr:uid="{00000000-0005-0000-0000-00004F0E0000}"/>
    <cellStyle name="Normal 2 3 43" xfId="3840" xr:uid="{00000000-0005-0000-0000-0000500E0000}"/>
    <cellStyle name="Normal 2 3 44" xfId="3841" xr:uid="{00000000-0005-0000-0000-0000510E0000}"/>
    <cellStyle name="Normal 2 3 45" xfId="3842" xr:uid="{00000000-0005-0000-0000-0000520E0000}"/>
    <cellStyle name="Normal 2 3 46" xfId="3843" xr:uid="{00000000-0005-0000-0000-0000530E0000}"/>
    <cellStyle name="Normal 2 3 47" xfId="3844" xr:uid="{00000000-0005-0000-0000-0000540E0000}"/>
    <cellStyle name="Normal 2 3 48" xfId="3845" xr:uid="{00000000-0005-0000-0000-0000550E0000}"/>
    <cellStyle name="Normal 2 3 49" xfId="3846" xr:uid="{00000000-0005-0000-0000-0000560E0000}"/>
    <cellStyle name="Normal 2 3 5" xfId="3847" xr:uid="{00000000-0005-0000-0000-0000570E0000}"/>
    <cellStyle name="Normal 2 3 50" xfId="3848" xr:uid="{00000000-0005-0000-0000-0000580E0000}"/>
    <cellStyle name="Normal 2 3 51" xfId="3849" xr:uid="{00000000-0005-0000-0000-0000590E0000}"/>
    <cellStyle name="Normal 2 3 52" xfId="3850" xr:uid="{00000000-0005-0000-0000-00005A0E0000}"/>
    <cellStyle name="Normal 2 3 53" xfId="3851" xr:uid="{00000000-0005-0000-0000-00005B0E0000}"/>
    <cellStyle name="Normal 2 3 54" xfId="3852" xr:uid="{00000000-0005-0000-0000-00005C0E0000}"/>
    <cellStyle name="Normal 2 3 55" xfId="3853" xr:uid="{00000000-0005-0000-0000-00005D0E0000}"/>
    <cellStyle name="Normal 2 3 6" xfId="3854" xr:uid="{00000000-0005-0000-0000-00005E0E0000}"/>
    <cellStyle name="Normal 2 3 7" xfId="3855" xr:uid="{00000000-0005-0000-0000-00005F0E0000}"/>
    <cellStyle name="Normal 2 3 8" xfId="3856" xr:uid="{00000000-0005-0000-0000-0000600E0000}"/>
    <cellStyle name="Normal 2 3 9" xfId="3857" xr:uid="{00000000-0005-0000-0000-0000610E0000}"/>
    <cellStyle name="Normal 2 30" xfId="3858" xr:uid="{00000000-0005-0000-0000-0000620E0000}"/>
    <cellStyle name="Normal 2 30 10" xfId="3859" xr:uid="{00000000-0005-0000-0000-0000630E0000}"/>
    <cellStyle name="Normal 2 30 11" xfId="3860" xr:uid="{00000000-0005-0000-0000-0000640E0000}"/>
    <cellStyle name="Normal 2 30 12" xfId="3861" xr:uid="{00000000-0005-0000-0000-0000650E0000}"/>
    <cellStyle name="Normal 2 30 13" xfId="3862" xr:uid="{00000000-0005-0000-0000-0000660E0000}"/>
    <cellStyle name="Normal 2 30 14" xfId="3863" xr:uid="{00000000-0005-0000-0000-0000670E0000}"/>
    <cellStyle name="Normal 2 30 15" xfId="3864" xr:uid="{00000000-0005-0000-0000-0000680E0000}"/>
    <cellStyle name="Normal 2 30 16" xfId="3865" xr:uid="{00000000-0005-0000-0000-0000690E0000}"/>
    <cellStyle name="Normal 2 30 17" xfId="3866" xr:uid="{00000000-0005-0000-0000-00006A0E0000}"/>
    <cellStyle name="Normal 2 30 18" xfId="3867" xr:uid="{00000000-0005-0000-0000-00006B0E0000}"/>
    <cellStyle name="Normal 2 30 19" xfId="3868" xr:uid="{00000000-0005-0000-0000-00006C0E0000}"/>
    <cellStyle name="Normal 2 30 2" xfId="3869" xr:uid="{00000000-0005-0000-0000-00006D0E0000}"/>
    <cellStyle name="Normal 2 30 20" xfId="3870" xr:uid="{00000000-0005-0000-0000-00006E0E0000}"/>
    <cellStyle name="Normal 2 30 21" xfId="3871" xr:uid="{00000000-0005-0000-0000-00006F0E0000}"/>
    <cellStyle name="Normal 2 30 22" xfId="3872" xr:uid="{00000000-0005-0000-0000-0000700E0000}"/>
    <cellStyle name="Normal 2 30 23" xfId="3873" xr:uid="{00000000-0005-0000-0000-0000710E0000}"/>
    <cellStyle name="Normal 2 30 3" xfId="3874" xr:uid="{00000000-0005-0000-0000-0000720E0000}"/>
    <cellStyle name="Normal 2 30 4" xfId="3875" xr:uid="{00000000-0005-0000-0000-0000730E0000}"/>
    <cellStyle name="Normal 2 30 5" xfId="3876" xr:uid="{00000000-0005-0000-0000-0000740E0000}"/>
    <cellStyle name="Normal 2 30 6" xfId="3877" xr:uid="{00000000-0005-0000-0000-0000750E0000}"/>
    <cellStyle name="Normal 2 30 7" xfId="3878" xr:uid="{00000000-0005-0000-0000-0000760E0000}"/>
    <cellStyle name="Normal 2 30 8" xfId="3879" xr:uid="{00000000-0005-0000-0000-0000770E0000}"/>
    <cellStyle name="Normal 2 30 9" xfId="3880" xr:uid="{00000000-0005-0000-0000-0000780E0000}"/>
    <cellStyle name="Normal 2 31" xfId="3881" xr:uid="{00000000-0005-0000-0000-0000790E0000}"/>
    <cellStyle name="Normal 2 31 10" xfId="3882" xr:uid="{00000000-0005-0000-0000-00007A0E0000}"/>
    <cellStyle name="Normal 2 31 11" xfId="3883" xr:uid="{00000000-0005-0000-0000-00007B0E0000}"/>
    <cellStyle name="Normal 2 31 12" xfId="3884" xr:uid="{00000000-0005-0000-0000-00007C0E0000}"/>
    <cellStyle name="Normal 2 31 13" xfId="3885" xr:uid="{00000000-0005-0000-0000-00007D0E0000}"/>
    <cellStyle name="Normal 2 31 14" xfId="3886" xr:uid="{00000000-0005-0000-0000-00007E0E0000}"/>
    <cellStyle name="Normal 2 31 15" xfId="3887" xr:uid="{00000000-0005-0000-0000-00007F0E0000}"/>
    <cellStyle name="Normal 2 31 16" xfId="3888" xr:uid="{00000000-0005-0000-0000-0000800E0000}"/>
    <cellStyle name="Normal 2 31 17" xfId="3889" xr:uid="{00000000-0005-0000-0000-0000810E0000}"/>
    <cellStyle name="Normal 2 31 18" xfId="3890" xr:uid="{00000000-0005-0000-0000-0000820E0000}"/>
    <cellStyle name="Normal 2 31 19" xfId="3891" xr:uid="{00000000-0005-0000-0000-0000830E0000}"/>
    <cellStyle name="Normal 2 31 2" xfId="3892" xr:uid="{00000000-0005-0000-0000-0000840E0000}"/>
    <cellStyle name="Normal 2 31 20" xfId="3893" xr:uid="{00000000-0005-0000-0000-0000850E0000}"/>
    <cellStyle name="Normal 2 31 21" xfId="3894" xr:uid="{00000000-0005-0000-0000-0000860E0000}"/>
    <cellStyle name="Normal 2 31 22" xfId="3895" xr:uid="{00000000-0005-0000-0000-0000870E0000}"/>
    <cellStyle name="Normal 2 31 23" xfId="3896" xr:uid="{00000000-0005-0000-0000-0000880E0000}"/>
    <cellStyle name="Normal 2 31 3" xfId="3897" xr:uid="{00000000-0005-0000-0000-0000890E0000}"/>
    <cellStyle name="Normal 2 31 4" xfId="3898" xr:uid="{00000000-0005-0000-0000-00008A0E0000}"/>
    <cellStyle name="Normal 2 31 5" xfId="3899" xr:uid="{00000000-0005-0000-0000-00008B0E0000}"/>
    <cellStyle name="Normal 2 31 6" xfId="3900" xr:uid="{00000000-0005-0000-0000-00008C0E0000}"/>
    <cellStyle name="Normal 2 31 7" xfId="3901" xr:uid="{00000000-0005-0000-0000-00008D0E0000}"/>
    <cellStyle name="Normal 2 31 8" xfId="3902" xr:uid="{00000000-0005-0000-0000-00008E0E0000}"/>
    <cellStyle name="Normal 2 31 9" xfId="3903" xr:uid="{00000000-0005-0000-0000-00008F0E0000}"/>
    <cellStyle name="Normal 2 32" xfId="3904" xr:uid="{00000000-0005-0000-0000-0000900E0000}"/>
    <cellStyle name="Normal 2 32 10" xfId="3905" xr:uid="{00000000-0005-0000-0000-0000910E0000}"/>
    <cellStyle name="Normal 2 32 11" xfId="3906" xr:uid="{00000000-0005-0000-0000-0000920E0000}"/>
    <cellStyle name="Normal 2 32 12" xfId="3907" xr:uid="{00000000-0005-0000-0000-0000930E0000}"/>
    <cellStyle name="Normal 2 32 13" xfId="3908" xr:uid="{00000000-0005-0000-0000-0000940E0000}"/>
    <cellStyle name="Normal 2 32 14" xfId="3909" xr:uid="{00000000-0005-0000-0000-0000950E0000}"/>
    <cellStyle name="Normal 2 32 15" xfId="3910" xr:uid="{00000000-0005-0000-0000-0000960E0000}"/>
    <cellStyle name="Normal 2 32 16" xfId="3911" xr:uid="{00000000-0005-0000-0000-0000970E0000}"/>
    <cellStyle name="Normal 2 32 17" xfId="3912" xr:uid="{00000000-0005-0000-0000-0000980E0000}"/>
    <cellStyle name="Normal 2 32 18" xfId="3913" xr:uid="{00000000-0005-0000-0000-0000990E0000}"/>
    <cellStyle name="Normal 2 32 19" xfId="3914" xr:uid="{00000000-0005-0000-0000-00009A0E0000}"/>
    <cellStyle name="Normal 2 32 2" xfId="3915" xr:uid="{00000000-0005-0000-0000-00009B0E0000}"/>
    <cellStyle name="Normal 2 32 20" xfId="3916" xr:uid="{00000000-0005-0000-0000-00009C0E0000}"/>
    <cellStyle name="Normal 2 32 21" xfId="3917" xr:uid="{00000000-0005-0000-0000-00009D0E0000}"/>
    <cellStyle name="Normal 2 32 22" xfId="3918" xr:uid="{00000000-0005-0000-0000-00009E0E0000}"/>
    <cellStyle name="Normal 2 32 23" xfId="3919" xr:uid="{00000000-0005-0000-0000-00009F0E0000}"/>
    <cellStyle name="Normal 2 32 3" xfId="3920" xr:uid="{00000000-0005-0000-0000-0000A00E0000}"/>
    <cellStyle name="Normal 2 32 4" xfId="3921" xr:uid="{00000000-0005-0000-0000-0000A10E0000}"/>
    <cellStyle name="Normal 2 32 5" xfId="3922" xr:uid="{00000000-0005-0000-0000-0000A20E0000}"/>
    <cellStyle name="Normal 2 32 6" xfId="3923" xr:uid="{00000000-0005-0000-0000-0000A30E0000}"/>
    <cellStyle name="Normal 2 32 7" xfId="3924" xr:uid="{00000000-0005-0000-0000-0000A40E0000}"/>
    <cellStyle name="Normal 2 32 8" xfId="3925" xr:uid="{00000000-0005-0000-0000-0000A50E0000}"/>
    <cellStyle name="Normal 2 32 9" xfId="3926" xr:uid="{00000000-0005-0000-0000-0000A60E0000}"/>
    <cellStyle name="Normal 2 33" xfId="3927" xr:uid="{00000000-0005-0000-0000-0000A70E0000}"/>
    <cellStyle name="Normal 2 33 10" xfId="3928" xr:uid="{00000000-0005-0000-0000-0000A80E0000}"/>
    <cellStyle name="Normal 2 33 11" xfId="3929" xr:uid="{00000000-0005-0000-0000-0000A90E0000}"/>
    <cellStyle name="Normal 2 33 12" xfId="3930" xr:uid="{00000000-0005-0000-0000-0000AA0E0000}"/>
    <cellStyle name="Normal 2 33 13" xfId="3931" xr:uid="{00000000-0005-0000-0000-0000AB0E0000}"/>
    <cellStyle name="Normal 2 33 14" xfId="3932" xr:uid="{00000000-0005-0000-0000-0000AC0E0000}"/>
    <cellStyle name="Normal 2 33 15" xfId="3933" xr:uid="{00000000-0005-0000-0000-0000AD0E0000}"/>
    <cellStyle name="Normal 2 33 16" xfId="3934" xr:uid="{00000000-0005-0000-0000-0000AE0E0000}"/>
    <cellStyle name="Normal 2 33 17" xfId="3935" xr:uid="{00000000-0005-0000-0000-0000AF0E0000}"/>
    <cellStyle name="Normal 2 33 18" xfId="3936" xr:uid="{00000000-0005-0000-0000-0000B00E0000}"/>
    <cellStyle name="Normal 2 33 19" xfId="3937" xr:uid="{00000000-0005-0000-0000-0000B10E0000}"/>
    <cellStyle name="Normal 2 33 2" xfId="3938" xr:uid="{00000000-0005-0000-0000-0000B20E0000}"/>
    <cellStyle name="Normal 2 33 20" xfId="3939" xr:uid="{00000000-0005-0000-0000-0000B30E0000}"/>
    <cellStyle name="Normal 2 33 21" xfId="3940" xr:uid="{00000000-0005-0000-0000-0000B40E0000}"/>
    <cellStyle name="Normal 2 33 22" xfId="3941" xr:uid="{00000000-0005-0000-0000-0000B50E0000}"/>
    <cellStyle name="Normal 2 33 23" xfId="3942" xr:uid="{00000000-0005-0000-0000-0000B60E0000}"/>
    <cellStyle name="Normal 2 33 3" xfId="3943" xr:uid="{00000000-0005-0000-0000-0000B70E0000}"/>
    <cellStyle name="Normal 2 33 4" xfId="3944" xr:uid="{00000000-0005-0000-0000-0000B80E0000}"/>
    <cellStyle name="Normal 2 33 5" xfId="3945" xr:uid="{00000000-0005-0000-0000-0000B90E0000}"/>
    <cellStyle name="Normal 2 33 6" xfId="3946" xr:uid="{00000000-0005-0000-0000-0000BA0E0000}"/>
    <cellStyle name="Normal 2 33 7" xfId="3947" xr:uid="{00000000-0005-0000-0000-0000BB0E0000}"/>
    <cellStyle name="Normal 2 33 8" xfId="3948" xr:uid="{00000000-0005-0000-0000-0000BC0E0000}"/>
    <cellStyle name="Normal 2 33 9" xfId="3949" xr:uid="{00000000-0005-0000-0000-0000BD0E0000}"/>
    <cellStyle name="Normal 2 34" xfId="3950" xr:uid="{00000000-0005-0000-0000-0000BE0E0000}"/>
    <cellStyle name="Normal 2 34 10" xfId="3951" xr:uid="{00000000-0005-0000-0000-0000BF0E0000}"/>
    <cellStyle name="Normal 2 34 11" xfId="3952" xr:uid="{00000000-0005-0000-0000-0000C00E0000}"/>
    <cellStyle name="Normal 2 34 12" xfId="3953" xr:uid="{00000000-0005-0000-0000-0000C10E0000}"/>
    <cellStyle name="Normal 2 34 13" xfId="3954" xr:uid="{00000000-0005-0000-0000-0000C20E0000}"/>
    <cellStyle name="Normal 2 34 14" xfId="3955" xr:uid="{00000000-0005-0000-0000-0000C30E0000}"/>
    <cellStyle name="Normal 2 34 15" xfId="3956" xr:uid="{00000000-0005-0000-0000-0000C40E0000}"/>
    <cellStyle name="Normal 2 34 16" xfId="3957" xr:uid="{00000000-0005-0000-0000-0000C50E0000}"/>
    <cellStyle name="Normal 2 34 17" xfId="3958" xr:uid="{00000000-0005-0000-0000-0000C60E0000}"/>
    <cellStyle name="Normal 2 34 18" xfId="3959" xr:uid="{00000000-0005-0000-0000-0000C70E0000}"/>
    <cellStyle name="Normal 2 34 19" xfId="3960" xr:uid="{00000000-0005-0000-0000-0000C80E0000}"/>
    <cellStyle name="Normal 2 34 2" xfId="3961" xr:uid="{00000000-0005-0000-0000-0000C90E0000}"/>
    <cellStyle name="Normal 2 34 20" xfId="3962" xr:uid="{00000000-0005-0000-0000-0000CA0E0000}"/>
    <cellStyle name="Normal 2 34 21" xfId="3963" xr:uid="{00000000-0005-0000-0000-0000CB0E0000}"/>
    <cellStyle name="Normal 2 34 22" xfId="3964" xr:uid="{00000000-0005-0000-0000-0000CC0E0000}"/>
    <cellStyle name="Normal 2 34 23" xfId="3965" xr:uid="{00000000-0005-0000-0000-0000CD0E0000}"/>
    <cellStyle name="Normal 2 34 24" xfId="13464" xr:uid="{A770441F-5882-4DA9-AEFE-DB4F56674B08}"/>
    <cellStyle name="Normal 2 34 3" xfId="3966" xr:uid="{00000000-0005-0000-0000-0000CE0E0000}"/>
    <cellStyle name="Normal 2 34 4" xfId="3967" xr:uid="{00000000-0005-0000-0000-0000CF0E0000}"/>
    <cellStyle name="Normal 2 34 5" xfId="3968" xr:uid="{00000000-0005-0000-0000-0000D00E0000}"/>
    <cellStyle name="Normal 2 34 6" xfId="3969" xr:uid="{00000000-0005-0000-0000-0000D10E0000}"/>
    <cellStyle name="Normal 2 34 7" xfId="3970" xr:uid="{00000000-0005-0000-0000-0000D20E0000}"/>
    <cellStyle name="Normal 2 34 8" xfId="3971" xr:uid="{00000000-0005-0000-0000-0000D30E0000}"/>
    <cellStyle name="Normal 2 34 9" xfId="3972" xr:uid="{00000000-0005-0000-0000-0000D40E0000}"/>
    <cellStyle name="Normal 2 35" xfId="3973" xr:uid="{00000000-0005-0000-0000-0000D50E0000}"/>
    <cellStyle name="Normal 2 35 10" xfId="3974" xr:uid="{00000000-0005-0000-0000-0000D60E0000}"/>
    <cellStyle name="Normal 2 35 11" xfId="3975" xr:uid="{00000000-0005-0000-0000-0000D70E0000}"/>
    <cellStyle name="Normal 2 35 12" xfId="3976" xr:uid="{00000000-0005-0000-0000-0000D80E0000}"/>
    <cellStyle name="Normal 2 35 13" xfId="3977" xr:uid="{00000000-0005-0000-0000-0000D90E0000}"/>
    <cellStyle name="Normal 2 35 14" xfId="3978" xr:uid="{00000000-0005-0000-0000-0000DA0E0000}"/>
    <cellStyle name="Normal 2 35 15" xfId="3979" xr:uid="{00000000-0005-0000-0000-0000DB0E0000}"/>
    <cellStyle name="Normal 2 35 16" xfId="3980" xr:uid="{00000000-0005-0000-0000-0000DC0E0000}"/>
    <cellStyle name="Normal 2 35 17" xfId="3981" xr:uid="{00000000-0005-0000-0000-0000DD0E0000}"/>
    <cellStyle name="Normal 2 35 18" xfId="3982" xr:uid="{00000000-0005-0000-0000-0000DE0E0000}"/>
    <cellStyle name="Normal 2 35 19" xfId="3983" xr:uid="{00000000-0005-0000-0000-0000DF0E0000}"/>
    <cellStyle name="Normal 2 35 2" xfId="3984" xr:uid="{00000000-0005-0000-0000-0000E00E0000}"/>
    <cellStyle name="Normal 2 35 20" xfId="3985" xr:uid="{00000000-0005-0000-0000-0000E10E0000}"/>
    <cellStyle name="Normal 2 35 21" xfId="3986" xr:uid="{00000000-0005-0000-0000-0000E20E0000}"/>
    <cellStyle name="Normal 2 35 22" xfId="3987" xr:uid="{00000000-0005-0000-0000-0000E30E0000}"/>
    <cellStyle name="Normal 2 35 23" xfId="3988" xr:uid="{00000000-0005-0000-0000-0000E40E0000}"/>
    <cellStyle name="Normal 2 35 24" xfId="13465" xr:uid="{950E6CE4-3E3F-45A7-84E5-07DBC399FF8F}"/>
    <cellStyle name="Normal 2 35 3" xfId="3989" xr:uid="{00000000-0005-0000-0000-0000E50E0000}"/>
    <cellStyle name="Normal 2 35 4" xfId="3990" xr:uid="{00000000-0005-0000-0000-0000E60E0000}"/>
    <cellStyle name="Normal 2 35 5" xfId="3991" xr:uid="{00000000-0005-0000-0000-0000E70E0000}"/>
    <cellStyle name="Normal 2 35 6" xfId="3992" xr:uid="{00000000-0005-0000-0000-0000E80E0000}"/>
    <cellStyle name="Normal 2 35 7" xfId="3993" xr:uid="{00000000-0005-0000-0000-0000E90E0000}"/>
    <cellStyle name="Normal 2 35 8" xfId="3994" xr:uid="{00000000-0005-0000-0000-0000EA0E0000}"/>
    <cellStyle name="Normal 2 35 9" xfId="3995" xr:uid="{00000000-0005-0000-0000-0000EB0E0000}"/>
    <cellStyle name="Normal 2 36" xfId="3996" xr:uid="{00000000-0005-0000-0000-0000EC0E0000}"/>
    <cellStyle name="Normal 2 36 10" xfId="3997" xr:uid="{00000000-0005-0000-0000-0000ED0E0000}"/>
    <cellStyle name="Normal 2 36 11" xfId="3998" xr:uid="{00000000-0005-0000-0000-0000EE0E0000}"/>
    <cellStyle name="Normal 2 36 12" xfId="3999" xr:uid="{00000000-0005-0000-0000-0000EF0E0000}"/>
    <cellStyle name="Normal 2 36 13" xfId="4000" xr:uid="{00000000-0005-0000-0000-0000F00E0000}"/>
    <cellStyle name="Normal 2 36 14" xfId="4001" xr:uid="{00000000-0005-0000-0000-0000F10E0000}"/>
    <cellStyle name="Normal 2 36 15" xfId="4002" xr:uid="{00000000-0005-0000-0000-0000F20E0000}"/>
    <cellStyle name="Normal 2 36 16" xfId="4003" xr:uid="{00000000-0005-0000-0000-0000F30E0000}"/>
    <cellStyle name="Normal 2 36 17" xfId="4004" xr:uid="{00000000-0005-0000-0000-0000F40E0000}"/>
    <cellStyle name="Normal 2 36 18" xfId="4005" xr:uid="{00000000-0005-0000-0000-0000F50E0000}"/>
    <cellStyle name="Normal 2 36 19" xfId="4006" xr:uid="{00000000-0005-0000-0000-0000F60E0000}"/>
    <cellStyle name="Normal 2 36 2" xfId="4007" xr:uid="{00000000-0005-0000-0000-0000F70E0000}"/>
    <cellStyle name="Normal 2 36 20" xfId="4008" xr:uid="{00000000-0005-0000-0000-0000F80E0000}"/>
    <cellStyle name="Normal 2 36 21" xfId="4009" xr:uid="{00000000-0005-0000-0000-0000F90E0000}"/>
    <cellStyle name="Normal 2 36 22" xfId="4010" xr:uid="{00000000-0005-0000-0000-0000FA0E0000}"/>
    <cellStyle name="Normal 2 36 23" xfId="4011" xr:uid="{00000000-0005-0000-0000-0000FB0E0000}"/>
    <cellStyle name="Normal 2 36 24" xfId="13466" xr:uid="{CE96A707-7A81-43DA-B38A-B6B2B4C3F071}"/>
    <cellStyle name="Normal 2 36 3" xfId="4012" xr:uid="{00000000-0005-0000-0000-0000FC0E0000}"/>
    <cellStyle name="Normal 2 36 4" xfId="4013" xr:uid="{00000000-0005-0000-0000-0000FD0E0000}"/>
    <cellStyle name="Normal 2 36 5" xfId="4014" xr:uid="{00000000-0005-0000-0000-0000FE0E0000}"/>
    <cellStyle name="Normal 2 36 6" xfId="4015" xr:uid="{00000000-0005-0000-0000-0000FF0E0000}"/>
    <cellStyle name="Normal 2 36 7" xfId="4016" xr:uid="{00000000-0005-0000-0000-0000000F0000}"/>
    <cellStyle name="Normal 2 36 8" xfId="4017" xr:uid="{00000000-0005-0000-0000-0000010F0000}"/>
    <cellStyle name="Normal 2 36 9" xfId="4018" xr:uid="{00000000-0005-0000-0000-0000020F0000}"/>
    <cellStyle name="Normal 2 37" xfId="4019" xr:uid="{00000000-0005-0000-0000-0000030F0000}"/>
    <cellStyle name="Normal 2 37 10" xfId="4020" xr:uid="{00000000-0005-0000-0000-0000040F0000}"/>
    <cellStyle name="Normal 2 37 11" xfId="4021" xr:uid="{00000000-0005-0000-0000-0000050F0000}"/>
    <cellStyle name="Normal 2 37 12" xfId="4022" xr:uid="{00000000-0005-0000-0000-0000060F0000}"/>
    <cellStyle name="Normal 2 37 13" xfId="4023" xr:uid="{00000000-0005-0000-0000-0000070F0000}"/>
    <cellStyle name="Normal 2 37 14" xfId="4024" xr:uid="{00000000-0005-0000-0000-0000080F0000}"/>
    <cellStyle name="Normal 2 37 15" xfId="4025" xr:uid="{00000000-0005-0000-0000-0000090F0000}"/>
    <cellStyle name="Normal 2 37 16" xfId="4026" xr:uid="{00000000-0005-0000-0000-00000A0F0000}"/>
    <cellStyle name="Normal 2 37 17" xfId="4027" xr:uid="{00000000-0005-0000-0000-00000B0F0000}"/>
    <cellStyle name="Normal 2 37 18" xfId="4028" xr:uid="{00000000-0005-0000-0000-00000C0F0000}"/>
    <cellStyle name="Normal 2 37 19" xfId="4029" xr:uid="{00000000-0005-0000-0000-00000D0F0000}"/>
    <cellStyle name="Normal 2 37 2" xfId="4030" xr:uid="{00000000-0005-0000-0000-00000E0F0000}"/>
    <cellStyle name="Normal 2 37 20" xfId="4031" xr:uid="{00000000-0005-0000-0000-00000F0F0000}"/>
    <cellStyle name="Normal 2 37 21" xfId="4032" xr:uid="{00000000-0005-0000-0000-0000100F0000}"/>
    <cellStyle name="Normal 2 37 22" xfId="4033" xr:uid="{00000000-0005-0000-0000-0000110F0000}"/>
    <cellStyle name="Normal 2 37 23" xfId="4034" xr:uid="{00000000-0005-0000-0000-0000120F0000}"/>
    <cellStyle name="Normal 2 37 24" xfId="13467" xr:uid="{9EB8C647-A74B-465C-BE48-C44BA516156D}"/>
    <cellStyle name="Normal 2 37 3" xfId="4035" xr:uid="{00000000-0005-0000-0000-0000130F0000}"/>
    <cellStyle name="Normal 2 37 4" xfId="4036" xr:uid="{00000000-0005-0000-0000-0000140F0000}"/>
    <cellStyle name="Normal 2 37 5" xfId="4037" xr:uid="{00000000-0005-0000-0000-0000150F0000}"/>
    <cellStyle name="Normal 2 37 6" xfId="4038" xr:uid="{00000000-0005-0000-0000-0000160F0000}"/>
    <cellStyle name="Normal 2 37 7" xfId="4039" xr:uid="{00000000-0005-0000-0000-0000170F0000}"/>
    <cellStyle name="Normal 2 37 8" xfId="4040" xr:uid="{00000000-0005-0000-0000-0000180F0000}"/>
    <cellStyle name="Normal 2 37 9" xfId="4041" xr:uid="{00000000-0005-0000-0000-0000190F0000}"/>
    <cellStyle name="Normal 2 38" xfId="4042" xr:uid="{00000000-0005-0000-0000-00001A0F0000}"/>
    <cellStyle name="Normal 2 38 10" xfId="4043" xr:uid="{00000000-0005-0000-0000-00001B0F0000}"/>
    <cellStyle name="Normal 2 38 11" xfId="4044" xr:uid="{00000000-0005-0000-0000-00001C0F0000}"/>
    <cellStyle name="Normal 2 38 12" xfId="4045" xr:uid="{00000000-0005-0000-0000-00001D0F0000}"/>
    <cellStyle name="Normal 2 38 13" xfId="4046" xr:uid="{00000000-0005-0000-0000-00001E0F0000}"/>
    <cellStyle name="Normal 2 38 14" xfId="4047" xr:uid="{00000000-0005-0000-0000-00001F0F0000}"/>
    <cellStyle name="Normal 2 38 15" xfId="4048" xr:uid="{00000000-0005-0000-0000-0000200F0000}"/>
    <cellStyle name="Normal 2 38 16" xfId="4049" xr:uid="{00000000-0005-0000-0000-0000210F0000}"/>
    <cellStyle name="Normal 2 38 17" xfId="4050" xr:uid="{00000000-0005-0000-0000-0000220F0000}"/>
    <cellStyle name="Normal 2 38 18" xfId="4051" xr:uid="{00000000-0005-0000-0000-0000230F0000}"/>
    <cellStyle name="Normal 2 38 19" xfId="4052" xr:uid="{00000000-0005-0000-0000-0000240F0000}"/>
    <cellStyle name="Normal 2 38 2" xfId="4053" xr:uid="{00000000-0005-0000-0000-0000250F0000}"/>
    <cellStyle name="Normal 2 38 20" xfId="4054" xr:uid="{00000000-0005-0000-0000-0000260F0000}"/>
    <cellStyle name="Normal 2 38 21" xfId="4055" xr:uid="{00000000-0005-0000-0000-0000270F0000}"/>
    <cellStyle name="Normal 2 38 22" xfId="4056" xr:uid="{00000000-0005-0000-0000-0000280F0000}"/>
    <cellStyle name="Normal 2 38 23" xfId="4057" xr:uid="{00000000-0005-0000-0000-0000290F0000}"/>
    <cellStyle name="Normal 2 38 24" xfId="13468" xr:uid="{A0CC1333-4DE0-4C7F-BF2D-33B5CAD64C98}"/>
    <cellStyle name="Normal 2 38 3" xfId="4058" xr:uid="{00000000-0005-0000-0000-00002A0F0000}"/>
    <cellStyle name="Normal 2 38 4" xfId="4059" xr:uid="{00000000-0005-0000-0000-00002B0F0000}"/>
    <cellStyle name="Normal 2 38 5" xfId="4060" xr:uid="{00000000-0005-0000-0000-00002C0F0000}"/>
    <cellStyle name="Normal 2 38 6" xfId="4061" xr:uid="{00000000-0005-0000-0000-00002D0F0000}"/>
    <cellStyle name="Normal 2 38 7" xfId="4062" xr:uid="{00000000-0005-0000-0000-00002E0F0000}"/>
    <cellStyle name="Normal 2 38 8" xfId="4063" xr:uid="{00000000-0005-0000-0000-00002F0F0000}"/>
    <cellStyle name="Normal 2 38 9" xfId="4064" xr:uid="{00000000-0005-0000-0000-0000300F0000}"/>
    <cellStyle name="Normal 2 39" xfId="4065" xr:uid="{00000000-0005-0000-0000-0000310F0000}"/>
    <cellStyle name="Normal 2 39 10" xfId="4066" xr:uid="{00000000-0005-0000-0000-0000320F0000}"/>
    <cellStyle name="Normal 2 39 11" xfId="4067" xr:uid="{00000000-0005-0000-0000-0000330F0000}"/>
    <cellStyle name="Normal 2 39 12" xfId="4068" xr:uid="{00000000-0005-0000-0000-0000340F0000}"/>
    <cellStyle name="Normal 2 39 13" xfId="4069" xr:uid="{00000000-0005-0000-0000-0000350F0000}"/>
    <cellStyle name="Normal 2 39 14" xfId="4070" xr:uid="{00000000-0005-0000-0000-0000360F0000}"/>
    <cellStyle name="Normal 2 39 15" xfId="4071" xr:uid="{00000000-0005-0000-0000-0000370F0000}"/>
    <cellStyle name="Normal 2 39 16" xfId="4072" xr:uid="{00000000-0005-0000-0000-0000380F0000}"/>
    <cellStyle name="Normal 2 39 17" xfId="4073" xr:uid="{00000000-0005-0000-0000-0000390F0000}"/>
    <cellStyle name="Normal 2 39 18" xfId="4074" xr:uid="{00000000-0005-0000-0000-00003A0F0000}"/>
    <cellStyle name="Normal 2 39 19" xfId="4075" xr:uid="{00000000-0005-0000-0000-00003B0F0000}"/>
    <cellStyle name="Normal 2 39 2" xfId="4076" xr:uid="{00000000-0005-0000-0000-00003C0F0000}"/>
    <cellStyle name="Normal 2 39 20" xfId="4077" xr:uid="{00000000-0005-0000-0000-00003D0F0000}"/>
    <cellStyle name="Normal 2 39 21" xfId="4078" xr:uid="{00000000-0005-0000-0000-00003E0F0000}"/>
    <cellStyle name="Normal 2 39 22" xfId="4079" xr:uid="{00000000-0005-0000-0000-00003F0F0000}"/>
    <cellStyle name="Normal 2 39 23" xfId="4080" xr:uid="{00000000-0005-0000-0000-0000400F0000}"/>
    <cellStyle name="Normal 2 39 24" xfId="13469" xr:uid="{68B41320-69CF-4407-92AB-117670D6F22B}"/>
    <cellStyle name="Normal 2 39 3" xfId="4081" xr:uid="{00000000-0005-0000-0000-0000410F0000}"/>
    <cellStyle name="Normal 2 39 4" xfId="4082" xr:uid="{00000000-0005-0000-0000-0000420F0000}"/>
    <cellStyle name="Normal 2 39 5" xfId="4083" xr:uid="{00000000-0005-0000-0000-0000430F0000}"/>
    <cellStyle name="Normal 2 39 6" xfId="4084" xr:uid="{00000000-0005-0000-0000-0000440F0000}"/>
    <cellStyle name="Normal 2 39 7" xfId="4085" xr:uid="{00000000-0005-0000-0000-0000450F0000}"/>
    <cellStyle name="Normal 2 39 8" xfId="4086" xr:uid="{00000000-0005-0000-0000-0000460F0000}"/>
    <cellStyle name="Normal 2 39 9" xfId="4087" xr:uid="{00000000-0005-0000-0000-0000470F0000}"/>
    <cellStyle name="Normal 2 4" xfId="4088" xr:uid="{00000000-0005-0000-0000-0000480F0000}"/>
    <cellStyle name="Normal 2 4 10" xfId="4089" xr:uid="{00000000-0005-0000-0000-0000490F0000}"/>
    <cellStyle name="Normal 2 4 10 2" xfId="13470" xr:uid="{D6D1E25E-690C-4608-A290-738D22D6C5C3}"/>
    <cellStyle name="Normal 2 4 11" xfId="4090" xr:uid="{00000000-0005-0000-0000-00004A0F0000}"/>
    <cellStyle name="Normal 2 4 11 2" xfId="13471" xr:uid="{593B69DB-2D5E-45B5-9566-38B961C84561}"/>
    <cellStyle name="Normal 2 4 12" xfId="4091" xr:uid="{00000000-0005-0000-0000-00004B0F0000}"/>
    <cellStyle name="Normal 2 4 12 2" xfId="13472" xr:uid="{3547FBCB-254E-43B7-A2E0-26D5C06C9C12}"/>
    <cellStyle name="Normal 2 4 13" xfId="4092" xr:uid="{00000000-0005-0000-0000-00004C0F0000}"/>
    <cellStyle name="Normal 2 4 13 2" xfId="13473" xr:uid="{91530B37-C24A-429C-BEBC-D2577092EE9B}"/>
    <cellStyle name="Normal 2 4 14" xfId="4093" xr:uid="{00000000-0005-0000-0000-00004D0F0000}"/>
    <cellStyle name="Normal 2 4 14 2" xfId="13474" xr:uid="{56AC57B0-F45D-4CB4-8C5F-77CCFE83C72D}"/>
    <cellStyle name="Normal 2 4 15" xfId="4094" xr:uid="{00000000-0005-0000-0000-00004E0F0000}"/>
    <cellStyle name="Normal 2 4 15 2" xfId="13475" xr:uid="{63A19895-2864-4F92-95D7-D0C846624027}"/>
    <cellStyle name="Normal 2 4 16" xfId="4095" xr:uid="{00000000-0005-0000-0000-00004F0F0000}"/>
    <cellStyle name="Normal 2 4 16 2" xfId="13476" xr:uid="{115E7D72-5813-49F8-B20B-90D49D618F1A}"/>
    <cellStyle name="Normal 2 4 17" xfId="4096" xr:uid="{00000000-0005-0000-0000-0000500F0000}"/>
    <cellStyle name="Normal 2 4 17 2" xfId="13477" xr:uid="{4B8C4084-9D0B-46EF-8589-DE875D9789A5}"/>
    <cellStyle name="Normal 2 4 18" xfId="4097" xr:uid="{00000000-0005-0000-0000-0000510F0000}"/>
    <cellStyle name="Normal 2 4 18 2" xfId="13478" xr:uid="{FBED1D22-662E-4AE9-A03D-4BB5DF0A3E57}"/>
    <cellStyle name="Normal 2 4 19" xfId="4098" xr:uid="{00000000-0005-0000-0000-0000520F0000}"/>
    <cellStyle name="Normal 2 4 19 2" xfId="13479" xr:uid="{89DDFE0A-FD68-40B6-A422-BFDC41F7EB29}"/>
    <cellStyle name="Normal 2 4 2" xfId="4099" xr:uid="{00000000-0005-0000-0000-0000530F0000}"/>
    <cellStyle name="Normal 2 4 2 10" xfId="4100" xr:uid="{00000000-0005-0000-0000-0000540F0000}"/>
    <cellStyle name="Normal 2 4 2 11" xfId="4101" xr:uid="{00000000-0005-0000-0000-0000550F0000}"/>
    <cellStyle name="Normal 2 4 2 12" xfId="4102" xr:uid="{00000000-0005-0000-0000-0000560F0000}"/>
    <cellStyle name="Normal 2 4 2 13" xfId="4103" xr:uid="{00000000-0005-0000-0000-0000570F0000}"/>
    <cellStyle name="Normal 2 4 2 14" xfId="4104" xr:uid="{00000000-0005-0000-0000-0000580F0000}"/>
    <cellStyle name="Normal 2 4 2 15" xfId="4105" xr:uid="{00000000-0005-0000-0000-0000590F0000}"/>
    <cellStyle name="Normal 2 4 2 16" xfId="4106" xr:uid="{00000000-0005-0000-0000-00005A0F0000}"/>
    <cellStyle name="Normal 2 4 2 17" xfId="4107" xr:uid="{00000000-0005-0000-0000-00005B0F0000}"/>
    <cellStyle name="Normal 2 4 2 18" xfId="4108" xr:uid="{00000000-0005-0000-0000-00005C0F0000}"/>
    <cellStyle name="Normal 2 4 2 19" xfId="4109" xr:uid="{00000000-0005-0000-0000-00005D0F0000}"/>
    <cellStyle name="Normal 2 4 2 2" xfId="4110" xr:uid="{00000000-0005-0000-0000-00005E0F0000}"/>
    <cellStyle name="Normal 2 4 2 20" xfId="4111" xr:uid="{00000000-0005-0000-0000-00005F0F0000}"/>
    <cellStyle name="Normal 2 4 2 21" xfId="4112" xr:uid="{00000000-0005-0000-0000-0000600F0000}"/>
    <cellStyle name="Normal 2 4 2 22" xfId="4113" xr:uid="{00000000-0005-0000-0000-0000610F0000}"/>
    <cellStyle name="Normal 2 4 2 23" xfId="4114" xr:uid="{00000000-0005-0000-0000-0000620F0000}"/>
    <cellStyle name="Normal 2 4 2 24" xfId="4115" xr:uid="{00000000-0005-0000-0000-0000630F0000}"/>
    <cellStyle name="Normal 2 4 2 25" xfId="4116" xr:uid="{00000000-0005-0000-0000-0000640F0000}"/>
    <cellStyle name="Normal 2 4 2 26" xfId="4117" xr:uid="{00000000-0005-0000-0000-0000650F0000}"/>
    <cellStyle name="Normal 2 4 2 27" xfId="4118" xr:uid="{00000000-0005-0000-0000-0000660F0000}"/>
    <cellStyle name="Normal 2 4 2 28" xfId="4119" xr:uid="{00000000-0005-0000-0000-0000670F0000}"/>
    <cellStyle name="Normal 2 4 2 29" xfId="4120" xr:uid="{00000000-0005-0000-0000-0000680F0000}"/>
    <cellStyle name="Normal 2 4 2 3" xfId="4121" xr:uid="{00000000-0005-0000-0000-0000690F0000}"/>
    <cellStyle name="Normal 2 4 2 30" xfId="4122" xr:uid="{00000000-0005-0000-0000-00006A0F0000}"/>
    <cellStyle name="Normal 2 4 2 31" xfId="4123" xr:uid="{00000000-0005-0000-0000-00006B0F0000}"/>
    <cellStyle name="Normal 2 4 2 32" xfId="4124" xr:uid="{00000000-0005-0000-0000-00006C0F0000}"/>
    <cellStyle name="Normal 2 4 2 33" xfId="4125" xr:uid="{00000000-0005-0000-0000-00006D0F0000}"/>
    <cellStyle name="Normal 2 4 2 34" xfId="4126" xr:uid="{00000000-0005-0000-0000-00006E0F0000}"/>
    <cellStyle name="Normal 2 4 2 35" xfId="4127" xr:uid="{00000000-0005-0000-0000-00006F0F0000}"/>
    <cellStyle name="Normal 2 4 2 36" xfId="4128" xr:uid="{00000000-0005-0000-0000-0000700F0000}"/>
    <cellStyle name="Normal 2 4 2 37" xfId="4129" xr:uid="{00000000-0005-0000-0000-0000710F0000}"/>
    <cellStyle name="Normal 2 4 2 38" xfId="4130" xr:uid="{00000000-0005-0000-0000-0000720F0000}"/>
    <cellStyle name="Normal 2 4 2 39" xfId="4131" xr:uid="{00000000-0005-0000-0000-0000730F0000}"/>
    <cellStyle name="Normal 2 4 2 4" xfId="4132" xr:uid="{00000000-0005-0000-0000-0000740F0000}"/>
    <cellStyle name="Normal 2 4 2 40" xfId="4133" xr:uid="{00000000-0005-0000-0000-0000750F0000}"/>
    <cellStyle name="Normal 2 4 2 41" xfId="4134" xr:uid="{00000000-0005-0000-0000-0000760F0000}"/>
    <cellStyle name="Normal 2 4 2 42" xfId="4135" xr:uid="{00000000-0005-0000-0000-0000770F0000}"/>
    <cellStyle name="Normal 2 4 2 43" xfId="4136" xr:uid="{00000000-0005-0000-0000-0000780F0000}"/>
    <cellStyle name="Normal 2 4 2 44" xfId="4137" xr:uid="{00000000-0005-0000-0000-0000790F0000}"/>
    <cellStyle name="Normal 2 4 2 45" xfId="4138" xr:uid="{00000000-0005-0000-0000-00007A0F0000}"/>
    <cellStyle name="Normal 2 4 2 46" xfId="4139" xr:uid="{00000000-0005-0000-0000-00007B0F0000}"/>
    <cellStyle name="Normal 2 4 2 47" xfId="4140" xr:uid="{00000000-0005-0000-0000-00007C0F0000}"/>
    <cellStyle name="Normal 2 4 2 48" xfId="4141" xr:uid="{00000000-0005-0000-0000-00007D0F0000}"/>
    <cellStyle name="Normal 2 4 2 49" xfId="4142" xr:uid="{00000000-0005-0000-0000-00007E0F0000}"/>
    <cellStyle name="Normal 2 4 2 5" xfId="4143" xr:uid="{00000000-0005-0000-0000-00007F0F0000}"/>
    <cellStyle name="Normal 2 4 2 50" xfId="4144" xr:uid="{00000000-0005-0000-0000-0000800F0000}"/>
    <cellStyle name="Normal 2 4 2 51" xfId="4145" xr:uid="{00000000-0005-0000-0000-0000810F0000}"/>
    <cellStyle name="Normal 2 4 2 52" xfId="4146" xr:uid="{00000000-0005-0000-0000-0000820F0000}"/>
    <cellStyle name="Normal 2 4 2 53" xfId="4147" xr:uid="{00000000-0005-0000-0000-0000830F0000}"/>
    <cellStyle name="Normal 2 4 2 54" xfId="4148" xr:uid="{00000000-0005-0000-0000-0000840F0000}"/>
    <cellStyle name="Normal 2 4 2 55" xfId="4149" xr:uid="{00000000-0005-0000-0000-0000850F0000}"/>
    <cellStyle name="Normal 2 4 2 56" xfId="13480" xr:uid="{BF3F35A4-1C10-4B57-AE56-CEE6861C0714}"/>
    <cellStyle name="Normal 2 4 2 6" xfId="4150" xr:uid="{00000000-0005-0000-0000-0000860F0000}"/>
    <cellStyle name="Normal 2 4 2 7" xfId="4151" xr:uid="{00000000-0005-0000-0000-0000870F0000}"/>
    <cellStyle name="Normal 2 4 2 8" xfId="4152" xr:uid="{00000000-0005-0000-0000-0000880F0000}"/>
    <cellStyle name="Normal 2 4 2 9" xfId="4153" xr:uid="{00000000-0005-0000-0000-0000890F0000}"/>
    <cellStyle name="Normal 2 4 20" xfId="4154" xr:uid="{00000000-0005-0000-0000-00008A0F0000}"/>
    <cellStyle name="Normal 2 4 20 2" xfId="13481" xr:uid="{0280BE38-E871-4908-8F82-44E0FD56C301}"/>
    <cellStyle name="Normal 2 4 21" xfId="4155" xr:uid="{00000000-0005-0000-0000-00008B0F0000}"/>
    <cellStyle name="Normal 2 4 21 2" xfId="13482" xr:uid="{DFCF141B-DAFB-45A6-8008-A69643AE6898}"/>
    <cellStyle name="Normal 2 4 22" xfId="4156" xr:uid="{00000000-0005-0000-0000-00008C0F0000}"/>
    <cellStyle name="Normal 2 4 22 2" xfId="13483" xr:uid="{AE055CC5-DFE4-487D-9232-52EF56965B51}"/>
    <cellStyle name="Normal 2 4 23" xfId="4157" xr:uid="{00000000-0005-0000-0000-00008D0F0000}"/>
    <cellStyle name="Normal 2 4 23 2" xfId="13484" xr:uid="{AEE022E0-BC23-465E-BAC6-15B17DB2ADBE}"/>
    <cellStyle name="Normal 2 4 24" xfId="4158" xr:uid="{00000000-0005-0000-0000-00008E0F0000}"/>
    <cellStyle name="Normal 2 4 24 2" xfId="13485" xr:uid="{E5D8BE3A-CAF6-41D6-B945-EBC490300E5D}"/>
    <cellStyle name="Normal 2 4 25" xfId="4159" xr:uid="{00000000-0005-0000-0000-00008F0F0000}"/>
    <cellStyle name="Normal 2 4 25 2" xfId="13486" xr:uid="{B8DDB18E-F36A-48F1-9CD5-4BF31B485D5C}"/>
    <cellStyle name="Normal 2 4 26" xfId="4160" xr:uid="{00000000-0005-0000-0000-0000900F0000}"/>
    <cellStyle name="Normal 2 4 26 2" xfId="13487" xr:uid="{E4485129-F203-4F9C-9A0A-F3F20F0CBA40}"/>
    <cellStyle name="Normal 2 4 27" xfId="4161" xr:uid="{00000000-0005-0000-0000-0000910F0000}"/>
    <cellStyle name="Normal 2 4 27 2" xfId="13488" xr:uid="{ABE2EBC7-509D-403C-832C-35BE9113290C}"/>
    <cellStyle name="Normal 2 4 28" xfId="4162" xr:uid="{00000000-0005-0000-0000-0000920F0000}"/>
    <cellStyle name="Normal 2 4 28 2" xfId="13489" xr:uid="{4DE6BD2D-D148-4B28-A3B9-FACB2AABFFE1}"/>
    <cellStyle name="Normal 2 4 29" xfId="4163" xr:uid="{00000000-0005-0000-0000-0000930F0000}"/>
    <cellStyle name="Normal 2 4 29 2" xfId="13490" xr:uid="{18141CA4-91F9-408C-A611-54B947DAAECC}"/>
    <cellStyle name="Normal 2 4 3" xfId="4164" xr:uid="{00000000-0005-0000-0000-0000940F0000}"/>
    <cellStyle name="Normal 2 4 3 2" xfId="13491" xr:uid="{20199B0E-1B54-4927-BF8E-1097429EB1E4}"/>
    <cellStyle name="Normal 2 4 30" xfId="4165" xr:uid="{00000000-0005-0000-0000-0000950F0000}"/>
    <cellStyle name="Normal 2 4 30 2" xfId="13492" xr:uid="{9E99CC68-2582-40F4-94BF-E638DE3D535F}"/>
    <cellStyle name="Normal 2 4 31" xfId="4166" xr:uid="{00000000-0005-0000-0000-0000960F0000}"/>
    <cellStyle name="Normal 2 4 31 2" xfId="13493" xr:uid="{F4079A6D-F675-4AB3-BF24-B0055682A64A}"/>
    <cellStyle name="Normal 2 4 32" xfId="4167" xr:uid="{00000000-0005-0000-0000-0000970F0000}"/>
    <cellStyle name="Normal 2 4 32 2" xfId="13494" xr:uid="{EC2A7FB1-BAF4-43E3-B299-E31EA443E362}"/>
    <cellStyle name="Normal 2 4 33" xfId="4168" xr:uid="{00000000-0005-0000-0000-0000980F0000}"/>
    <cellStyle name="Normal 2 4 33 2" xfId="13495" xr:uid="{BB2A412E-7576-45DA-AB77-0C3AB64551FA}"/>
    <cellStyle name="Normal 2 4 34" xfId="4169" xr:uid="{00000000-0005-0000-0000-0000990F0000}"/>
    <cellStyle name="Normal 2 4 35" xfId="4170" xr:uid="{00000000-0005-0000-0000-00009A0F0000}"/>
    <cellStyle name="Normal 2 4 36" xfId="4171" xr:uid="{00000000-0005-0000-0000-00009B0F0000}"/>
    <cellStyle name="Normal 2 4 37" xfId="4172" xr:uid="{00000000-0005-0000-0000-00009C0F0000}"/>
    <cellStyle name="Normal 2 4 38" xfId="4173" xr:uid="{00000000-0005-0000-0000-00009D0F0000}"/>
    <cellStyle name="Normal 2 4 39" xfId="4174" xr:uid="{00000000-0005-0000-0000-00009E0F0000}"/>
    <cellStyle name="Normal 2 4 4" xfId="4175" xr:uid="{00000000-0005-0000-0000-00009F0F0000}"/>
    <cellStyle name="Normal 2 4 4 2" xfId="13496" xr:uid="{9787850B-2B62-470F-A2AA-67A2B226C441}"/>
    <cellStyle name="Normal 2 4 40" xfId="4176" xr:uid="{00000000-0005-0000-0000-0000A00F0000}"/>
    <cellStyle name="Normal 2 4 40 2" xfId="13497" xr:uid="{077E07A1-3565-4250-9BC1-9BF894F37975}"/>
    <cellStyle name="Normal 2 4 41" xfId="4177" xr:uid="{00000000-0005-0000-0000-0000A10F0000}"/>
    <cellStyle name="Normal 2 4 41 2" xfId="13498" xr:uid="{7DE18E21-00DF-4676-8CC1-B1D50EB64F8E}"/>
    <cellStyle name="Normal 2 4 42" xfId="4178" xr:uid="{00000000-0005-0000-0000-0000A20F0000}"/>
    <cellStyle name="Normal 2 4 42 2" xfId="13499" xr:uid="{E4B9C9AA-DE0F-449E-9440-E648E73BA8E8}"/>
    <cellStyle name="Normal 2 4 43" xfId="4179" xr:uid="{00000000-0005-0000-0000-0000A30F0000}"/>
    <cellStyle name="Normal 2 4 43 2" xfId="13500" xr:uid="{353549CF-9B2D-4358-85E5-3F1A50CD341C}"/>
    <cellStyle name="Normal 2 4 44" xfId="4180" xr:uid="{00000000-0005-0000-0000-0000A40F0000}"/>
    <cellStyle name="Normal 2 4 44 2" xfId="13501" xr:uid="{F983EFC9-512B-4E44-A7F8-AF9C3E64189B}"/>
    <cellStyle name="Normal 2 4 45" xfId="4181" xr:uid="{00000000-0005-0000-0000-0000A50F0000}"/>
    <cellStyle name="Normal 2 4 45 2" xfId="13502" xr:uid="{85FB3C4F-3EEE-4D95-85D5-0C7DA670A17A}"/>
    <cellStyle name="Normal 2 4 46" xfId="4182" xr:uid="{00000000-0005-0000-0000-0000A60F0000}"/>
    <cellStyle name="Normal 2 4 46 2" xfId="13503" xr:uid="{FD9DE9D4-37F5-4227-93D0-22AE490368C8}"/>
    <cellStyle name="Normal 2 4 47" xfId="4183" xr:uid="{00000000-0005-0000-0000-0000A70F0000}"/>
    <cellStyle name="Normal 2 4 47 2" xfId="13504" xr:uid="{51F970FB-4F4A-4D7C-8FD7-4E82B257A0D5}"/>
    <cellStyle name="Normal 2 4 48" xfId="4184" xr:uid="{00000000-0005-0000-0000-0000A80F0000}"/>
    <cellStyle name="Normal 2 4 48 2" xfId="13505" xr:uid="{4F58CFC3-5325-418F-B7AE-858E7BA6DC50}"/>
    <cellStyle name="Normal 2 4 49" xfId="4185" xr:uid="{00000000-0005-0000-0000-0000A90F0000}"/>
    <cellStyle name="Normal 2 4 49 2" xfId="13506" xr:uid="{5D10267A-F5B9-47E2-8E54-D1ED81C3E4C2}"/>
    <cellStyle name="Normal 2 4 5" xfId="4186" xr:uid="{00000000-0005-0000-0000-0000AA0F0000}"/>
    <cellStyle name="Normal 2 4 5 2" xfId="13507" xr:uid="{9B8A9287-8772-4744-8A3F-002C66B2CEA9}"/>
    <cellStyle name="Normal 2 4 50" xfId="4187" xr:uid="{00000000-0005-0000-0000-0000AB0F0000}"/>
    <cellStyle name="Normal 2 4 50 2" xfId="13508" xr:uid="{326B99FB-D618-4FB6-B779-8FE1979A4697}"/>
    <cellStyle name="Normal 2 4 51" xfId="4188" xr:uid="{00000000-0005-0000-0000-0000AC0F0000}"/>
    <cellStyle name="Normal 2 4 51 2" xfId="13509" xr:uid="{D897F056-1CA5-4C64-8AD4-7580349C0578}"/>
    <cellStyle name="Normal 2 4 52" xfId="4189" xr:uid="{00000000-0005-0000-0000-0000AD0F0000}"/>
    <cellStyle name="Normal 2 4 52 2" xfId="13510" xr:uid="{31B57BA2-C32E-421A-A3E6-5ED4D5723D58}"/>
    <cellStyle name="Normal 2 4 53" xfId="4190" xr:uid="{00000000-0005-0000-0000-0000AE0F0000}"/>
    <cellStyle name="Normal 2 4 53 2" xfId="13511" xr:uid="{3C14944B-7387-49E1-A135-83698796CB96}"/>
    <cellStyle name="Normal 2 4 54" xfId="4191" xr:uid="{00000000-0005-0000-0000-0000AF0F0000}"/>
    <cellStyle name="Normal 2 4 54 2" xfId="13512" xr:uid="{C2CA0EBB-3CF9-4140-8E26-6D0C9DE2C083}"/>
    <cellStyle name="Normal 2 4 55" xfId="4192" xr:uid="{00000000-0005-0000-0000-0000B00F0000}"/>
    <cellStyle name="Normal 2 4 55 2" xfId="13513" xr:uid="{4365E390-D1E8-4B4A-900E-5479424AB49B}"/>
    <cellStyle name="Normal 2 4 6" xfId="4193" xr:uid="{00000000-0005-0000-0000-0000B10F0000}"/>
    <cellStyle name="Normal 2 4 6 2" xfId="13514" xr:uid="{D9DAC70B-410D-486C-B8D4-54E3214EFAC2}"/>
    <cellStyle name="Normal 2 4 7" xfId="4194" xr:uid="{00000000-0005-0000-0000-0000B20F0000}"/>
    <cellStyle name="Normal 2 4 7 2" xfId="13515" xr:uid="{9F59DA5F-4FBA-4ED7-9C1B-2650C595B414}"/>
    <cellStyle name="Normal 2 4 8" xfId="4195" xr:uid="{00000000-0005-0000-0000-0000B30F0000}"/>
    <cellStyle name="Normal 2 4 8 2" xfId="13516" xr:uid="{5C0B6B15-DB4B-4B56-A9DE-4E26E8543356}"/>
    <cellStyle name="Normal 2 4 9" xfId="4196" xr:uid="{00000000-0005-0000-0000-0000B40F0000}"/>
    <cellStyle name="Normal 2 4 9 2" xfId="13517" xr:uid="{C96265E1-56EF-4BD1-8D2D-2CB0C1872D4C}"/>
    <cellStyle name="Normal 2 40" xfId="4197" xr:uid="{00000000-0005-0000-0000-0000B50F0000}"/>
    <cellStyle name="Normal 2 40 10" xfId="4198" xr:uid="{00000000-0005-0000-0000-0000B60F0000}"/>
    <cellStyle name="Normal 2 40 11" xfId="4199" xr:uid="{00000000-0005-0000-0000-0000B70F0000}"/>
    <cellStyle name="Normal 2 40 12" xfId="4200" xr:uid="{00000000-0005-0000-0000-0000B80F0000}"/>
    <cellStyle name="Normal 2 40 13" xfId="4201" xr:uid="{00000000-0005-0000-0000-0000B90F0000}"/>
    <cellStyle name="Normal 2 40 14" xfId="4202" xr:uid="{00000000-0005-0000-0000-0000BA0F0000}"/>
    <cellStyle name="Normal 2 40 15" xfId="4203" xr:uid="{00000000-0005-0000-0000-0000BB0F0000}"/>
    <cellStyle name="Normal 2 40 16" xfId="4204" xr:uid="{00000000-0005-0000-0000-0000BC0F0000}"/>
    <cellStyle name="Normal 2 40 17" xfId="4205" xr:uid="{00000000-0005-0000-0000-0000BD0F0000}"/>
    <cellStyle name="Normal 2 40 18" xfId="4206" xr:uid="{00000000-0005-0000-0000-0000BE0F0000}"/>
    <cellStyle name="Normal 2 40 19" xfId="4207" xr:uid="{00000000-0005-0000-0000-0000BF0F0000}"/>
    <cellStyle name="Normal 2 40 2" xfId="4208" xr:uid="{00000000-0005-0000-0000-0000C00F0000}"/>
    <cellStyle name="Normal 2 40 20" xfId="4209" xr:uid="{00000000-0005-0000-0000-0000C10F0000}"/>
    <cellStyle name="Normal 2 40 21" xfId="4210" xr:uid="{00000000-0005-0000-0000-0000C20F0000}"/>
    <cellStyle name="Normal 2 40 22" xfId="4211" xr:uid="{00000000-0005-0000-0000-0000C30F0000}"/>
    <cellStyle name="Normal 2 40 23" xfId="4212" xr:uid="{00000000-0005-0000-0000-0000C40F0000}"/>
    <cellStyle name="Normal 2 40 24" xfId="13518" xr:uid="{236F8250-A5BE-4C0B-8897-E2137CF4B90C}"/>
    <cellStyle name="Normal 2 40 3" xfId="4213" xr:uid="{00000000-0005-0000-0000-0000C50F0000}"/>
    <cellStyle name="Normal 2 40 4" xfId="4214" xr:uid="{00000000-0005-0000-0000-0000C60F0000}"/>
    <cellStyle name="Normal 2 40 5" xfId="4215" xr:uid="{00000000-0005-0000-0000-0000C70F0000}"/>
    <cellStyle name="Normal 2 40 6" xfId="4216" xr:uid="{00000000-0005-0000-0000-0000C80F0000}"/>
    <cellStyle name="Normal 2 40 7" xfId="4217" xr:uid="{00000000-0005-0000-0000-0000C90F0000}"/>
    <cellStyle name="Normal 2 40 8" xfId="4218" xr:uid="{00000000-0005-0000-0000-0000CA0F0000}"/>
    <cellStyle name="Normal 2 40 9" xfId="4219" xr:uid="{00000000-0005-0000-0000-0000CB0F0000}"/>
    <cellStyle name="Normal 2 41" xfId="4220" xr:uid="{00000000-0005-0000-0000-0000CC0F0000}"/>
    <cellStyle name="Normal 2 41 10" xfId="4221" xr:uid="{00000000-0005-0000-0000-0000CD0F0000}"/>
    <cellStyle name="Normal 2 41 11" xfId="4222" xr:uid="{00000000-0005-0000-0000-0000CE0F0000}"/>
    <cellStyle name="Normal 2 41 12" xfId="4223" xr:uid="{00000000-0005-0000-0000-0000CF0F0000}"/>
    <cellStyle name="Normal 2 41 13" xfId="4224" xr:uid="{00000000-0005-0000-0000-0000D00F0000}"/>
    <cellStyle name="Normal 2 41 14" xfId="4225" xr:uid="{00000000-0005-0000-0000-0000D10F0000}"/>
    <cellStyle name="Normal 2 41 15" xfId="4226" xr:uid="{00000000-0005-0000-0000-0000D20F0000}"/>
    <cellStyle name="Normal 2 41 16" xfId="4227" xr:uid="{00000000-0005-0000-0000-0000D30F0000}"/>
    <cellStyle name="Normal 2 41 17" xfId="4228" xr:uid="{00000000-0005-0000-0000-0000D40F0000}"/>
    <cellStyle name="Normal 2 41 18" xfId="4229" xr:uid="{00000000-0005-0000-0000-0000D50F0000}"/>
    <cellStyle name="Normal 2 41 19" xfId="4230" xr:uid="{00000000-0005-0000-0000-0000D60F0000}"/>
    <cellStyle name="Normal 2 41 2" xfId="4231" xr:uid="{00000000-0005-0000-0000-0000D70F0000}"/>
    <cellStyle name="Normal 2 41 20" xfId="4232" xr:uid="{00000000-0005-0000-0000-0000D80F0000}"/>
    <cellStyle name="Normal 2 41 21" xfId="4233" xr:uid="{00000000-0005-0000-0000-0000D90F0000}"/>
    <cellStyle name="Normal 2 41 22" xfId="4234" xr:uid="{00000000-0005-0000-0000-0000DA0F0000}"/>
    <cellStyle name="Normal 2 41 23" xfId="4235" xr:uid="{00000000-0005-0000-0000-0000DB0F0000}"/>
    <cellStyle name="Normal 2 41 24" xfId="13519" xr:uid="{DA94F31A-87F0-4FFF-B722-2B88EE49FBF9}"/>
    <cellStyle name="Normal 2 41 3" xfId="4236" xr:uid="{00000000-0005-0000-0000-0000DC0F0000}"/>
    <cellStyle name="Normal 2 41 4" xfId="4237" xr:uid="{00000000-0005-0000-0000-0000DD0F0000}"/>
    <cellStyle name="Normal 2 41 5" xfId="4238" xr:uid="{00000000-0005-0000-0000-0000DE0F0000}"/>
    <cellStyle name="Normal 2 41 6" xfId="4239" xr:uid="{00000000-0005-0000-0000-0000DF0F0000}"/>
    <cellStyle name="Normal 2 41 7" xfId="4240" xr:uid="{00000000-0005-0000-0000-0000E00F0000}"/>
    <cellStyle name="Normal 2 41 8" xfId="4241" xr:uid="{00000000-0005-0000-0000-0000E10F0000}"/>
    <cellStyle name="Normal 2 41 9" xfId="4242" xr:uid="{00000000-0005-0000-0000-0000E20F0000}"/>
    <cellStyle name="Normal 2 42" xfId="4243" xr:uid="{00000000-0005-0000-0000-0000E30F0000}"/>
    <cellStyle name="Normal 2 42 10" xfId="4244" xr:uid="{00000000-0005-0000-0000-0000E40F0000}"/>
    <cellStyle name="Normal 2 42 11" xfId="4245" xr:uid="{00000000-0005-0000-0000-0000E50F0000}"/>
    <cellStyle name="Normal 2 42 12" xfId="4246" xr:uid="{00000000-0005-0000-0000-0000E60F0000}"/>
    <cellStyle name="Normal 2 42 13" xfId="4247" xr:uid="{00000000-0005-0000-0000-0000E70F0000}"/>
    <cellStyle name="Normal 2 42 14" xfId="4248" xr:uid="{00000000-0005-0000-0000-0000E80F0000}"/>
    <cellStyle name="Normal 2 42 15" xfId="4249" xr:uid="{00000000-0005-0000-0000-0000E90F0000}"/>
    <cellStyle name="Normal 2 42 16" xfId="4250" xr:uid="{00000000-0005-0000-0000-0000EA0F0000}"/>
    <cellStyle name="Normal 2 42 17" xfId="4251" xr:uid="{00000000-0005-0000-0000-0000EB0F0000}"/>
    <cellStyle name="Normal 2 42 18" xfId="4252" xr:uid="{00000000-0005-0000-0000-0000EC0F0000}"/>
    <cellStyle name="Normal 2 42 19" xfId="4253" xr:uid="{00000000-0005-0000-0000-0000ED0F0000}"/>
    <cellStyle name="Normal 2 42 2" xfId="4254" xr:uid="{00000000-0005-0000-0000-0000EE0F0000}"/>
    <cellStyle name="Normal 2 42 20" xfId="4255" xr:uid="{00000000-0005-0000-0000-0000EF0F0000}"/>
    <cellStyle name="Normal 2 42 21" xfId="4256" xr:uid="{00000000-0005-0000-0000-0000F00F0000}"/>
    <cellStyle name="Normal 2 42 22" xfId="4257" xr:uid="{00000000-0005-0000-0000-0000F10F0000}"/>
    <cellStyle name="Normal 2 42 23" xfId="4258" xr:uid="{00000000-0005-0000-0000-0000F20F0000}"/>
    <cellStyle name="Normal 2 42 24" xfId="13520" xr:uid="{0627D738-FB12-43BB-99CB-4D2CEAD8C689}"/>
    <cellStyle name="Normal 2 42 3" xfId="4259" xr:uid="{00000000-0005-0000-0000-0000F30F0000}"/>
    <cellStyle name="Normal 2 42 4" xfId="4260" xr:uid="{00000000-0005-0000-0000-0000F40F0000}"/>
    <cellStyle name="Normal 2 42 5" xfId="4261" xr:uid="{00000000-0005-0000-0000-0000F50F0000}"/>
    <cellStyle name="Normal 2 42 6" xfId="4262" xr:uid="{00000000-0005-0000-0000-0000F60F0000}"/>
    <cellStyle name="Normal 2 42 7" xfId="4263" xr:uid="{00000000-0005-0000-0000-0000F70F0000}"/>
    <cellStyle name="Normal 2 42 8" xfId="4264" xr:uid="{00000000-0005-0000-0000-0000F80F0000}"/>
    <cellStyle name="Normal 2 42 9" xfId="4265" xr:uid="{00000000-0005-0000-0000-0000F90F0000}"/>
    <cellStyle name="Normal 2 43" xfId="4266" xr:uid="{00000000-0005-0000-0000-0000FA0F0000}"/>
    <cellStyle name="Normal 2 43 10" xfId="4267" xr:uid="{00000000-0005-0000-0000-0000FB0F0000}"/>
    <cellStyle name="Normal 2 43 11" xfId="4268" xr:uid="{00000000-0005-0000-0000-0000FC0F0000}"/>
    <cellStyle name="Normal 2 43 12" xfId="4269" xr:uid="{00000000-0005-0000-0000-0000FD0F0000}"/>
    <cellStyle name="Normal 2 43 13" xfId="4270" xr:uid="{00000000-0005-0000-0000-0000FE0F0000}"/>
    <cellStyle name="Normal 2 43 14" xfId="4271" xr:uid="{00000000-0005-0000-0000-0000FF0F0000}"/>
    <cellStyle name="Normal 2 43 15" xfId="4272" xr:uid="{00000000-0005-0000-0000-000000100000}"/>
    <cellStyle name="Normal 2 43 16" xfId="4273" xr:uid="{00000000-0005-0000-0000-000001100000}"/>
    <cellStyle name="Normal 2 43 17" xfId="4274" xr:uid="{00000000-0005-0000-0000-000002100000}"/>
    <cellStyle name="Normal 2 43 18" xfId="4275" xr:uid="{00000000-0005-0000-0000-000003100000}"/>
    <cellStyle name="Normal 2 43 19" xfId="4276" xr:uid="{00000000-0005-0000-0000-000004100000}"/>
    <cellStyle name="Normal 2 43 2" xfId="4277" xr:uid="{00000000-0005-0000-0000-000005100000}"/>
    <cellStyle name="Normal 2 43 20" xfId="4278" xr:uid="{00000000-0005-0000-0000-000006100000}"/>
    <cellStyle name="Normal 2 43 21" xfId="4279" xr:uid="{00000000-0005-0000-0000-000007100000}"/>
    <cellStyle name="Normal 2 43 22" xfId="4280" xr:uid="{00000000-0005-0000-0000-000008100000}"/>
    <cellStyle name="Normal 2 43 23" xfId="4281" xr:uid="{00000000-0005-0000-0000-000009100000}"/>
    <cellStyle name="Normal 2 43 24" xfId="13521" xr:uid="{950D6893-C1B4-46EF-8E50-47DBBB9F2F42}"/>
    <cellStyle name="Normal 2 43 3" xfId="4282" xr:uid="{00000000-0005-0000-0000-00000A100000}"/>
    <cellStyle name="Normal 2 43 4" xfId="4283" xr:uid="{00000000-0005-0000-0000-00000B100000}"/>
    <cellStyle name="Normal 2 43 5" xfId="4284" xr:uid="{00000000-0005-0000-0000-00000C100000}"/>
    <cellStyle name="Normal 2 43 6" xfId="4285" xr:uid="{00000000-0005-0000-0000-00000D100000}"/>
    <cellStyle name="Normal 2 43 7" xfId="4286" xr:uid="{00000000-0005-0000-0000-00000E100000}"/>
    <cellStyle name="Normal 2 43 8" xfId="4287" xr:uid="{00000000-0005-0000-0000-00000F100000}"/>
    <cellStyle name="Normal 2 43 9" xfId="4288" xr:uid="{00000000-0005-0000-0000-000010100000}"/>
    <cellStyle name="Normal 2 44" xfId="4289" xr:uid="{00000000-0005-0000-0000-000011100000}"/>
    <cellStyle name="Normal 2 44 10" xfId="4290" xr:uid="{00000000-0005-0000-0000-000012100000}"/>
    <cellStyle name="Normal 2 44 11" xfId="4291" xr:uid="{00000000-0005-0000-0000-000013100000}"/>
    <cellStyle name="Normal 2 44 12" xfId="4292" xr:uid="{00000000-0005-0000-0000-000014100000}"/>
    <cellStyle name="Normal 2 44 13" xfId="4293" xr:uid="{00000000-0005-0000-0000-000015100000}"/>
    <cellStyle name="Normal 2 44 14" xfId="4294" xr:uid="{00000000-0005-0000-0000-000016100000}"/>
    <cellStyle name="Normal 2 44 15" xfId="4295" xr:uid="{00000000-0005-0000-0000-000017100000}"/>
    <cellStyle name="Normal 2 44 16" xfId="4296" xr:uid="{00000000-0005-0000-0000-000018100000}"/>
    <cellStyle name="Normal 2 44 17" xfId="4297" xr:uid="{00000000-0005-0000-0000-000019100000}"/>
    <cellStyle name="Normal 2 44 18" xfId="4298" xr:uid="{00000000-0005-0000-0000-00001A100000}"/>
    <cellStyle name="Normal 2 44 19" xfId="4299" xr:uid="{00000000-0005-0000-0000-00001B100000}"/>
    <cellStyle name="Normal 2 44 2" xfId="4300" xr:uid="{00000000-0005-0000-0000-00001C100000}"/>
    <cellStyle name="Normal 2 44 20" xfId="4301" xr:uid="{00000000-0005-0000-0000-00001D100000}"/>
    <cellStyle name="Normal 2 44 21" xfId="4302" xr:uid="{00000000-0005-0000-0000-00001E100000}"/>
    <cellStyle name="Normal 2 44 22" xfId="4303" xr:uid="{00000000-0005-0000-0000-00001F100000}"/>
    <cellStyle name="Normal 2 44 23" xfId="4304" xr:uid="{00000000-0005-0000-0000-000020100000}"/>
    <cellStyle name="Normal 2 44 24" xfId="13522" xr:uid="{ECB62E40-DAAC-478E-9457-5886AEAE7418}"/>
    <cellStyle name="Normal 2 44 3" xfId="4305" xr:uid="{00000000-0005-0000-0000-000021100000}"/>
    <cellStyle name="Normal 2 44 4" xfId="4306" xr:uid="{00000000-0005-0000-0000-000022100000}"/>
    <cellStyle name="Normal 2 44 5" xfId="4307" xr:uid="{00000000-0005-0000-0000-000023100000}"/>
    <cellStyle name="Normal 2 44 6" xfId="4308" xr:uid="{00000000-0005-0000-0000-000024100000}"/>
    <cellStyle name="Normal 2 44 7" xfId="4309" xr:uid="{00000000-0005-0000-0000-000025100000}"/>
    <cellStyle name="Normal 2 44 8" xfId="4310" xr:uid="{00000000-0005-0000-0000-000026100000}"/>
    <cellStyle name="Normal 2 44 9" xfId="4311" xr:uid="{00000000-0005-0000-0000-000027100000}"/>
    <cellStyle name="Normal 2 45" xfId="4312" xr:uid="{00000000-0005-0000-0000-000028100000}"/>
    <cellStyle name="Normal 2 45 10" xfId="4313" xr:uid="{00000000-0005-0000-0000-000029100000}"/>
    <cellStyle name="Normal 2 45 11" xfId="4314" xr:uid="{00000000-0005-0000-0000-00002A100000}"/>
    <cellStyle name="Normal 2 45 12" xfId="4315" xr:uid="{00000000-0005-0000-0000-00002B100000}"/>
    <cellStyle name="Normal 2 45 13" xfId="4316" xr:uid="{00000000-0005-0000-0000-00002C100000}"/>
    <cellStyle name="Normal 2 45 14" xfId="4317" xr:uid="{00000000-0005-0000-0000-00002D100000}"/>
    <cellStyle name="Normal 2 45 15" xfId="4318" xr:uid="{00000000-0005-0000-0000-00002E100000}"/>
    <cellStyle name="Normal 2 45 16" xfId="4319" xr:uid="{00000000-0005-0000-0000-00002F100000}"/>
    <cellStyle name="Normal 2 45 17" xfId="4320" xr:uid="{00000000-0005-0000-0000-000030100000}"/>
    <cellStyle name="Normal 2 45 18" xfId="4321" xr:uid="{00000000-0005-0000-0000-000031100000}"/>
    <cellStyle name="Normal 2 45 19" xfId="4322" xr:uid="{00000000-0005-0000-0000-000032100000}"/>
    <cellStyle name="Normal 2 45 2" xfId="4323" xr:uid="{00000000-0005-0000-0000-000033100000}"/>
    <cellStyle name="Normal 2 45 20" xfId="4324" xr:uid="{00000000-0005-0000-0000-000034100000}"/>
    <cellStyle name="Normal 2 45 21" xfId="4325" xr:uid="{00000000-0005-0000-0000-000035100000}"/>
    <cellStyle name="Normal 2 45 22" xfId="4326" xr:uid="{00000000-0005-0000-0000-000036100000}"/>
    <cellStyle name="Normal 2 45 23" xfId="4327" xr:uid="{00000000-0005-0000-0000-000037100000}"/>
    <cellStyle name="Normal 2 45 24" xfId="13523" xr:uid="{76066143-B51E-4B87-9F9A-7164CA6D8835}"/>
    <cellStyle name="Normal 2 45 3" xfId="4328" xr:uid="{00000000-0005-0000-0000-000038100000}"/>
    <cellStyle name="Normal 2 45 4" xfId="4329" xr:uid="{00000000-0005-0000-0000-000039100000}"/>
    <cellStyle name="Normal 2 45 5" xfId="4330" xr:uid="{00000000-0005-0000-0000-00003A100000}"/>
    <cellStyle name="Normal 2 45 6" xfId="4331" xr:uid="{00000000-0005-0000-0000-00003B100000}"/>
    <cellStyle name="Normal 2 45 7" xfId="4332" xr:uid="{00000000-0005-0000-0000-00003C100000}"/>
    <cellStyle name="Normal 2 45 8" xfId="4333" xr:uid="{00000000-0005-0000-0000-00003D100000}"/>
    <cellStyle name="Normal 2 45 9" xfId="4334" xr:uid="{00000000-0005-0000-0000-00003E100000}"/>
    <cellStyle name="Normal 2 46" xfId="4335" xr:uid="{00000000-0005-0000-0000-00003F100000}"/>
    <cellStyle name="Normal 2 46 10" xfId="4336" xr:uid="{00000000-0005-0000-0000-000040100000}"/>
    <cellStyle name="Normal 2 46 11" xfId="4337" xr:uid="{00000000-0005-0000-0000-000041100000}"/>
    <cellStyle name="Normal 2 46 12" xfId="4338" xr:uid="{00000000-0005-0000-0000-000042100000}"/>
    <cellStyle name="Normal 2 46 13" xfId="4339" xr:uid="{00000000-0005-0000-0000-000043100000}"/>
    <cellStyle name="Normal 2 46 14" xfId="4340" xr:uid="{00000000-0005-0000-0000-000044100000}"/>
    <cellStyle name="Normal 2 46 15" xfId="4341" xr:uid="{00000000-0005-0000-0000-000045100000}"/>
    <cellStyle name="Normal 2 46 16" xfId="4342" xr:uid="{00000000-0005-0000-0000-000046100000}"/>
    <cellStyle name="Normal 2 46 17" xfId="4343" xr:uid="{00000000-0005-0000-0000-000047100000}"/>
    <cellStyle name="Normal 2 46 18" xfId="4344" xr:uid="{00000000-0005-0000-0000-000048100000}"/>
    <cellStyle name="Normal 2 46 19" xfId="4345" xr:uid="{00000000-0005-0000-0000-000049100000}"/>
    <cellStyle name="Normal 2 46 2" xfId="4346" xr:uid="{00000000-0005-0000-0000-00004A100000}"/>
    <cellStyle name="Normal 2 46 20" xfId="4347" xr:uid="{00000000-0005-0000-0000-00004B100000}"/>
    <cellStyle name="Normal 2 46 21" xfId="4348" xr:uid="{00000000-0005-0000-0000-00004C100000}"/>
    <cellStyle name="Normal 2 46 22" xfId="4349" xr:uid="{00000000-0005-0000-0000-00004D100000}"/>
    <cellStyle name="Normal 2 46 23" xfId="4350" xr:uid="{00000000-0005-0000-0000-00004E100000}"/>
    <cellStyle name="Normal 2 46 24" xfId="13524" xr:uid="{72B92B05-21DF-47AB-A130-8DA317983DC4}"/>
    <cellStyle name="Normal 2 46 3" xfId="4351" xr:uid="{00000000-0005-0000-0000-00004F100000}"/>
    <cellStyle name="Normal 2 46 4" xfId="4352" xr:uid="{00000000-0005-0000-0000-000050100000}"/>
    <cellStyle name="Normal 2 46 5" xfId="4353" xr:uid="{00000000-0005-0000-0000-000051100000}"/>
    <cellStyle name="Normal 2 46 6" xfId="4354" xr:uid="{00000000-0005-0000-0000-000052100000}"/>
    <cellStyle name="Normal 2 46 7" xfId="4355" xr:uid="{00000000-0005-0000-0000-000053100000}"/>
    <cellStyle name="Normal 2 46 8" xfId="4356" xr:uid="{00000000-0005-0000-0000-000054100000}"/>
    <cellStyle name="Normal 2 46 9" xfId="4357" xr:uid="{00000000-0005-0000-0000-000055100000}"/>
    <cellStyle name="Normal 2 47" xfId="4358" xr:uid="{00000000-0005-0000-0000-000056100000}"/>
    <cellStyle name="Normal 2 47 10" xfId="4359" xr:uid="{00000000-0005-0000-0000-000057100000}"/>
    <cellStyle name="Normal 2 47 11" xfId="4360" xr:uid="{00000000-0005-0000-0000-000058100000}"/>
    <cellStyle name="Normal 2 47 12" xfId="4361" xr:uid="{00000000-0005-0000-0000-000059100000}"/>
    <cellStyle name="Normal 2 47 13" xfId="4362" xr:uid="{00000000-0005-0000-0000-00005A100000}"/>
    <cellStyle name="Normal 2 47 14" xfId="4363" xr:uid="{00000000-0005-0000-0000-00005B100000}"/>
    <cellStyle name="Normal 2 47 15" xfId="4364" xr:uid="{00000000-0005-0000-0000-00005C100000}"/>
    <cellStyle name="Normal 2 47 16" xfId="4365" xr:uid="{00000000-0005-0000-0000-00005D100000}"/>
    <cellStyle name="Normal 2 47 17" xfId="4366" xr:uid="{00000000-0005-0000-0000-00005E100000}"/>
    <cellStyle name="Normal 2 47 18" xfId="4367" xr:uid="{00000000-0005-0000-0000-00005F100000}"/>
    <cellStyle name="Normal 2 47 19" xfId="4368" xr:uid="{00000000-0005-0000-0000-000060100000}"/>
    <cellStyle name="Normal 2 47 2" xfId="4369" xr:uid="{00000000-0005-0000-0000-000061100000}"/>
    <cellStyle name="Normal 2 47 20" xfId="4370" xr:uid="{00000000-0005-0000-0000-000062100000}"/>
    <cellStyle name="Normal 2 47 21" xfId="4371" xr:uid="{00000000-0005-0000-0000-000063100000}"/>
    <cellStyle name="Normal 2 47 22" xfId="4372" xr:uid="{00000000-0005-0000-0000-000064100000}"/>
    <cellStyle name="Normal 2 47 23" xfId="4373" xr:uid="{00000000-0005-0000-0000-000065100000}"/>
    <cellStyle name="Normal 2 47 24" xfId="13525" xr:uid="{FF2A3448-1BFD-4A2E-A846-F6BEE8C76F9E}"/>
    <cellStyle name="Normal 2 47 3" xfId="4374" xr:uid="{00000000-0005-0000-0000-000066100000}"/>
    <cellStyle name="Normal 2 47 4" xfId="4375" xr:uid="{00000000-0005-0000-0000-000067100000}"/>
    <cellStyle name="Normal 2 47 5" xfId="4376" xr:uid="{00000000-0005-0000-0000-000068100000}"/>
    <cellStyle name="Normal 2 47 6" xfId="4377" xr:uid="{00000000-0005-0000-0000-000069100000}"/>
    <cellStyle name="Normal 2 47 7" xfId="4378" xr:uid="{00000000-0005-0000-0000-00006A100000}"/>
    <cellStyle name="Normal 2 47 8" xfId="4379" xr:uid="{00000000-0005-0000-0000-00006B100000}"/>
    <cellStyle name="Normal 2 47 9" xfId="4380" xr:uid="{00000000-0005-0000-0000-00006C100000}"/>
    <cellStyle name="Normal 2 48" xfId="4381" xr:uid="{00000000-0005-0000-0000-00006D100000}"/>
    <cellStyle name="Normal 2 48 10" xfId="4382" xr:uid="{00000000-0005-0000-0000-00006E100000}"/>
    <cellStyle name="Normal 2 48 11" xfId="4383" xr:uid="{00000000-0005-0000-0000-00006F100000}"/>
    <cellStyle name="Normal 2 48 12" xfId="4384" xr:uid="{00000000-0005-0000-0000-000070100000}"/>
    <cellStyle name="Normal 2 48 13" xfId="4385" xr:uid="{00000000-0005-0000-0000-000071100000}"/>
    <cellStyle name="Normal 2 48 14" xfId="4386" xr:uid="{00000000-0005-0000-0000-000072100000}"/>
    <cellStyle name="Normal 2 48 15" xfId="4387" xr:uid="{00000000-0005-0000-0000-000073100000}"/>
    <cellStyle name="Normal 2 48 16" xfId="4388" xr:uid="{00000000-0005-0000-0000-000074100000}"/>
    <cellStyle name="Normal 2 48 17" xfId="4389" xr:uid="{00000000-0005-0000-0000-000075100000}"/>
    <cellStyle name="Normal 2 48 18" xfId="4390" xr:uid="{00000000-0005-0000-0000-000076100000}"/>
    <cellStyle name="Normal 2 48 19" xfId="4391" xr:uid="{00000000-0005-0000-0000-000077100000}"/>
    <cellStyle name="Normal 2 48 2" xfId="4392" xr:uid="{00000000-0005-0000-0000-000078100000}"/>
    <cellStyle name="Normal 2 48 20" xfId="4393" xr:uid="{00000000-0005-0000-0000-000079100000}"/>
    <cellStyle name="Normal 2 48 21" xfId="4394" xr:uid="{00000000-0005-0000-0000-00007A100000}"/>
    <cellStyle name="Normal 2 48 22" xfId="4395" xr:uid="{00000000-0005-0000-0000-00007B100000}"/>
    <cellStyle name="Normal 2 48 23" xfId="4396" xr:uid="{00000000-0005-0000-0000-00007C100000}"/>
    <cellStyle name="Normal 2 48 24" xfId="13526" xr:uid="{4981EE7C-276A-4E06-9F07-A26B4ED2D4A0}"/>
    <cellStyle name="Normal 2 48 3" xfId="4397" xr:uid="{00000000-0005-0000-0000-00007D100000}"/>
    <cellStyle name="Normal 2 48 4" xfId="4398" xr:uid="{00000000-0005-0000-0000-00007E100000}"/>
    <cellStyle name="Normal 2 48 5" xfId="4399" xr:uid="{00000000-0005-0000-0000-00007F100000}"/>
    <cellStyle name="Normal 2 48 6" xfId="4400" xr:uid="{00000000-0005-0000-0000-000080100000}"/>
    <cellStyle name="Normal 2 48 7" xfId="4401" xr:uid="{00000000-0005-0000-0000-000081100000}"/>
    <cellStyle name="Normal 2 48 8" xfId="4402" xr:uid="{00000000-0005-0000-0000-000082100000}"/>
    <cellStyle name="Normal 2 48 9" xfId="4403" xr:uid="{00000000-0005-0000-0000-000083100000}"/>
    <cellStyle name="Normal 2 49" xfId="4404" xr:uid="{00000000-0005-0000-0000-000084100000}"/>
    <cellStyle name="Normal 2 49 10" xfId="4405" xr:uid="{00000000-0005-0000-0000-000085100000}"/>
    <cellStyle name="Normal 2 49 11" xfId="4406" xr:uid="{00000000-0005-0000-0000-000086100000}"/>
    <cellStyle name="Normal 2 49 12" xfId="4407" xr:uid="{00000000-0005-0000-0000-000087100000}"/>
    <cellStyle name="Normal 2 49 13" xfId="4408" xr:uid="{00000000-0005-0000-0000-000088100000}"/>
    <cellStyle name="Normal 2 49 14" xfId="4409" xr:uid="{00000000-0005-0000-0000-000089100000}"/>
    <cellStyle name="Normal 2 49 15" xfId="4410" xr:uid="{00000000-0005-0000-0000-00008A100000}"/>
    <cellStyle name="Normal 2 49 16" xfId="4411" xr:uid="{00000000-0005-0000-0000-00008B100000}"/>
    <cellStyle name="Normal 2 49 17" xfId="4412" xr:uid="{00000000-0005-0000-0000-00008C100000}"/>
    <cellStyle name="Normal 2 49 18" xfId="4413" xr:uid="{00000000-0005-0000-0000-00008D100000}"/>
    <cellStyle name="Normal 2 49 19" xfId="4414" xr:uid="{00000000-0005-0000-0000-00008E100000}"/>
    <cellStyle name="Normal 2 49 2" xfId="4415" xr:uid="{00000000-0005-0000-0000-00008F100000}"/>
    <cellStyle name="Normal 2 49 20" xfId="4416" xr:uid="{00000000-0005-0000-0000-000090100000}"/>
    <cellStyle name="Normal 2 49 21" xfId="4417" xr:uid="{00000000-0005-0000-0000-000091100000}"/>
    <cellStyle name="Normal 2 49 22" xfId="4418" xr:uid="{00000000-0005-0000-0000-000092100000}"/>
    <cellStyle name="Normal 2 49 23" xfId="4419" xr:uid="{00000000-0005-0000-0000-000093100000}"/>
    <cellStyle name="Normal 2 49 24" xfId="13527" xr:uid="{31FCDCAE-5FF1-45E5-A6DE-86163EC07FAC}"/>
    <cellStyle name="Normal 2 49 3" xfId="4420" xr:uid="{00000000-0005-0000-0000-000094100000}"/>
    <cellStyle name="Normal 2 49 4" xfId="4421" xr:uid="{00000000-0005-0000-0000-000095100000}"/>
    <cellStyle name="Normal 2 49 5" xfId="4422" xr:uid="{00000000-0005-0000-0000-000096100000}"/>
    <cellStyle name="Normal 2 49 6" xfId="4423" xr:uid="{00000000-0005-0000-0000-000097100000}"/>
    <cellStyle name="Normal 2 49 7" xfId="4424" xr:uid="{00000000-0005-0000-0000-000098100000}"/>
    <cellStyle name="Normal 2 49 8" xfId="4425" xr:uid="{00000000-0005-0000-0000-000099100000}"/>
    <cellStyle name="Normal 2 49 9" xfId="4426" xr:uid="{00000000-0005-0000-0000-00009A100000}"/>
    <cellStyle name="Normal 2 5" xfId="4427" xr:uid="{00000000-0005-0000-0000-00009B100000}"/>
    <cellStyle name="Normal 2 5 10" xfId="4428" xr:uid="{00000000-0005-0000-0000-00009C100000}"/>
    <cellStyle name="Normal 2 5 11" xfId="4429" xr:uid="{00000000-0005-0000-0000-00009D100000}"/>
    <cellStyle name="Normal 2 5 12" xfId="4430" xr:uid="{00000000-0005-0000-0000-00009E100000}"/>
    <cellStyle name="Normal 2 5 13" xfId="4431" xr:uid="{00000000-0005-0000-0000-00009F100000}"/>
    <cellStyle name="Normal 2 5 14" xfId="4432" xr:uid="{00000000-0005-0000-0000-0000A0100000}"/>
    <cellStyle name="Normal 2 5 15" xfId="4433" xr:uid="{00000000-0005-0000-0000-0000A1100000}"/>
    <cellStyle name="Normal 2 5 16" xfId="4434" xr:uid="{00000000-0005-0000-0000-0000A2100000}"/>
    <cellStyle name="Normal 2 5 17" xfId="4435" xr:uid="{00000000-0005-0000-0000-0000A3100000}"/>
    <cellStyle name="Normal 2 5 18" xfId="4436" xr:uid="{00000000-0005-0000-0000-0000A4100000}"/>
    <cellStyle name="Normal 2 5 19" xfId="4437" xr:uid="{00000000-0005-0000-0000-0000A5100000}"/>
    <cellStyle name="Normal 2 5 2" xfId="4438" xr:uid="{00000000-0005-0000-0000-0000A6100000}"/>
    <cellStyle name="Normal 2 5 20" xfId="4439" xr:uid="{00000000-0005-0000-0000-0000A7100000}"/>
    <cellStyle name="Normal 2 5 21" xfId="4440" xr:uid="{00000000-0005-0000-0000-0000A8100000}"/>
    <cellStyle name="Normal 2 5 22" xfId="4441" xr:uid="{00000000-0005-0000-0000-0000A9100000}"/>
    <cellStyle name="Normal 2 5 23" xfId="4442" xr:uid="{00000000-0005-0000-0000-0000AA100000}"/>
    <cellStyle name="Normal 2 5 24" xfId="4443" xr:uid="{00000000-0005-0000-0000-0000AB100000}"/>
    <cellStyle name="Normal 2 5 25" xfId="4444" xr:uid="{00000000-0005-0000-0000-0000AC100000}"/>
    <cellStyle name="Normal 2 5 26" xfId="4445" xr:uid="{00000000-0005-0000-0000-0000AD100000}"/>
    <cellStyle name="Normal 2 5 27" xfId="4446" xr:uid="{00000000-0005-0000-0000-0000AE100000}"/>
    <cellStyle name="Normal 2 5 28" xfId="4447" xr:uid="{00000000-0005-0000-0000-0000AF100000}"/>
    <cellStyle name="Normal 2 5 29" xfId="4448" xr:uid="{00000000-0005-0000-0000-0000B0100000}"/>
    <cellStyle name="Normal 2 5 3" xfId="4449" xr:uid="{00000000-0005-0000-0000-0000B1100000}"/>
    <cellStyle name="Normal 2 5 30" xfId="4450" xr:uid="{00000000-0005-0000-0000-0000B2100000}"/>
    <cellStyle name="Normal 2 5 31" xfId="4451" xr:uid="{00000000-0005-0000-0000-0000B3100000}"/>
    <cellStyle name="Normal 2 5 32" xfId="4452" xr:uid="{00000000-0005-0000-0000-0000B4100000}"/>
    <cellStyle name="Normal 2 5 33" xfId="4453" xr:uid="{00000000-0005-0000-0000-0000B5100000}"/>
    <cellStyle name="Normal 2 5 34" xfId="4454" xr:uid="{00000000-0005-0000-0000-0000B6100000}"/>
    <cellStyle name="Normal 2 5 35" xfId="4455" xr:uid="{00000000-0005-0000-0000-0000B7100000}"/>
    <cellStyle name="Normal 2 5 36" xfId="4456" xr:uid="{00000000-0005-0000-0000-0000B8100000}"/>
    <cellStyle name="Normal 2 5 37" xfId="4457" xr:uid="{00000000-0005-0000-0000-0000B9100000}"/>
    <cellStyle name="Normal 2 5 38" xfId="4458" xr:uid="{00000000-0005-0000-0000-0000BA100000}"/>
    <cellStyle name="Normal 2 5 39" xfId="4459" xr:uid="{00000000-0005-0000-0000-0000BB100000}"/>
    <cellStyle name="Normal 2 5 4" xfId="4460" xr:uid="{00000000-0005-0000-0000-0000BC100000}"/>
    <cellStyle name="Normal 2 5 40" xfId="4461" xr:uid="{00000000-0005-0000-0000-0000BD100000}"/>
    <cellStyle name="Normal 2 5 41" xfId="4462" xr:uid="{00000000-0005-0000-0000-0000BE100000}"/>
    <cellStyle name="Normal 2 5 42" xfId="4463" xr:uid="{00000000-0005-0000-0000-0000BF100000}"/>
    <cellStyle name="Normal 2 5 43" xfId="4464" xr:uid="{00000000-0005-0000-0000-0000C0100000}"/>
    <cellStyle name="Normal 2 5 44" xfId="4465" xr:uid="{00000000-0005-0000-0000-0000C1100000}"/>
    <cellStyle name="Normal 2 5 45" xfId="4466" xr:uid="{00000000-0005-0000-0000-0000C2100000}"/>
    <cellStyle name="Normal 2 5 46" xfId="4467" xr:uid="{00000000-0005-0000-0000-0000C3100000}"/>
    <cellStyle name="Normal 2 5 47" xfId="4468" xr:uid="{00000000-0005-0000-0000-0000C4100000}"/>
    <cellStyle name="Normal 2 5 48" xfId="4469" xr:uid="{00000000-0005-0000-0000-0000C5100000}"/>
    <cellStyle name="Normal 2 5 49" xfId="4470" xr:uid="{00000000-0005-0000-0000-0000C6100000}"/>
    <cellStyle name="Normal 2 5 5" xfId="4471" xr:uid="{00000000-0005-0000-0000-0000C7100000}"/>
    <cellStyle name="Normal 2 5 50" xfId="4472" xr:uid="{00000000-0005-0000-0000-0000C8100000}"/>
    <cellStyle name="Normal 2 5 51" xfId="4473" xr:uid="{00000000-0005-0000-0000-0000C9100000}"/>
    <cellStyle name="Normal 2 5 52" xfId="4474" xr:uid="{00000000-0005-0000-0000-0000CA100000}"/>
    <cellStyle name="Normal 2 5 53" xfId="4475" xr:uid="{00000000-0005-0000-0000-0000CB100000}"/>
    <cellStyle name="Normal 2 5 54" xfId="4476" xr:uid="{00000000-0005-0000-0000-0000CC100000}"/>
    <cellStyle name="Normal 2 5 55" xfId="4477" xr:uid="{00000000-0005-0000-0000-0000CD100000}"/>
    <cellStyle name="Normal 2 5 6" xfId="4478" xr:uid="{00000000-0005-0000-0000-0000CE100000}"/>
    <cellStyle name="Normal 2 5 7" xfId="4479" xr:uid="{00000000-0005-0000-0000-0000CF100000}"/>
    <cellStyle name="Normal 2 5 8" xfId="4480" xr:uid="{00000000-0005-0000-0000-0000D0100000}"/>
    <cellStyle name="Normal 2 5 9" xfId="4481" xr:uid="{00000000-0005-0000-0000-0000D1100000}"/>
    <cellStyle name="Normal 2 50" xfId="4482" xr:uid="{00000000-0005-0000-0000-0000D2100000}"/>
    <cellStyle name="Normal 2 50 10" xfId="4483" xr:uid="{00000000-0005-0000-0000-0000D3100000}"/>
    <cellStyle name="Normal 2 50 11" xfId="4484" xr:uid="{00000000-0005-0000-0000-0000D4100000}"/>
    <cellStyle name="Normal 2 50 12" xfId="4485" xr:uid="{00000000-0005-0000-0000-0000D5100000}"/>
    <cellStyle name="Normal 2 50 13" xfId="4486" xr:uid="{00000000-0005-0000-0000-0000D6100000}"/>
    <cellStyle name="Normal 2 50 14" xfId="4487" xr:uid="{00000000-0005-0000-0000-0000D7100000}"/>
    <cellStyle name="Normal 2 50 15" xfId="4488" xr:uid="{00000000-0005-0000-0000-0000D8100000}"/>
    <cellStyle name="Normal 2 50 16" xfId="4489" xr:uid="{00000000-0005-0000-0000-0000D9100000}"/>
    <cellStyle name="Normal 2 50 17" xfId="4490" xr:uid="{00000000-0005-0000-0000-0000DA100000}"/>
    <cellStyle name="Normal 2 50 18" xfId="4491" xr:uid="{00000000-0005-0000-0000-0000DB100000}"/>
    <cellStyle name="Normal 2 50 19" xfId="4492" xr:uid="{00000000-0005-0000-0000-0000DC100000}"/>
    <cellStyle name="Normal 2 50 2" xfId="4493" xr:uid="{00000000-0005-0000-0000-0000DD100000}"/>
    <cellStyle name="Normal 2 50 20" xfId="4494" xr:uid="{00000000-0005-0000-0000-0000DE100000}"/>
    <cellStyle name="Normal 2 50 21" xfId="4495" xr:uid="{00000000-0005-0000-0000-0000DF100000}"/>
    <cellStyle name="Normal 2 50 22" xfId="4496" xr:uid="{00000000-0005-0000-0000-0000E0100000}"/>
    <cellStyle name="Normal 2 50 23" xfId="4497" xr:uid="{00000000-0005-0000-0000-0000E1100000}"/>
    <cellStyle name="Normal 2 50 24" xfId="13528" xr:uid="{3CD5A3D8-507A-4C25-AFDD-7460CFA39FDE}"/>
    <cellStyle name="Normal 2 50 3" xfId="4498" xr:uid="{00000000-0005-0000-0000-0000E2100000}"/>
    <cellStyle name="Normal 2 50 4" xfId="4499" xr:uid="{00000000-0005-0000-0000-0000E3100000}"/>
    <cellStyle name="Normal 2 50 5" xfId="4500" xr:uid="{00000000-0005-0000-0000-0000E4100000}"/>
    <cellStyle name="Normal 2 50 6" xfId="4501" xr:uid="{00000000-0005-0000-0000-0000E5100000}"/>
    <cellStyle name="Normal 2 50 7" xfId="4502" xr:uid="{00000000-0005-0000-0000-0000E6100000}"/>
    <cellStyle name="Normal 2 50 8" xfId="4503" xr:uid="{00000000-0005-0000-0000-0000E7100000}"/>
    <cellStyle name="Normal 2 50 9" xfId="4504" xr:uid="{00000000-0005-0000-0000-0000E8100000}"/>
    <cellStyle name="Normal 2 51" xfId="4505" xr:uid="{00000000-0005-0000-0000-0000E9100000}"/>
    <cellStyle name="Normal 2 51 10" xfId="4506" xr:uid="{00000000-0005-0000-0000-0000EA100000}"/>
    <cellStyle name="Normal 2 51 11" xfId="4507" xr:uid="{00000000-0005-0000-0000-0000EB100000}"/>
    <cellStyle name="Normal 2 51 12" xfId="4508" xr:uid="{00000000-0005-0000-0000-0000EC100000}"/>
    <cellStyle name="Normal 2 51 13" xfId="4509" xr:uid="{00000000-0005-0000-0000-0000ED100000}"/>
    <cellStyle name="Normal 2 51 14" xfId="4510" xr:uid="{00000000-0005-0000-0000-0000EE100000}"/>
    <cellStyle name="Normal 2 51 15" xfId="4511" xr:uid="{00000000-0005-0000-0000-0000EF100000}"/>
    <cellStyle name="Normal 2 51 16" xfId="4512" xr:uid="{00000000-0005-0000-0000-0000F0100000}"/>
    <cellStyle name="Normal 2 51 17" xfId="4513" xr:uid="{00000000-0005-0000-0000-0000F1100000}"/>
    <cellStyle name="Normal 2 51 18" xfId="4514" xr:uid="{00000000-0005-0000-0000-0000F2100000}"/>
    <cellStyle name="Normal 2 51 19" xfId="4515" xr:uid="{00000000-0005-0000-0000-0000F3100000}"/>
    <cellStyle name="Normal 2 51 2" xfId="4516" xr:uid="{00000000-0005-0000-0000-0000F4100000}"/>
    <cellStyle name="Normal 2 51 20" xfId="4517" xr:uid="{00000000-0005-0000-0000-0000F5100000}"/>
    <cellStyle name="Normal 2 51 21" xfId="4518" xr:uid="{00000000-0005-0000-0000-0000F6100000}"/>
    <cellStyle name="Normal 2 51 22" xfId="4519" xr:uid="{00000000-0005-0000-0000-0000F7100000}"/>
    <cellStyle name="Normal 2 51 23" xfId="4520" xr:uid="{00000000-0005-0000-0000-0000F8100000}"/>
    <cellStyle name="Normal 2 51 24" xfId="13529" xr:uid="{ED7D796C-DF5D-4067-9145-FEA2DA6F5111}"/>
    <cellStyle name="Normal 2 51 3" xfId="4521" xr:uid="{00000000-0005-0000-0000-0000F9100000}"/>
    <cellStyle name="Normal 2 51 4" xfId="4522" xr:uid="{00000000-0005-0000-0000-0000FA100000}"/>
    <cellStyle name="Normal 2 51 5" xfId="4523" xr:uid="{00000000-0005-0000-0000-0000FB100000}"/>
    <cellStyle name="Normal 2 51 6" xfId="4524" xr:uid="{00000000-0005-0000-0000-0000FC100000}"/>
    <cellStyle name="Normal 2 51 7" xfId="4525" xr:uid="{00000000-0005-0000-0000-0000FD100000}"/>
    <cellStyle name="Normal 2 51 8" xfId="4526" xr:uid="{00000000-0005-0000-0000-0000FE100000}"/>
    <cellStyle name="Normal 2 51 9" xfId="4527" xr:uid="{00000000-0005-0000-0000-0000FF100000}"/>
    <cellStyle name="Normal 2 52" xfId="4528" xr:uid="{00000000-0005-0000-0000-000000110000}"/>
    <cellStyle name="Normal 2 52 10" xfId="4529" xr:uid="{00000000-0005-0000-0000-000001110000}"/>
    <cellStyle name="Normal 2 52 11" xfId="4530" xr:uid="{00000000-0005-0000-0000-000002110000}"/>
    <cellStyle name="Normal 2 52 12" xfId="4531" xr:uid="{00000000-0005-0000-0000-000003110000}"/>
    <cellStyle name="Normal 2 52 13" xfId="4532" xr:uid="{00000000-0005-0000-0000-000004110000}"/>
    <cellStyle name="Normal 2 52 14" xfId="4533" xr:uid="{00000000-0005-0000-0000-000005110000}"/>
    <cellStyle name="Normal 2 52 15" xfId="4534" xr:uid="{00000000-0005-0000-0000-000006110000}"/>
    <cellStyle name="Normal 2 52 16" xfId="4535" xr:uid="{00000000-0005-0000-0000-000007110000}"/>
    <cellStyle name="Normal 2 52 17" xfId="4536" xr:uid="{00000000-0005-0000-0000-000008110000}"/>
    <cellStyle name="Normal 2 52 18" xfId="4537" xr:uid="{00000000-0005-0000-0000-000009110000}"/>
    <cellStyle name="Normal 2 52 19" xfId="4538" xr:uid="{00000000-0005-0000-0000-00000A110000}"/>
    <cellStyle name="Normal 2 52 2" xfId="4539" xr:uid="{00000000-0005-0000-0000-00000B110000}"/>
    <cellStyle name="Normal 2 52 20" xfId="4540" xr:uid="{00000000-0005-0000-0000-00000C110000}"/>
    <cellStyle name="Normal 2 52 21" xfId="4541" xr:uid="{00000000-0005-0000-0000-00000D110000}"/>
    <cellStyle name="Normal 2 52 22" xfId="4542" xr:uid="{00000000-0005-0000-0000-00000E110000}"/>
    <cellStyle name="Normal 2 52 23" xfId="4543" xr:uid="{00000000-0005-0000-0000-00000F110000}"/>
    <cellStyle name="Normal 2 52 24" xfId="13530" xr:uid="{9BE3E0BE-E150-437C-B887-B33C4EDDBD34}"/>
    <cellStyle name="Normal 2 52 3" xfId="4544" xr:uid="{00000000-0005-0000-0000-000010110000}"/>
    <cellStyle name="Normal 2 52 4" xfId="4545" xr:uid="{00000000-0005-0000-0000-000011110000}"/>
    <cellStyle name="Normal 2 52 5" xfId="4546" xr:uid="{00000000-0005-0000-0000-000012110000}"/>
    <cellStyle name="Normal 2 52 6" xfId="4547" xr:uid="{00000000-0005-0000-0000-000013110000}"/>
    <cellStyle name="Normal 2 52 7" xfId="4548" xr:uid="{00000000-0005-0000-0000-000014110000}"/>
    <cellStyle name="Normal 2 52 8" xfId="4549" xr:uid="{00000000-0005-0000-0000-000015110000}"/>
    <cellStyle name="Normal 2 52 9" xfId="4550" xr:uid="{00000000-0005-0000-0000-000016110000}"/>
    <cellStyle name="Normal 2 53" xfId="4551" xr:uid="{00000000-0005-0000-0000-000017110000}"/>
    <cellStyle name="Normal 2 53 10" xfId="4552" xr:uid="{00000000-0005-0000-0000-000018110000}"/>
    <cellStyle name="Normal 2 53 11" xfId="4553" xr:uid="{00000000-0005-0000-0000-000019110000}"/>
    <cellStyle name="Normal 2 53 12" xfId="4554" xr:uid="{00000000-0005-0000-0000-00001A110000}"/>
    <cellStyle name="Normal 2 53 13" xfId="4555" xr:uid="{00000000-0005-0000-0000-00001B110000}"/>
    <cellStyle name="Normal 2 53 14" xfId="4556" xr:uid="{00000000-0005-0000-0000-00001C110000}"/>
    <cellStyle name="Normal 2 53 15" xfId="4557" xr:uid="{00000000-0005-0000-0000-00001D110000}"/>
    <cellStyle name="Normal 2 53 16" xfId="4558" xr:uid="{00000000-0005-0000-0000-00001E110000}"/>
    <cellStyle name="Normal 2 53 17" xfId="4559" xr:uid="{00000000-0005-0000-0000-00001F110000}"/>
    <cellStyle name="Normal 2 53 18" xfId="4560" xr:uid="{00000000-0005-0000-0000-000020110000}"/>
    <cellStyle name="Normal 2 53 19" xfId="4561" xr:uid="{00000000-0005-0000-0000-000021110000}"/>
    <cellStyle name="Normal 2 53 2" xfId="4562" xr:uid="{00000000-0005-0000-0000-000022110000}"/>
    <cellStyle name="Normal 2 53 20" xfId="4563" xr:uid="{00000000-0005-0000-0000-000023110000}"/>
    <cellStyle name="Normal 2 53 21" xfId="4564" xr:uid="{00000000-0005-0000-0000-000024110000}"/>
    <cellStyle name="Normal 2 53 22" xfId="4565" xr:uid="{00000000-0005-0000-0000-000025110000}"/>
    <cellStyle name="Normal 2 53 23" xfId="4566" xr:uid="{00000000-0005-0000-0000-000026110000}"/>
    <cellStyle name="Normal 2 53 24" xfId="13531" xr:uid="{E744BB38-C70F-499E-A38D-2911E2F2AF33}"/>
    <cellStyle name="Normal 2 53 3" xfId="4567" xr:uid="{00000000-0005-0000-0000-000027110000}"/>
    <cellStyle name="Normal 2 53 4" xfId="4568" xr:uid="{00000000-0005-0000-0000-000028110000}"/>
    <cellStyle name="Normal 2 53 5" xfId="4569" xr:uid="{00000000-0005-0000-0000-000029110000}"/>
    <cellStyle name="Normal 2 53 6" xfId="4570" xr:uid="{00000000-0005-0000-0000-00002A110000}"/>
    <cellStyle name="Normal 2 53 7" xfId="4571" xr:uid="{00000000-0005-0000-0000-00002B110000}"/>
    <cellStyle name="Normal 2 53 8" xfId="4572" xr:uid="{00000000-0005-0000-0000-00002C110000}"/>
    <cellStyle name="Normal 2 53 9" xfId="4573" xr:uid="{00000000-0005-0000-0000-00002D110000}"/>
    <cellStyle name="Normal 2 54" xfId="4574" xr:uid="{00000000-0005-0000-0000-00002E110000}"/>
    <cellStyle name="Normal 2 54 10" xfId="4575" xr:uid="{00000000-0005-0000-0000-00002F110000}"/>
    <cellStyle name="Normal 2 54 11" xfId="4576" xr:uid="{00000000-0005-0000-0000-000030110000}"/>
    <cellStyle name="Normal 2 54 12" xfId="4577" xr:uid="{00000000-0005-0000-0000-000031110000}"/>
    <cellStyle name="Normal 2 54 13" xfId="4578" xr:uid="{00000000-0005-0000-0000-000032110000}"/>
    <cellStyle name="Normal 2 54 14" xfId="4579" xr:uid="{00000000-0005-0000-0000-000033110000}"/>
    <cellStyle name="Normal 2 54 15" xfId="4580" xr:uid="{00000000-0005-0000-0000-000034110000}"/>
    <cellStyle name="Normal 2 54 16" xfId="4581" xr:uid="{00000000-0005-0000-0000-000035110000}"/>
    <cellStyle name="Normal 2 54 17" xfId="4582" xr:uid="{00000000-0005-0000-0000-000036110000}"/>
    <cellStyle name="Normal 2 54 18" xfId="4583" xr:uid="{00000000-0005-0000-0000-000037110000}"/>
    <cellStyle name="Normal 2 54 19" xfId="4584" xr:uid="{00000000-0005-0000-0000-000038110000}"/>
    <cellStyle name="Normal 2 54 2" xfId="4585" xr:uid="{00000000-0005-0000-0000-000039110000}"/>
    <cellStyle name="Normal 2 54 20" xfId="4586" xr:uid="{00000000-0005-0000-0000-00003A110000}"/>
    <cellStyle name="Normal 2 54 21" xfId="4587" xr:uid="{00000000-0005-0000-0000-00003B110000}"/>
    <cellStyle name="Normal 2 54 22" xfId="4588" xr:uid="{00000000-0005-0000-0000-00003C110000}"/>
    <cellStyle name="Normal 2 54 23" xfId="4589" xr:uid="{00000000-0005-0000-0000-00003D110000}"/>
    <cellStyle name="Normal 2 54 24" xfId="13532" xr:uid="{0C50B54A-8B94-4D12-BCE5-8681586C41B2}"/>
    <cellStyle name="Normal 2 54 3" xfId="4590" xr:uid="{00000000-0005-0000-0000-00003E110000}"/>
    <cellStyle name="Normal 2 54 4" xfId="4591" xr:uid="{00000000-0005-0000-0000-00003F110000}"/>
    <cellStyle name="Normal 2 54 5" xfId="4592" xr:uid="{00000000-0005-0000-0000-000040110000}"/>
    <cellStyle name="Normal 2 54 6" xfId="4593" xr:uid="{00000000-0005-0000-0000-000041110000}"/>
    <cellStyle name="Normal 2 54 7" xfId="4594" xr:uid="{00000000-0005-0000-0000-000042110000}"/>
    <cellStyle name="Normal 2 54 8" xfId="4595" xr:uid="{00000000-0005-0000-0000-000043110000}"/>
    <cellStyle name="Normal 2 54 9" xfId="4596" xr:uid="{00000000-0005-0000-0000-000044110000}"/>
    <cellStyle name="Normal 2 55" xfId="4597" xr:uid="{00000000-0005-0000-0000-000045110000}"/>
    <cellStyle name="Normal 2 55 10" xfId="4598" xr:uid="{00000000-0005-0000-0000-000046110000}"/>
    <cellStyle name="Normal 2 55 11" xfId="4599" xr:uid="{00000000-0005-0000-0000-000047110000}"/>
    <cellStyle name="Normal 2 55 12" xfId="4600" xr:uid="{00000000-0005-0000-0000-000048110000}"/>
    <cellStyle name="Normal 2 55 13" xfId="4601" xr:uid="{00000000-0005-0000-0000-000049110000}"/>
    <cellStyle name="Normal 2 55 14" xfId="4602" xr:uid="{00000000-0005-0000-0000-00004A110000}"/>
    <cellStyle name="Normal 2 55 15" xfId="4603" xr:uid="{00000000-0005-0000-0000-00004B110000}"/>
    <cellStyle name="Normal 2 55 16" xfId="4604" xr:uid="{00000000-0005-0000-0000-00004C110000}"/>
    <cellStyle name="Normal 2 55 17" xfId="4605" xr:uid="{00000000-0005-0000-0000-00004D110000}"/>
    <cellStyle name="Normal 2 55 18" xfId="4606" xr:uid="{00000000-0005-0000-0000-00004E110000}"/>
    <cellStyle name="Normal 2 55 19" xfId="4607" xr:uid="{00000000-0005-0000-0000-00004F110000}"/>
    <cellStyle name="Normal 2 55 2" xfId="4608" xr:uid="{00000000-0005-0000-0000-000050110000}"/>
    <cellStyle name="Normal 2 55 20" xfId="4609" xr:uid="{00000000-0005-0000-0000-000051110000}"/>
    <cellStyle name="Normal 2 55 21" xfId="4610" xr:uid="{00000000-0005-0000-0000-000052110000}"/>
    <cellStyle name="Normal 2 55 22" xfId="4611" xr:uid="{00000000-0005-0000-0000-000053110000}"/>
    <cellStyle name="Normal 2 55 23" xfId="4612" xr:uid="{00000000-0005-0000-0000-000054110000}"/>
    <cellStyle name="Normal 2 55 24" xfId="13533" xr:uid="{B5957D08-3FB2-4DA5-921C-9E13F019E26D}"/>
    <cellStyle name="Normal 2 55 3" xfId="4613" xr:uid="{00000000-0005-0000-0000-000055110000}"/>
    <cellStyle name="Normal 2 55 4" xfId="4614" xr:uid="{00000000-0005-0000-0000-000056110000}"/>
    <cellStyle name="Normal 2 55 5" xfId="4615" xr:uid="{00000000-0005-0000-0000-000057110000}"/>
    <cellStyle name="Normal 2 55 6" xfId="4616" xr:uid="{00000000-0005-0000-0000-000058110000}"/>
    <cellStyle name="Normal 2 55 7" xfId="4617" xr:uid="{00000000-0005-0000-0000-000059110000}"/>
    <cellStyle name="Normal 2 55 8" xfId="4618" xr:uid="{00000000-0005-0000-0000-00005A110000}"/>
    <cellStyle name="Normal 2 55 9" xfId="4619" xr:uid="{00000000-0005-0000-0000-00005B110000}"/>
    <cellStyle name="Normal 2 56" xfId="4620" xr:uid="{00000000-0005-0000-0000-00005C110000}"/>
    <cellStyle name="Normal 2 56 10" xfId="4621" xr:uid="{00000000-0005-0000-0000-00005D110000}"/>
    <cellStyle name="Normal 2 56 11" xfId="4622" xr:uid="{00000000-0005-0000-0000-00005E110000}"/>
    <cellStyle name="Normal 2 56 12" xfId="4623" xr:uid="{00000000-0005-0000-0000-00005F110000}"/>
    <cellStyle name="Normal 2 56 13" xfId="4624" xr:uid="{00000000-0005-0000-0000-000060110000}"/>
    <cellStyle name="Normal 2 56 14" xfId="4625" xr:uid="{00000000-0005-0000-0000-000061110000}"/>
    <cellStyle name="Normal 2 56 15" xfId="4626" xr:uid="{00000000-0005-0000-0000-000062110000}"/>
    <cellStyle name="Normal 2 56 16" xfId="4627" xr:uid="{00000000-0005-0000-0000-000063110000}"/>
    <cellStyle name="Normal 2 56 17" xfId="4628" xr:uid="{00000000-0005-0000-0000-000064110000}"/>
    <cellStyle name="Normal 2 56 18" xfId="4629" xr:uid="{00000000-0005-0000-0000-000065110000}"/>
    <cellStyle name="Normal 2 56 19" xfId="4630" xr:uid="{00000000-0005-0000-0000-000066110000}"/>
    <cellStyle name="Normal 2 56 2" xfId="4631" xr:uid="{00000000-0005-0000-0000-000067110000}"/>
    <cellStyle name="Normal 2 56 20" xfId="4632" xr:uid="{00000000-0005-0000-0000-000068110000}"/>
    <cellStyle name="Normal 2 56 21" xfId="4633" xr:uid="{00000000-0005-0000-0000-000069110000}"/>
    <cellStyle name="Normal 2 56 22" xfId="4634" xr:uid="{00000000-0005-0000-0000-00006A110000}"/>
    <cellStyle name="Normal 2 56 23" xfId="4635" xr:uid="{00000000-0005-0000-0000-00006B110000}"/>
    <cellStyle name="Normal 2 56 24" xfId="13534" xr:uid="{10BB74CC-D93F-4521-B7D5-B0B8181C67FE}"/>
    <cellStyle name="Normal 2 56 3" xfId="4636" xr:uid="{00000000-0005-0000-0000-00006C110000}"/>
    <cellStyle name="Normal 2 56 4" xfId="4637" xr:uid="{00000000-0005-0000-0000-00006D110000}"/>
    <cellStyle name="Normal 2 56 5" xfId="4638" xr:uid="{00000000-0005-0000-0000-00006E110000}"/>
    <cellStyle name="Normal 2 56 6" xfId="4639" xr:uid="{00000000-0005-0000-0000-00006F110000}"/>
    <cellStyle name="Normal 2 56 7" xfId="4640" xr:uid="{00000000-0005-0000-0000-000070110000}"/>
    <cellStyle name="Normal 2 56 8" xfId="4641" xr:uid="{00000000-0005-0000-0000-000071110000}"/>
    <cellStyle name="Normal 2 56 9" xfId="4642" xr:uid="{00000000-0005-0000-0000-000072110000}"/>
    <cellStyle name="Normal 2 57" xfId="4643" xr:uid="{00000000-0005-0000-0000-000073110000}"/>
    <cellStyle name="Normal 2 57 10" xfId="4644" xr:uid="{00000000-0005-0000-0000-000074110000}"/>
    <cellStyle name="Normal 2 57 11" xfId="4645" xr:uid="{00000000-0005-0000-0000-000075110000}"/>
    <cellStyle name="Normal 2 57 12" xfId="4646" xr:uid="{00000000-0005-0000-0000-000076110000}"/>
    <cellStyle name="Normal 2 57 13" xfId="4647" xr:uid="{00000000-0005-0000-0000-000077110000}"/>
    <cellStyle name="Normal 2 57 14" xfId="4648" xr:uid="{00000000-0005-0000-0000-000078110000}"/>
    <cellStyle name="Normal 2 57 15" xfId="4649" xr:uid="{00000000-0005-0000-0000-000079110000}"/>
    <cellStyle name="Normal 2 57 16" xfId="4650" xr:uid="{00000000-0005-0000-0000-00007A110000}"/>
    <cellStyle name="Normal 2 57 17" xfId="4651" xr:uid="{00000000-0005-0000-0000-00007B110000}"/>
    <cellStyle name="Normal 2 57 18" xfId="4652" xr:uid="{00000000-0005-0000-0000-00007C110000}"/>
    <cellStyle name="Normal 2 57 19" xfId="4653" xr:uid="{00000000-0005-0000-0000-00007D110000}"/>
    <cellStyle name="Normal 2 57 2" xfId="4654" xr:uid="{00000000-0005-0000-0000-00007E110000}"/>
    <cellStyle name="Normal 2 57 20" xfId="4655" xr:uid="{00000000-0005-0000-0000-00007F110000}"/>
    <cellStyle name="Normal 2 57 21" xfId="4656" xr:uid="{00000000-0005-0000-0000-000080110000}"/>
    <cellStyle name="Normal 2 57 22" xfId="4657" xr:uid="{00000000-0005-0000-0000-000081110000}"/>
    <cellStyle name="Normal 2 57 23" xfId="4658" xr:uid="{00000000-0005-0000-0000-000082110000}"/>
    <cellStyle name="Normal 2 57 24" xfId="13535" xr:uid="{A3D6033E-1FE9-40BB-A324-E8FA710D2206}"/>
    <cellStyle name="Normal 2 57 3" xfId="4659" xr:uid="{00000000-0005-0000-0000-000083110000}"/>
    <cellStyle name="Normal 2 57 4" xfId="4660" xr:uid="{00000000-0005-0000-0000-000084110000}"/>
    <cellStyle name="Normal 2 57 5" xfId="4661" xr:uid="{00000000-0005-0000-0000-000085110000}"/>
    <cellStyle name="Normal 2 57 6" xfId="4662" xr:uid="{00000000-0005-0000-0000-000086110000}"/>
    <cellStyle name="Normal 2 57 7" xfId="4663" xr:uid="{00000000-0005-0000-0000-000087110000}"/>
    <cellStyle name="Normal 2 57 8" xfId="4664" xr:uid="{00000000-0005-0000-0000-000088110000}"/>
    <cellStyle name="Normal 2 57 9" xfId="4665" xr:uid="{00000000-0005-0000-0000-000089110000}"/>
    <cellStyle name="Normal 2 58" xfId="4666" xr:uid="{00000000-0005-0000-0000-00008A110000}"/>
    <cellStyle name="Normal 2 58 10" xfId="4667" xr:uid="{00000000-0005-0000-0000-00008B110000}"/>
    <cellStyle name="Normal 2 58 11" xfId="4668" xr:uid="{00000000-0005-0000-0000-00008C110000}"/>
    <cellStyle name="Normal 2 58 12" xfId="4669" xr:uid="{00000000-0005-0000-0000-00008D110000}"/>
    <cellStyle name="Normal 2 58 13" xfId="4670" xr:uid="{00000000-0005-0000-0000-00008E110000}"/>
    <cellStyle name="Normal 2 58 14" xfId="4671" xr:uid="{00000000-0005-0000-0000-00008F110000}"/>
    <cellStyle name="Normal 2 58 15" xfId="4672" xr:uid="{00000000-0005-0000-0000-000090110000}"/>
    <cellStyle name="Normal 2 58 16" xfId="4673" xr:uid="{00000000-0005-0000-0000-000091110000}"/>
    <cellStyle name="Normal 2 58 17" xfId="4674" xr:uid="{00000000-0005-0000-0000-000092110000}"/>
    <cellStyle name="Normal 2 58 18" xfId="4675" xr:uid="{00000000-0005-0000-0000-000093110000}"/>
    <cellStyle name="Normal 2 58 19" xfId="4676" xr:uid="{00000000-0005-0000-0000-000094110000}"/>
    <cellStyle name="Normal 2 58 2" xfId="4677" xr:uid="{00000000-0005-0000-0000-000095110000}"/>
    <cellStyle name="Normal 2 58 20" xfId="4678" xr:uid="{00000000-0005-0000-0000-000096110000}"/>
    <cellStyle name="Normal 2 58 21" xfId="4679" xr:uid="{00000000-0005-0000-0000-000097110000}"/>
    <cellStyle name="Normal 2 58 22" xfId="4680" xr:uid="{00000000-0005-0000-0000-000098110000}"/>
    <cellStyle name="Normal 2 58 23" xfId="4681" xr:uid="{00000000-0005-0000-0000-000099110000}"/>
    <cellStyle name="Normal 2 58 24" xfId="13536" xr:uid="{7DF92DAA-EF59-4458-84B1-B7960C514BAD}"/>
    <cellStyle name="Normal 2 58 3" xfId="4682" xr:uid="{00000000-0005-0000-0000-00009A110000}"/>
    <cellStyle name="Normal 2 58 4" xfId="4683" xr:uid="{00000000-0005-0000-0000-00009B110000}"/>
    <cellStyle name="Normal 2 58 5" xfId="4684" xr:uid="{00000000-0005-0000-0000-00009C110000}"/>
    <cellStyle name="Normal 2 58 6" xfId="4685" xr:uid="{00000000-0005-0000-0000-00009D110000}"/>
    <cellStyle name="Normal 2 58 7" xfId="4686" xr:uid="{00000000-0005-0000-0000-00009E110000}"/>
    <cellStyle name="Normal 2 58 8" xfId="4687" xr:uid="{00000000-0005-0000-0000-00009F110000}"/>
    <cellStyle name="Normal 2 58 9" xfId="4688" xr:uid="{00000000-0005-0000-0000-0000A0110000}"/>
    <cellStyle name="Normal 2 59" xfId="4689" xr:uid="{00000000-0005-0000-0000-0000A1110000}"/>
    <cellStyle name="Normal 2 59 10" xfId="4690" xr:uid="{00000000-0005-0000-0000-0000A2110000}"/>
    <cellStyle name="Normal 2 59 11" xfId="4691" xr:uid="{00000000-0005-0000-0000-0000A3110000}"/>
    <cellStyle name="Normal 2 59 12" xfId="4692" xr:uid="{00000000-0005-0000-0000-0000A4110000}"/>
    <cellStyle name="Normal 2 59 13" xfId="4693" xr:uid="{00000000-0005-0000-0000-0000A5110000}"/>
    <cellStyle name="Normal 2 59 14" xfId="4694" xr:uid="{00000000-0005-0000-0000-0000A6110000}"/>
    <cellStyle name="Normal 2 59 15" xfId="4695" xr:uid="{00000000-0005-0000-0000-0000A7110000}"/>
    <cellStyle name="Normal 2 59 16" xfId="4696" xr:uid="{00000000-0005-0000-0000-0000A8110000}"/>
    <cellStyle name="Normal 2 59 17" xfId="4697" xr:uid="{00000000-0005-0000-0000-0000A9110000}"/>
    <cellStyle name="Normal 2 59 18" xfId="4698" xr:uid="{00000000-0005-0000-0000-0000AA110000}"/>
    <cellStyle name="Normal 2 59 19" xfId="4699" xr:uid="{00000000-0005-0000-0000-0000AB110000}"/>
    <cellStyle name="Normal 2 59 2" xfId="4700" xr:uid="{00000000-0005-0000-0000-0000AC110000}"/>
    <cellStyle name="Normal 2 59 20" xfId="4701" xr:uid="{00000000-0005-0000-0000-0000AD110000}"/>
    <cellStyle name="Normal 2 59 21" xfId="4702" xr:uid="{00000000-0005-0000-0000-0000AE110000}"/>
    <cellStyle name="Normal 2 59 22" xfId="4703" xr:uid="{00000000-0005-0000-0000-0000AF110000}"/>
    <cellStyle name="Normal 2 59 23" xfId="4704" xr:uid="{00000000-0005-0000-0000-0000B0110000}"/>
    <cellStyle name="Normal 2 59 24" xfId="13537" xr:uid="{1B161AB4-2E31-4062-A978-95D3E96DEC18}"/>
    <cellStyle name="Normal 2 59 3" xfId="4705" xr:uid="{00000000-0005-0000-0000-0000B1110000}"/>
    <cellStyle name="Normal 2 59 4" xfId="4706" xr:uid="{00000000-0005-0000-0000-0000B2110000}"/>
    <cellStyle name="Normal 2 59 5" xfId="4707" xr:uid="{00000000-0005-0000-0000-0000B3110000}"/>
    <cellStyle name="Normal 2 59 6" xfId="4708" xr:uid="{00000000-0005-0000-0000-0000B4110000}"/>
    <cellStyle name="Normal 2 59 7" xfId="4709" xr:uid="{00000000-0005-0000-0000-0000B5110000}"/>
    <cellStyle name="Normal 2 59 8" xfId="4710" xr:uid="{00000000-0005-0000-0000-0000B6110000}"/>
    <cellStyle name="Normal 2 59 9" xfId="4711" xr:uid="{00000000-0005-0000-0000-0000B7110000}"/>
    <cellStyle name="Normal 2 6" xfId="4712" xr:uid="{00000000-0005-0000-0000-0000B8110000}"/>
    <cellStyle name="Normal 2 6 10" xfId="4713" xr:uid="{00000000-0005-0000-0000-0000B9110000}"/>
    <cellStyle name="Normal 2 6 11" xfId="4714" xr:uid="{00000000-0005-0000-0000-0000BA110000}"/>
    <cellStyle name="Normal 2 6 12" xfId="4715" xr:uid="{00000000-0005-0000-0000-0000BB110000}"/>
    <cellStyle name="Normal 2 6 13" xfId="4716" xr:uid="{00000000-0005-0000-0000-0000BC110000}"/>
    <cellStyle name="Normal 2 6 14" xfId="4717" xr:uid="{00000000-0005-0000-0000-0000BD110000}"/>
    <cellStyle name="Normal 2 6 15" xfId="4718" xr:uid="{00000000-0005-0000-0000-0000BE110000}"/>
    <cellStyle name="Normal 2 6 16" xfId="4719" xr:uid="{00000000-0005-0000-0000-0000BF110000}"/>
    <cellStyle name="Normal 2 6 17" xfId="4720" xr:uid="{00000000-0005-0000-0000-0000C0110000}"/>
    <cellStyle name="Normal 2 6 18" xfId="4721" xr:uid="{00000000-0005-0000-0000-0000C1110000}"/>
    <cellStyle name="Normal 2 6 19" xfId="4722" xr:uid="{00000000-0005-0000-0000-0000C2110000}"/>
    <cellStyle name="Normal 2 6 2" xfId="4723" xr:uid="{00000000-0005-0000-0000-0000C3110000}"/>
    <cellStyle name="Normal 2 6 20" xfId="4724" xr:uid="{00000000-0005-0000-0000-0000C4110000}"/>
    <cellStyle name="Normal 2 6 21" xfId="4725" xr:uid="{00000000-0005-0000-0000-0000C5110000}"/>
    <cellStyle name="Normal 2 6 22" xfId="4726" xr:uid="{00000000-0005-0000-0000-0000C6110000}"/>
    <cellStyle name="Normal 2 6 23" xfId="4727" xr:uid="{00000000-0005-0000-0000-0000C7110000}"/>
    <cellStyle name="Normal 2 6 24" xfId="4728" xr:uid="{00000000-0005-0000-0000-0000C8110000}"/>
    <cellStyle name="Normal 2 6 25" xfId="4729" xr:uid="{00000000-0005-0000-0000-0000C9110000}"/>
    <cellStyle name="Normal 2 6 26" xfId="4730" xr:uid="{00000000-0005-0000-0000-0000CA110000}"/>
    <cellStyle name="Normal 2 6 27" xfId="4731" xr:uid="{00000000-0005-0000-0000-0000CB110000}"/>
    <cellStyle name="Normal 2 6 28" xfId="4732" xr:uid="{00000000-0005-0000-0000-0000CC110000}"/>
    <cellStyle name="Normal 2 6 29" xfId="4733" xr:uid="{00000000-0005-0000-0000-0000CD110000}"/>
    <cellStyle name="Normal 2 6 3" xfId="4734" xr:uid="{00000000-0005-0000-0000-0000CE110000}"/>
    <cellStyle name="Normal 2 6 30" xfId="4735" xr:uid="{00000000-0005-0000-0000-0000CF110000}"/>
    <cellStyle name="Normal 2 6 31" xfId="4736" xr:uid="{00000000-0005-0000-0000-0000D0110000}"/>
    <cellStyle name="Normal 2 6 32" xfId="4737" xr:uid="{00000000-0005-0000-0000-0000D1110000}"/>
    <cellStyle name="Normal 2 6 33" xfId="4738" xr:uid="{00000000-0005-0000-0000-0000D2110000}"/>
    <cellStyle name="Normal 2 6 34" xfId="4739" xr:uid="{00000000-0005-0000-0000-0000D3110000}"/>
    <cellStyle name="Normal 2 6 35" xfId="4740" xr:uid="{00000000-0005-0000-0000-0000D4110000}"/>
    <cellStyle name="Normal 2 6 36" xfId="4741" xr:uid="{00000000-0005-0000-0000-0000D5110000}"/>
    <cellStyle name="Normal 2 6 37" xfId="4742" xr:uid="{00000000-0005-0000-0000-0000D6110000}"/>
    <cellStyle name="Normal 2 6 38" xfId="4743" xr:uid="{00000000-0005-0000-0000-0000D7110000}"/>
    <cellStyle name="Normal 2 6 39" xfId="4744" xr:uid="{00000000-0005-0000-0000-0000D8110000}"/>
    <cellStyle name="Normal 2 6 4" xfId="4745" xr:uid="{00000000-0005-0000-0000-0000D9110000}"/>
    <cellStyle name="Normal 2 6 40" xfId="4746" xr:uid="{00000000-0005-0000-0000-0000DA110000}"/>
    <cellStyle name="Normal 2 6 41" xfId="4747" xr:uid="{00000000-0005-0000-0000-0000DB110000}"/>
    <cellStyle name="Normal 2 6 42" xfId="4748" xr:uid="{00000000-0005-0000-0000-0000DC110000}"/>
    <cellStyle name="Normal 2 6 43" xfId="4749" xr:uid="{00000000-0005-0000-0000-0000DD110000}"/>
    <cellStyle name="Normal 2 6 44" xfId="4750" xr:uid="{00000000-0005-0000-0000-0000DE110000}"/>
    <cellStyle name="Normal 2 6 45" xfId="4751" xr:uid="{00000000-0005-0000-0000-0000DF110000}"/>
    <cellStyle name="Normal 2 6 46" xfId="4752" xr:uid="{00000000-0005-0000-0000-0000E0110000}"/>
    <cellStyle name="Normal 2 6 47" xfId="4753" xr:uid="{00000000-0005-0000-0000-0000E1110000}"/>
    <cellStyle name="Normal 2 6 48" xfId="4754" xr:uid="{00000000-0005-0000-0000-0000E2110000}"/>
    <cellStyle name="Normal 2 6 49" xfId="4755" xr:uid="{00000000-0005-0000-0000-0000E3110000}"/>
    <cellStyle name="Normal 2 6 5" xfId="4756" xr:uid="{00000000-0005-0000-0000-0000E4110000}"/>
    <cellStyle name="Normal 2 6 50" xfId="4757" xr:uid="{00000000-0005-0000-0000-0000E5110000}"/>
    <cellStyle name="Normal 2 6 51" xfId="4758" xr:uid="{00000000-0005-0000-0000-0000E6110000}"/>
    <cellStyle name="Normal 2 6 52" xfId="4759" xr:uid="{00000000-0005-0000-0000-0000E7110000}"/>
    <cellStyle name="Normal 2 6 53" xfId="4760" xr:uid="{00000000-0005-0000-0000-0000E8110000}"/>
    <cellStyle name="Normal 2 6 54" xfId="4761" xr:uid="{00000000-0005-0000-0000-0000E9110000}"/>
    <cellStyle name="Normal 2 6 55" xfId="4762" xr:uid="{00000000-0005-0000-0000-0000EA110000}"/>
    <cellStyle name="Normal 2 6 6" xfId="4763" xr:uid="{00000000-0005-0000-0000-0000EB110000}"/>
    <cellStyle name="Normal 2 6 7" xfId="4764" xr:uid="{00000000-0005-0000-0000-0000EC110000}"/>
    <cellStyle name="Normal 2 6 8" xfId="4765" xr:uid="{00000000-0005-0000-0000-0000ED110000}"/>
    <cellStyle name="Normal 2 6 9" xfId="4766" xr:uid="{00000000-0005-0000-0000-0000EE110000}"/>
    <cellStyle name="Normal 2 60" xfId="4767" xr:uid="{00000000-0005-0000-0000-0000EF110000}"/>
    <cellStyle name="Normal 2 60 10" xfId="4768" xr:uid="{00000000-0005-0000-0000-0000F0110000}"/>
    <cellStyle name="Normal 2 60 11" xfId="4769" xr:uid="{00000000-0005-0000-0000-0000F1110000}"/>
    <cellStyle name="Normal 2 60 12" xfId="4770" xr:uid="{00000000-0005-0000-0000-0000F2110000}"/>
    <cellStyle name="Normal 2 60 13" xfId="4771" xr:uid="{00000000-0005-0000-0000-0000F3110000}"/>
    <cellStyle name="Normal 2 60 14" xfId="4772" xr:uid="{00000000-0005-0000-0000-0000F4110000}"/>
    <cellStyle name="Normal 2 60 15" xfId="4773" xr:uid="{00000000-0005-0000-0000-0000F5110000}"/>
    <cellStyle name="Normal 2 60 16" xfId="4774" xr:uid="{00000000-0005-0000-0000-0000F6110000}"/>
    <cellStyle name="Normal 2 60 17" xfId="4775" xr:uid="{00000000-0005-0000-0000-0000F7110000}"/>
    <cellStyle name="Normal 2 60 18" xfId="4776" xr:uid="{00000000-0005-0000-0000-0000F8110000}"/>
    <cellStyle name="Normal 2 60 19" xfId="4777" xr:uid="{00000000-0005-0000-0000-0000F9110000}"/>
    <cellStyle name="Normal 2 60 2" xfId="4778" xr:uid="{00000000-0005-0000-0000-0000FA110000}"/>
    <cellStyle name="Normal 2 60 2 2" xfId="13538" xr:uid="{68332DB2-A740-46F3-9B9A-8159811B6B76}"/>
    <cellStyle name="Normal 2 60 20" xfId="4779" xr:uid="{00000000-0005-0000-0000-0000FB110000}"/>
    <cellStyle name="Normal 2 60 21" xfId="4780" xr:uid="{00000000-0005-0000-0000-0000FC110000}"/>
    <cellStyle name="Normal 2 60 22" xfId="4781" xr:uid="{00000000-0005-0000-0000-0000FD110000}"/>
    <cellStyle name="Normal 2 60 23" xfId="4782" xr:uid="{00000000-0005-0000-0000-0000FE110000}"/>
    <cellStyle name="Normal 2 60 24" xfId="4783" xr:uid="{00000000-0005-0000-0000-0000FF110000}"/>
    <cellStyle name="Normal 2 60 25" xfId="4784" xr:uid="{00000000-0005-0000-0000-000000120000}"/>
    <cellStyle name="Normal 2 60 26" xfId="4785" xr:uid="{00000000-0005-0000-0000-000001120000}"/>
    <cellStyle name="Normal 2 60 27" xfId="4786" xr:uid="{00000000-0005-0000-0000-000002120000}"/>
    <cellStyle name="Normal 2 60 28" xfId="4787" xr:uid="{00000000-0005-0000-0000-000003120000}"/>
    <cellStyle name="Normal 2 60 29" xfId="4788" xr:uid="{00000000-0005-0000-0000-000004120000}"/>
    <cellStyle name="Normal 2 60 3" xfId="4789" xr:uid="{00000000-0005-0000-0000-000005120000}"/>
    <cellStyle name="Normal 2 60 3 2" xfId="13539" xr:uid="{912FE781-BA56-4AAD-962E-7E1D1E23A34E}"/>
    <cellStyle name="Normal 2 60 4" xfId="4790" xr:uid="{00000000-0005-0000-0000-000006120000}"/>
    <cellStyle name="Normal 2 60 4 2" xfId="13540" xr:uid="{35E6AB45-EE9A-4C93-B740-123E81BB8343}"/>
    <cellStyle name="Normal 2 60 5" xfId="4791" xr:uid="{00000000-0005-0000-0000-000007120000}"/>
    <cellStyle name="Normal 2 60 5 2" xfId="13541" xr:uid="{7BFB06BD-8A37-4A6F-A934-B3CA30C7DABD}"/>
    <cellStyle name="Normal 2 60 6" xfId="4792" xr:uid="{00000000-0005-0000-0000-000008120000}"/>
    <cellStyle name="Normal 2 60 6 2" xfId="13542" xr:uid="{261096DF-BA2A-4385-86D8-1327F876C626}"/>
    <cellStyle name="Normal 2 60 7" xfId="4793" xr:uid="{00000000-0005-0000-0000-000009120000}"/>
    <cellStyle name="Normal 2 60 7 2" xfId="13543" xr:uid="{1C6AD097-CB5C-4EFD-B5A3-0981E4A719F5}"/>
    <cellStyle name="Normal 2 60 8" xfId="4794" xr:uid="{00000000-0005-0000-0000-00000A120000}"/>
    <cellStyle name="Normal 2 60 9" xfId="4795" xr:uid="{00000000-0005-0000-0000-00000B120000}"/>
    <cellStyle name="Normal 2 61" xfId="4796" xr:uid="{00000000-0005-0000-0000-00000C120000}"/>
    <cellStyle name="Normal 2 61 10" xfId="4797" xr:uid="{00000000-0005-0000-0000-00000D120000}"/>
    <cellStyle name="Normal 2 61 11" xfId="4798" xr:uid="{00000000-0005-0000-0000-00000E120000}"/>
    <cellStyle name="Normal 2 61 12" xfId="4799" xr:uid="{00000000-0005-0000-0000-00000F120000}"/>
    <cellStyle name="Normal 2 61 13" xfId="4800" xr:uid="{00000000-0005-0000-0000-000010120000}"/>
    <cellStyle name="Normal 2 61 14" xfId="4801" xr:uid="{00000000-0005-0000-0000-000011120000}"/>
    <cellStyle name="Normal 2 61 15" xfId="4802" xr:uid="{00000000-0005-0000-0000-000012120000}"/>
    <cellStyle name="Normal 2 61 16" xfId="4803" xr:uid="{00000000-0005-0000-0000-000013120000}"/>
    <cellStyle name="Normal 2 61 17" xfId="4804" xr:uid="{00000000-0005-0000-0000-000014120000}"/>
    <cellStyle name="Normal 2 61 18" xfId="4805" xr:uid="{00000000-0005-0000-0000-000015120000}"/>
    <cellStyle name="Normal 2 61 19" xfId="4806" xr:uid="{00000000-0005-0000-0000-000016120000}"/>
    <cellStyle name="Normal 2 61 2" xfId="4807" xr:uid="{00000000-0005-0000-0000-000017120000}"/>
    <cellStyle name="Normal 2 61 20" xfId="4808" xr:uid="{00000000-0005-0000-0000-000018120000}"/>
    <cellStyle name="Normal 2 61 21" xfId="4809" xr:uid="{00000000-0005-0000-0000-000019120000}"/>
    <cellStyle name="Normal 2 61 22" xfId="4810" xr:uid="{00000000-0005-0000-0000-00001A120000}"/>
    <cellStyle name="Normal 2 61 23" xfId="4811" xr:uid="{00000000-0005-0000-0000-00001B120000}"/>
    <cellStyle name="Normal 2 61 24" xfId="13544" xr:uid="{8BDB2F31-F0F8-4BD9-87C3-24E9CF274C9C}"/>
    <cellStyle name="Normal 2 61 3" xfId="4812" xr:uid="{00000000-0005-0000-0000-00001C120000}"/>
    <cellStyle name="Normal 2 61 4" xfId="4813" xr:uid="{00000000-0005-0000-0000-00001D120000}"/>
    <cellStyle name="Normal 2 61 5" xfId="4814" xr:uid="{00000000-0005-0000-0000-00001E120000}"/>
    <cellStyle name="Normal 2 61 6" xfId="4815" xr:uid="{00000000-0005-0000-0000-00001F120000}"/>
    <cellStyle name="Normal 2 61 7" xfId="4816" xr:uid="{00000000-0005-0000-0000-000020120000}"/>
    <cellStyle name="Normal 2 61 8" xfId="4817" xr:uid="{00000000-0005-0000-0000-000021120000}"/>
    <cellStyle name="Normal 2 61 9" xfId="4818" xr:uid="{00000000-0005-0000-0000-000022120000}"/>
    <cellStyle name="Normal 2 62" xfId="4819" xr:uid="{00000000-0005-0000-0000-000023120000}"/>
    <cellStyle name="Normal 2 62 10" xfId="4820" xr:uid="{00000000-0005-0000-0000-000024120000}"/>
    <cellStyle name="Normal 2 62 11" xfId="4821" xr:uid="{00000000-0005-0000-0000-000025120000}"/>
    <cellStyle name="Normal 2 62 12" xfId="4822" xr:uid="{00000000-0005-0000-0000-000026120000}"/>
    <cellStyle name="Normal 2 62 13" xfId="4823" xr:uid="{00000000-0005-0000-0000-000027120000}"/>
    <cellStyle name="Normal 2 62 14" xfId="4824" xr:uid="{00000000-0005-0000-0000-000028120000}"/>
    <cellStyle name="Normal 2 62 15" xfId="4825" xr:uid="{00000000-0005-0000-0000-000029120000}"/>
    <cellStyle name="Normal 2 62 16" xfId="4826" xr:uid="{00000000-0005-0000-0000-00002A120000}"/>
    <cellStyle name="Normal 2 62 17" xfId="4827" xr:uid="{00000000-0005-0000-0000-00002B120000}"/>
    <cellStyle name="Normal 2 62 18" xfId="4828" xr:uid="{00000000-0005-0000-0000-00002C120000}"/>
    <cellStyle name="Normal 2 62 19" xfId="4829" xr:uid="{00000000-0005-0000-0000-00002D120000}"/>
    <cellStyle name="Normal 2 62 2" xfId="4830" xr:uid="{00000000-0005-0000-0000-00002E120000}"/>
    <cellStyle name="Normal 2 62 20" xfId="4831" xr:uid="{00000000-0005-0000-0000-00002F120000}"/>
    <cellStyle name="Normal 2 62 21" xfId="4832" xr:uid="{00000000-0005-0000-0000-000030120000}"/>
    <cellStyle name="Normal 2 62 22" xfId="4833" xr:uid="{00000000-0005-0000-0000-000031120000}"/>
    <cellStyle name="Normal 2 62 23" xfId="4834" xr:uid="{00000000-0005-0000-0000-000032120000}"/>
    <cellStyle name="Normal 2 62 24" xfId="13545" xr:uid="{EB0FE959-E422-4D6A-802C-A51812A95F40}"/>
    <cellStyle name="Normal 2 62 3" xfId="4835" xr:uid="{00000000-0005-0000-0000-000033120000}"/>
    <cellStyle name="Normal 2 62 4" xfId="4836" xr:uid="{00000000-0005-0000-0000-000034120000}"/>
    <cellStyle name="Normal 2 62 5" xfId="4837" xr:uid="{00000000-0005-0000-0000-000035120000}"/>
    <cellStyle name="Normal 2 62 6" xfId="4838" xr:uid="{00000000-0005-0000-0000-000036120000}"/>
    <cellStyle name="Normal 2 62 7" xfId="4839" xr:uid="{00000000-0005-0000-0000-000037120000}"/>
    <cellStyle name="Normal 2 62 8" xfId="4840" xr:uid="{00000000-0005-0000-0000-000038120000}"/>
    <cellStyle name="Normal 2 62 9" xfId="4841" xr:uid="{00000000-0005-0000-0000-000039120000}"/>
    <cellStyle name="Normal 2 63" xfId="4842" xr:uid="{00000000-0005-0000-0000-00003A120000}"/>
    <cellStyle name="Normal 2 63 10" xfId="4843" xr:uid="{00000000-0005-0000-0000-00003B120000}"/>
    <cellStyle name="Normal 2 63 11" xfId="4844" xr:uid="{00000000-0005-0000-0000-00003C120000}"/>
    <cellStyle name="Normal 2 63 12" xfId="4845" xr:uid="{00000000-0005-0000-0000-00003D120000}"/>
    <cellStyle name="Normal 2 63 13" xfId="4846" xr:uid="{00000000-0005-0000-0000-00003E120000}"/>
    <cellStyle name="Normal 2 63 14" xfId="4847" xr:uid="{00000000-0005-0000-0000-00003F120000}"/>
    <cellStyle name="Normal 2 63 15" xfId="4848" xr:uid="{00000000-0005-0000-0000-000040120000}"/>
    <cellStyle name="Normal 2 63 16" xfId="4849" xr:uid="{00000000-0005-0000-0000-000041120000}"/>
    <cellStyle name="Normal 2 63 17" xfId="4850" xr:uid="{00000000-0005-0000-0000-000042120000}"/>
    <cellStyle name="Normal 2 63 18" xfId="4851" xr:uid="{00000000-0005-0000-0000-000043120000}"/>
    <cellStyle name="Normal 2 63 19" xfId="4852" xr:uid="{00000000-0005-0000-0000-000044120000}"/>
    <cellStyle name="Normal 2 63 2" xfId="4853" xr:uid="{00000000-0005-0000-0000-000045120000}"/>
    <cellStyle name="Normal 2 63 20" xfId="4854" xr:uid="{00000000-0005-0000-0000-000046120000}"/>
    <cellStyle name="Normal 2 63 21" xfId="4855" xr:uid="{00000000-0005-0000-0000-000047120000}"/>
    <cellStyle name="Normal 2 63 22" xfId="4856" xr:uid="{00000000-0005-0000-0000-000048120000}"/>
    <cellStyle name="Normal 2 63 23" xfId="4857" xr:uid="{00000000-0005-0000-0000-000049120000}"/>
    <cellStyle name="Normal 2 63 24" xfId="13546" xr:uid="{6A69A98E-641E-4658-9CB1-296B3478A4A9}"/>
    <cellStyle name="Normal 2 63 3" xfId="4858" xr:uid="{00000000-0005-0000-0000-00004A120000}"/>
    <cellStyle name="Normal 2 63 4" xfId="4859" xr:uid="{00000000-0005-0000-0000-00004B120000}"/>
    <cellStyle name="Normal 2 63 5" xfId="4860" xr:uid="{00000000-0005-0000-0000-00004C120000}"/>
    <cellStyle name="Normal 2 63 6" xfId="4861" xr:uid="{00000000-0005-0000-0000-00004D120000}"/>
    <cellStyle name="Normal 2 63 7" xfId="4862" xr:uid="{00000000-0005-0000-0000-00004E120000}"/>
    <cellStyle name="Normal 2 63 8" xfId="4863" xr:uid="{00000000-0005-0000-0000-00004F120000}"/>
    <cellStyle name="Normal 2 63 9" xfId="4864" xr:uid="{00000000-0005-0000-0000-000050120000}"/>
    <cellStyle name="Normal 2 64" xfId="4865" xr:uid="{00000000-0005-0000-0000-000051120000}"/>
    <cellStyle name="Normal 2 64 10" xfId="4866" xr:uid="{00000000-0005-0000-0000-000052120000}"/>
    <cellStyle name="Normal 2 64 11" xfId="4867" xr:uid="{00000000-0005-0000-0000-000053120000}"/>
    <cellStyle name="Normal 2 64 12" xfId="4868" xr:uid="{00000000-0005-0000-0000-000054120000}"/>
    <cellStyle name="Normal 2 64 13" xfId="4869" xr:uid="{00000000-0005-0000-0000-000055120000}"/>
    <cellStyle name="Normal 2 64 14" xfId="4870" xr:uid="{00000000-0005-0000-0000-000056120000}"/>
    <cellStyle name="Normal 2 64 15" xfId="4871" xr:uid="{00000000-0005-0000-0000-000057120000}"/>
    <cellStyle name="Normal 2 64 16" xfId="4872" xr:uid="{00000000-0005-0000-0000-000058120000}"/>
    <cellStyle name="Normal 2 64 17" xfId="4873" xr:uid="{00000000-0005-0000-0000-000059120000}"/>
    <cellStyle name="Normal 2 64 18" xfId="4874" xr:uid="{00000000-0005-0000-0000-00005A120000}"/>
    <cellStyle name="Normal 2 64 19" xfId="4875" xr:uid="{00000000-0005-0000-0000-00005B120000}"/>
    <cellStyle name="Normal 2 64 2" xfId="4876" xr:uid="{00000000-0005-0000-0000-00005C120000}"/>
    <cellStyle name="Normal 2 64 20" xfId="4877" xr:uid="{00000000-0005-0000-0000-00005D120000}"/>
    <cellStyle name="Normal 2 64 21" xfId="4878" xr:uid="{00000000-0005-0000-0000-00005E120000}"/>
    <cellStyle name="Normal 2 64 22" xfId="4879" xr:uid="{00000000-0005-0000-0000-00005F120000}"/>
    <cellStyle name="Normal 2 64 23" xfId="4880" xr:uid="{00000000-0005-0000-0000-000060120000}"/>
    <cellStyle name="Normal 2 64 24" xfId="13547" xr:uid="{2313DC88-EB7D-4BE1-AA23-663698EA225C}"/>
    <cellStyle name="Normal 2 64 3" xfId="4881" xr:uid="{00000000-0005-0000-0000-000061120000}"/>
    <cellStyle name="Normal 2 64 4" xfId="4882" xr:uid="{00000000-0005-0000-0000-000062120000}"/>
    <cellStyle name="Normal 2 64 5" xfId="4883" xr:uid="{00000000-0005-0000-0000-000063120000}"/>
    <cellStyle name="Normal 2 64 6" xfId="4884" xr:uid="{00000000-0005-0000-0000-000064120000}"/>
    <cellStyle name="Normal 2 64 7" xfId="4885" xr:uid="{00000000-0005-0000-0000-000065120000}"/>
    <cellStyle name="Normal 2 64 8" xfId="4886" xr:uid="{00000000-0005-0000-0000-000066120000}"/>
    <cellStyle name="Normal 2 64 9" xfId="4887" xr:uid="{00000000-0005-0000-0000-000067120000}"/>
    <cellStyle name="Normal 2 65" xfId="4888" xr:uid="{00000000-0005-0000-0000-000068120000}"/>
    <cellStyle name="Normal 2 65 10" xfId="4889" xr:uid="{00000000-0005-0000-0000-000069120000}"/>
    <cellStyle name="Normal 2 65 11" xfId="4890" xr:uid="{00000000-0005-0000-0000-00006A120000}"/>
    <cellStyle name="Normal 2 65 12" xfId="4891" xr:uid="{00000000-0005-0000-0000-00006B120000}"/>
    <cellStyle name="Normal 2 65 13" xfId="4892" xr:uid="{00000000-0005-0000-0000-00006C120000}"/>
    <cellStyle name="Normal 2 65 14" xfId="4893" xr:uid="{00000000-0005-0000-0000-00006D120000}"/>
    <cellStyle name="Normal 2 65 15" xfId="4894" xr:uid="{00000000-0005-0000-0000-00006E120000}"/>
    <cellStyle name="Normal 2 65 16" xfId="4895" xr:uid="{00000000-0005-0000-0000-00006F120000}"/>
    <cellStyle name="Normal 2 65 17" xfId="4896" xr:uid="{00000000-0005-0000-0000-000070120000}"/>
    <cellStyle name="Normal 2 65 18" xfId="4897" xr:uid="{00000000-0005-0000-0000-000071120000}"/>
    <cellStyle name="Normal 2 65 19" xfId="4898" xr:uid="{00000000-0005-0000-0000-000072120000}"/>
    <cellStyle name="Normal 2 65 2" xfId="4899" xr:uid="{00000000-0005-0000-0000-000073120000}"/>
    <cellStyle name="Normal 2 65 20" xfId="4900" xr:uid="{00000000-0005-0000-0000-000074120000}"/>
    <cellStyle name="Normal 2 65 21" xfId="4901" xr:uid="{00000000-0005-0000-0000-000075120000}"/>
    <cellStyle name="Normal 2 65 22" xfId="4902" xr:uid="{00000000-0005-0000-0000-000076120000}"/>
    <cellStyle name="Normal 2 65 23" xfId="4903" xr:uid="{00000000-0005-0000-0000-000077120000}"/>
    <cellStyle name="Normal 2 65 24" xfId="13548" xr:uid="{2F2EE53B-92FF-4250-B934-CAF631933340}"/>
    <cellStyle name="Normal 2 65 3" xfId="4904" xr:uid="{00000000-0005-0000-0000-000078120000}"/>
    <cellStyle name="Normal 2 65 4" xfId="4905" xr:uid="{00000000-0005-0000-0000-000079120000}"/>
    <cellStyle name="Normal 2 65 5" xfId="4906" xr:uid="{00000000-0005-0000-0000-00007A120000}"/>
    <cellStyle name="Normal 2 65 6" xfId="4907" xr:uid="{00000000-0005-0000-0000-00007B120000}"/>
    <cellStyle name="Normal 2 65 7" xfId="4908" xr:uid="{00000000-0005-0000-0000-00007C120000}"/>
    <cellStyle name="Normal 2 65 8" xfId="4909" xr:uid="{00000000-0005-0000-0000-00007D120000}"/>
    <cellStyle name="Normal 2 65 9" xfId="4910" xr:uid="{00000000-0005-0000-0000-00007E120000}"/>
    <cellStyle name="Normal 2 66" xfId="4911" xr:uid="{00000000-0005-0000-0000-00007F120000}"/>
    <cellStyle name="Normal 2 66 10" xfId="4912" xr:uid="{00000000-0005-0000-0000-000080120000}"/>
    <cellStyle name="Normal 2 66 11" xfId="4913" xr:uid="{00000000-0005-0000-0000-000081120000}"/>
    <cellStyle name="Normal 2 66 12" xfId="4914" xr:uid="{00000000-0005-0000-0000-000082120000}"/>
    <cellStyle name="Normal 2 66 13" xfId="4915" xr:uid="{00000000-0005-0000-0000-000083120000}"/>
    <cellStyle name="Normal 2 66 14" xfId="4916" xr:uid="{00000000-0005-0000-0000-000084120000}"/>
    <cellStyle name="Normal 2 66 15" xfId="4917" xr:uid="{00000000-0005-0000-0000-000085120000}"/>
    <cellStyle name="Normal 2 66 16" xfId="4918" xr:uid="{00000000-0005-0000-0000-000086120000}"/>
    <cellStyle name="Normal 2 66 17" xfId="4919" xr:uid="{00000000-0005-0000-0000-000087120000}"/>
    <cellStyle name="Normal 2 66 18" xfId="4920" xr:uid="{00000000-0005-0000-0000-000088120000}"/>
    <cellStyle name="Normal 2 66 19" xfId="4921" xr:uid="{00000000-0005-0000-0000-000089120000}"/>
    <cellStyle name="Normal 2 66 2" xfId="4922" xr:uid="{00000000-0005-0000-0000-00008A120000}"/>
    <cellStyle name="Normal 2 66 20" xfId="4923" xr:uid="{00000000-0005-0000-0000-00008B120000}"/>
    <cellStyle name="Normal 2 66 21" xfId="4924" xr:uid="{00000000-0005-0000-0000-00008C120000}"/>
    <cellStyle name="Normal 2 66 22" xfId="4925" xr:uid="{00000000-0005-0000-0000-00008D120000}"/>
    <cellStyle name="Normal 2 66 23" xfId="4926" xr:uid="{00000000-0005-0000-0000-00008E120000}"/>
    <cellStyle name="Normal 2 66 3" xfId="4927" xr:uid="{00000000-0005-0000-0000-00008F120000}"/>
    <cellStyle name="Normal 2 66 4" xfId="4928" xr:uid="{00000000-0005-0000-0000-000090120000}"/>
    <cellStyle name="Normal 2 66 5" xfId="4929" xr:uid="{00000000-0005-0000-0000-000091120000}"/>
    <cellStyle name="Normal 2 66 6" xfId="4930" xr:uid="{00000000-0005-0000-0000-000092120000}"/>
    <cellStyle name="Normal 2 66 7" xfId="4931" xr:uid="{00000000-0005-0000-0000-000093120000}"/>
    <cellStyle name="Normal 2 66 8" xfId="4932" xr:uid="{00000000-0005-0000-0000-000094120000}"/>
    <cellStyle name="Normal 2 66 9" xfId="4933" xr:uid="{00000000-0005-0000-0000-000095120000}"/>
    <cellStyle name="Normal 2 67" xfId="4934" xr:uid="{00000000-0005-0000-0000-000096120000}"/>
    <cellStyle name="Normal 2 67 10" xfId="4935" xr:uid="{00000000-0005-0000-0000-000097120000}"/>
    <cellStyle name="Normal 2 67 11" xfId="4936" xr:uid="{00000000-0005-0000-0000-000098120000}"/>
    <cellStyle name="Normal 2 67 12" xfId="4937" xr:uid="{00000000-0005-0000-0000-000099120000}"/>
    <cellStyle name="Normal 2 67 13" xfId="4938" xr:uid="{00000000-0005-0000-0000-00009A120000}"/>
    <cellStyle name="Normal 2 67 14" xfId="4939" xr:uid="{00000000-0005-0000-0000-00009B120000}"/>
    <cellStyle name="Normal 2 67 15" xfId="4940" xr:uid="{00000000-0005-0000-0000-00009C120000}"/>
    <cellStyle name="Normal 2 67 16" xfId="4941" xr:uid="{00000000-0005-0000-0000-00009D120000}"/>
    <cellStyle name="Normal 2 67 17" xfId="4942" xr:uid="{00000000-0005-0000-0000-00009E120000}"/>
    <cellStyle name="Normal 2 67 18" xfId="4943" xr:uid="{00000000-0005-0000-0000-00009F120000}"/>
    <cellStyle name="Normal 2 67 19" xfId="4944" xr:uid="{00000000-0005-0000-0000-0000A0120000}"/>
    <cellStyle name="Normal 2 67 2" xfId="4945" xr:uid="{00000000-0005-0000-0000-0000A1120000}"/>
    <cellStyle name="Normal 2 67 20" xfId="4946" xr:uid="{00000000-0005-0000-0000-0000A2120000}"/>
    <cellStyle name="Normal 2 67 21" xfId="4947" xr:uid="{00000000-0005-0000-0000-0000A3120000}"/>
    <cellStyle name="Normal 2 67 22" xfId="4948" xr:uid="{00000000-0005-0000-0000-0000A4120000}"/>
    <cellStyle name="Normal 2 67 23" xfId="4949" xr:uid="{00000000-0005-0000-0000-0000A5120000}"/>
    <cellStyle name="Normal 2 67 3" xfId="4950" xr:uid="{00000000-0005-0000-0000-0000A6120000}"/>
    <cellStyle name="Normal 2 67 4" xfId="4951" xr:uid="{00000000-0005-0000-0000-0000A7120000}"/>
    <cellStyle name="Normal 2 67 5" xfId="4952" xr:uid="{00000000-0005-0000-0000-0000A8120000}"/>
    <cellStyle name="Normal 2 67 6" xfId="4953" xr:uid="{00000000-0005-0000-0000-0000A9120000}"/>
    <cellStyle name="Normal 2 67 7" xfId="4954" xr:uid="{00000000-0005-0000-0000-0000AA120000}"/>
    <cellStyle name="Normal 2 67 8" xfId="4955" xr:uid="{00000000-0005-0000-0000-0000AB120000}"/>
    <cellStyle name="Normal 2 67 9" xfId="4956" xr:uid="{00000000-0005-0000-0000-0000AC120000}"/>
    <cellStyle name="Normal 2 68" xfId="4957" xr:uid="{00000000-0005-0000-0000-0000AD120000}"/>
    <cellStyle name="Normal 2 68 10" xfId="4958" xr:uid="{00000000-0005-0000-0000-0000AE120000}"/>
    <cellStyle name="Normal 2 68 11" xfId="4959" xr:uid="{00000000-0005-0000-0000-0000AF120000}"/>
    <cellStyle name="Normal 2 68 12" xfId="4960" xr:uid="{00000000-0005-0000-0000-0000B0120000}"/>
    <cellStyle name="Normal 2 68 13" xfId="4961" xr:uid="{00000000-0005-0000-0000-0000B1120000}"/>
    <cellStyle name="Normal 2 68 14" xfId="4962" xr:uid="{00000000-0005-0000-0000-0000B2120000}"/>
    <cellStyle name="Normal 2 68 15" xfId="4963" xr:uid="{00000000-0005-0000-0000-0000B3120000}"/>
    <cellStyle name="Normal 2 68 16" xfId="4964" xr:uid="{00000000-0005-0000-0000-0000B4120000}"/>
    <cellStyle name="Normal 2 68 17" xfId="4965" xr:uid="{00000000-0005-0000-0000-0000B5120000}"/>
    <cellStyle name="Normal 2 68 18" xfId="4966" xr:uid="{00000000-0005-0000-0000-0000B6120000}"/>
    <cellStyle name="Normal 2 68 19" xfId="4967" xr:uid="{00000000-0005-0000-0000-0000B7120000}"/>
    <cellStyle name="Normal 2 68 2" xfId="4968" xr:uid="{00000000-0005-0000-0000-0000B8120000}"/>
    <cellStyle name="Normal 2 68 20" xfId="4969" xr:uid="{00000000-0005-0000-0000-0000B9120000}"/>
    <cellStyle name="Normal 2 68 21" xfId="4970" xr:uid="{00000000-0005-0000-0000-0000BA120000}"/>
    <cellStyle name="Normal 2 68 22" xfId="4971" xr:uid="{00000000-0005-0000-0000-0000BB120000}"/>
    <cellStyle name="Normal 2 68 23" xfId="4972" xr:uid="{00000000-0005-0000-0000-0000BC120000}"/>
    <cellStyle name="Normal 2 68 3" xfId="4973" xr:uid="{00000000-0005-0000-0000-0000BD120000}"/>
    <cellStyle name="Normal 2 68 4" xfId="4974" xr:uid="{00000000-0005-0000-0000-0000BE120000}"/>
    <cellStyle name="Normal 2 68 5" xfId="4975" xr:uid="{00000000-0005-0000-0000-0000BF120000}"/>
    <cellStyle name="Normal 2 68 6" xfId="4976" xr:uid="{00000000-0005-0000-0000-0000C0120000}"/>
    <cellStyle name="Normal 2 68 7" xfId="4977" xr:uid="{00000000-0005-0000-0000-0000C1120000}"/>
    <cellStyle name="Normal 2 68 8" xfId="4978" xr:uid="{00000000-0005-0000-0000-0000C2120000}"/>
    <cellStyle name="Normal 2 68 9" xfId="4979" xr:uid="{00000000-0005-0000-0000-0000C3120000}"/>
    <cellStyle name="Normal 2 69" xfId="4980" xr:uid="{00000000-0005-0000-0000-0000C4120000}"/>
    <cellStyle name="Normal 2 69 10" xfId="4981" xr:uid="{00000000-0005-0000-0000-0000C5120000}"/>
    <cellStyle name="Normal 2 69 11" xfId="4982" xr:uid="{00000000-0005-0000-0000-0000C6120000}"/>
    <cellStyle name="Normal 2 69 12" xfId="4983" xr:uid="{00000000-0005-0000-0000-0000C7120000}"/>
    <cellStyle name="Normal 2 69 13" xfId="4984" xr:uid="{00000000-0005-0000-0000-0000C8120000}"/>
    <cellStyle name="Normal 2 69 14" xfId="4985" xr:uid="{00000000-0005-0000-0000-0000C9120000}"/>
    <cellStyle name="Normal 2 69 15" xfId="4986" xr:uid="{00000000-0005-0000-0000-0000CA120000}"/>
    <cellStyle name="Normal 2 69 16" xfId="4987" xr:uid="{00000000-0005-0000-0000-0000CB120000}"/>
    <cellStyle name="Normal 2 69 17" xfId="4988" xr:uid="{00000000-0005-0000-0000-0000CC120000}"/>
    <cellStyle name="Normal 2 69 18" xfId="4989" xr:uid="{00000000-0005-0000-0000-0000CD120000}"/>
    <cellStyle name="Normal 2 69 19" xfId="4990" xr:uid="{00000000-0005-0000-0000-0000CE120000}"/>
    <cellStyle name="Normal 2 69 2" xfId="4991" xr:uid="{00000000-0005-0000-0000-0000CF120000}"/>
    <cellStyle name="Normal 2 69 20" xfId="4992" xr:uid="{00000000-0005-0000-0000-0000D0120000}"/>
    <cellStyle name="Normal 2 69 21" xfId="4993" xr:uid="{00000000-0005-0000-0000-0000D1120000}"/>
    <cellStyle name="Normal 2 69 22" xfId="4994" xr:uid="{00000000-0005-0000-0000-0000D2120000}"/>
    <cellStyle name="Normal 2 69 23" xfId="4995" xr:uid="{00000000-0005-0000-0000-0000D3120000}"/>
    <cellStyle name="Normal 2 69 3" xfId="4996" xr:uid="{00000000-0005-0000-0000-0000D4120000}"/>
    <cellStyle name="Normal 2 69 4" xfId="4997" xr:uid="{00000000-0005-0000-0000-0000D5120000}"/>
    <cellStyle name="Normal 2 69 5" xfId="4998" xr:uid="{00000000-0005-0000-0000-0000D6120000}"/>
    <cellStyle name="Normal 2 69 6" xfId="4999" xr:uid="{00000000-0005-0000-0000-0000D7120000}"/>
    <cellStyle name="Normal 2 69 7" xfId="5000" xr:uid="{00000000-0005-0000-0000-0000D8120000}"/>
    <cellStyle name="Normal 2 69 8" xfId="5001" xr:uid="{00000000-0005-0000-0000-0000D9120000}"/>
    <cellStyle name="Normal 2 69 9" xfId="5002" xr:uid="{00000000-0005-0000-0000-0000DA120000}"/>
    <cellStyle name="Normal 2 7" xfId="5003" xr:uid="{00000000-0005-0000-0000-0000DB120000}"/>
    <cellStyle name="Normal 2 7 10" xfId="5004" xr:uid="{00000000-0005-0000-0000-0000DC120000}"/>
    <cellStyle name="Normal 2 7 11" xfId="5005" xr:uid="{00000000-0005-0000-0000-0000DD120000}"/>
    <cellStyle name="Normal 2 7 12" xfId="5006" xr:uid="{00000000-0005-0000-0000-0000DE120000}"/>
    <cellStyle name="Normal 2 7 13" xfId="5007" xr:uid="{00000000-0005-0000-0000-0000DF120000}"/>
    <cellStyle name="Normal 2 7 14" xfId="5008" xr:uid="{00000000-0005-0000-0000-0000E0120000}"/>
    <cellStyle name="Normal 2 7 15" xfId="5009" xr:uid="{00000000-0005-0000-0000-0000E1120000}"/>
    <cellStyle name="Normal 2 7 16" xfId="5010" xr:uid="{00000000-0005-0000-0000-0000E2120000}"/>
    <cellStyle name="Normal 2 7 17" xfId="5011" xr:uid="{00000000-0005-0000-0000-0000E3120000}"/>
    <cellStyle name="Normal 2 7 18" xfId="5012" xr:uid="{00000000-0005-0000-0000-0000E4120000}"/>
    <cellStyle name="Normal 2 7 19" xfId="5013" xr:uid="{00000000-0005-0000-0000-0000E5120000}"/>
    <cellStyle name="Normal 2 7 2" xfId="5014" xr:uid="{00000000-0005-0000-0000-0000E6120000}"/>
    <cellStyle name="Normal 2 7 20" xfId="5015" xr:uid="{00000000-0005-0000-0000-0000E7120000}"/>
    <cellStyle name="Normal 2 7 21" xfId="5016" xr:uid="{00000000-0005-0000-0000-0000E8120000}"/>
    <cellStyle name="Normal 2 7 22" xfId="5017" xr:uid="{00000000-0005-0000-0000-0000E9120000}"/>
    <cellStyle name="Normal 2 7 23" xfId="5018" xr:uid="{00000000-0005-0000-0000-0000EA120000}"/>
    <cellStyle name="Normal 2 7 24" xfId="5019" xr:uid="{00000000-0005-0000-0000-0000EB120000}"/>
    <cellStyle name="Normal 2 7 25" xfId="5020" xr:uid="{00000000-0005-0000-0000-0000EC120000}"/>
    <cellStyle name="Normal 2 7 26" xfId="5021" xr:uid="{00000000-0005-0000-0000-0000ED120000}"/>
    <cellStyle name="Normal 2 7 27" xfId="5022" xr:uid="{00000000-0005-0000-0000-0000EE120000}"/>
    <cellStyle name="Normal 2 7 28" xfId="5023" xr:uid="{00000000-0005-0000-0000-0000EF120000}"/>
    <cellStyle name="Normal 2 7 29" xfId="5024" xr:uid="{00000000-0005-0000-0000-0000F0120000}"/>
    <cellStyle name="Normal 2 7 3" xfId="5025" xr:uid="{00000000-0005-0000-0000-0000F1120000}"/>
    <cellStyle name="Normal 2 7 30" xfId="5026" xr:uid="{00000000-0005-0000-0000-0000F2120000}"/>
    <cellStyle name="Normal 2 7 31" xfId="5027" xr:uid="{00000000-0005-0000-0000-0000F3120000}"/>
    <cellStyle name="Normal 2 7 32" xfId="5028" xr:uid="{00000000-0005-0000-0000-0000F4120000}"/>
    <cellStyle name="Normal 2 7 33" xfId="5029" xr:uid="{00000000-0005-0000-0000-0000F5120000}"/>
    <cellStyle name="Normal 2 7 34" xfId="5030" xr:uid="{00000000-0005-0000-0000-0000F6120000}"/>
    <cellStyle name="Normal 2 7 35" xfId="5031" xr:uid="{00000000-0005-0000-0000-0000F7120000}"/>
    <cellStyle name="Normal 2 7 36" xfId="5032" xr:uid="{00000000-0005-0000-0000-0000F8120000}"/>
    <cellStyle name="Normal 2 7 37" xfId="5033" xr:uid="{00000000-0005-0000-0000-0000F9120000}"/>
    <cellStyle name="Normal 2 7 38" xfId="5034" xr:uid="{00000000-0005-0000-0000-0000FA120000}"/>
    <cellStyle name="Normal 2 7 39" xfId="5035" xr:uid="{00000000-0005-0000-0000-0000FB120000}"/>
    <cellStyle name="Normal 2 7 4" xfId="5036" xr:uid="{00000000-0005-0000-0000-0000FC120000}"/>
    <cellStyle name="Normal 2 7 40" xfId="5037" xr:uid="{00000000-0005-0000-0000-0000FD120000}"/>
    <cellStyle name="Normal 2 7 41" xfId="5038" xr:uid="{00000000-0005-0000-0000-0000FE120000}"/>
    <cellStyle name="Normal 2 7 42" xfId="5039" xr:uid="{00000000-0005-0000-0000-0000FF120000}"/>
    <cellStyle name="Normal 2 7 43" xfId="5040" xr:uid="{00000000-0005-0000-0000-000000130000}"/>
    <cellStyle name="Normal 2 7 44" xfId="5041" xr:uid="{00000000-0005-0000-0000-000001130000}"/>
    <cellStyle name="Normal 2 7 45" xfId="5042" xr:uid="{00000000-0005-0000-0000-000002130000}"/>
    <cellStyle name="Normal 2 7 46" xfId="5043" xr:uid="{00000000-0005-0000-0000-000003130000}"/>
    <cellStyle name="Normal 2 7 47" xfId="5044" xr:uid="{00000000-0005-0000-0000-000004130000}"/>
    <cellStyle name="Normal 2 7 48" xfId="5045" xr:uid="{00000000-0005-0000-0000-000005130000}"/>
    <cellStyle name="Normal 2 7 49" xfId="5046" xr:uid="{00000000-0005-0000-0000-000006130000}"/>
    <cellStyle name="Normal 2 7 5" xfId="5047" xr:uid="{00000000-0005-0000-0000-000007130000}"/>
    <cellStyle name="Normal 2 7 50" xfId="5048" xr:uid="{00000000-0005-0000-0000-000008130000}"/>
    <cellStyle name="Normal 2 7 51" xfId="5049" xr:uid="{00000000-0005-0000-0000-000009130000}"/>
    <cellStyle name="Normal 2 7 52" xfId="5050" xr:uid="{00000000-0005-0000-0000-00000A130000}"/>
    <cellStyle name="Normal 2 7 53" xfId="5051" xr:uid="{00000000-0005-0000-0000-00000B130000}"/>
    <cellStyle name="Normal 2 7 54" xfId="5052" xr:uid="{00000000-0005-0000-0000-00000C130000}"/>
    <cellStyle name="Normal 2 7 55" xfId="5053" xr:uid="{00000000-0005-0000-0000-00000D130000}"/>
    <cellStyle name="Normal 2 7 6" xfId="5054" xr:uid="{00000000-0005-0000-0000-00000E130000}"/>
    <cellStyle name="Normal 2 7 7" xfId="5055" xr:uid="{00000000-0005-0000-0000-00000F130000}"/>
    <cellStyle name="Normal 2 7 8" xfId="5056" xr:uid="{00000000-0005-0000-0000-000010130000}"/>
    <cellStyle name="Normal 2 7 9" xfId="5057" xr:uid="{00000000-0005-0000-0000-000011130000}"/>
    <cellStyle name="Normal 2 70" xfId="5058" xr:uid="{00000000-0005-0000-0000-000012130000}"/>
    <cellStyle name="Normal 2 70 10" xfId="5059" xr:uid="{00000000-0005-0000-0000-000013130000}"/>
    <cellStyle name="Normal 2 70 11" xfId="5060" xr:uid="{00000000-0005-0000-0000-000014130000}"/>
    <cellStyle name="Normal 2 70 12" xfId="5061" xr:uid="{00000000-0005-0000-0000-000015130000}"/>
    <cellStyle name="Normal 2 70 13" xfId="5062" xr:uid="{00000000-0005-0000-0000-000016130000}"/>
    <cellStyle name="Normal 2 70 14" xfId="5063" xr:uid="{00000000-0005-0000-0000-000017130000}"/>
    <cellStyle name="Normal 2 70 15" xfId="5064" xr:uid="{00000000-0005-0000-0000-000018130000}"/>
    <cellStyle name="Normal 2 70 16" xfId="5065" xr:uid="{00000000-0005-0000-0000-000019130000}"/>
    <cellStyle name="Normal 2 70 17" xfId="5066" xr:uid="{00000000-0005-0000-0000-00001A130000}"/>
    <cellStyle name="Normal 2 70 18" xfId="5067" xr:uid="{00000000-0005-0000-0000-00001B130000}"/>
    <cellStyle name="Normal 2 70 19" xfId="5068" xr:uid="{00000000-0005-0000-0000-00001C130000}"/>
    <cellStyle name="Normal 2 70 2" xfId="5069" xr:uid="{00000000-0005-0000-0000-00001D130000}"/>
    <cellStyle name="Normal 2 70 20" xfId="5070" xr:uid="{00000000-0005-0000-0000-00001E130000}"/>
    <cellStyle name="Normal 2 70 21" xfId="5071" xr:uid="{00000000-0005-0000-0000-00001F130000}"/>
    <cellStyle name="Normal 2 70 22" xfId="5072" xr:uid="{00000000-0005-0000-0000-000020130000}"/>
    <cellStyle name="Normal 2 70 23" xfId="5073" xr:uid="{00000000-0005-0000-0000-000021130000}"/>
    <cellStyle name="Normal 2 70 3" xfId="5074" xr:uid="{00000000-0005-0000-0000-000022130000}"/>
    <cellStyle name="Normal 2 70 4" xfId="5075" xr:uid="{00000000-0005-0000-0000-000023130000}"/>
    <cellStyle name="Normal 2 70 5" xfId="5076" xr:uid="{00000000-0005-0000-0000-000024130000}"/>
    <cellStyle name="Normal 2 70 6" xfId="5077" xr:uid="{00000000-0005-0000-0000-000025130000}"/>
    <cellStyle name="Normal 2 70 7" xfId="5078" xr:uid="{00000000-0005-0000-0000-000026130000}"/>
    <cellStyle name="Normal 2 70 8" xfId="5079" xr:uid="{00000000-0005-0000-0000-000027130000}"/>
    <cellStyle name="Normal 2 70 9" xfId="5080" xr:uid="{00000000-0005-0000-0000-000028130000}"/>
    <cellStyle name="Normal 2 71" xfId="5081" xr:uid="{00000000-0005-0000-0000-000029130000}"/>
    <cellStyle name="Normal 2 71 10" xfId="5082" xr:uid="{00000000-0005-0000-0000-00002A130000}"/>
    <cellStyle name="Normal 2 71 11" xfId="5083" xr:uid="{00000000-0005-0000-0000-00002B130000}"/>
    <cellStyle name="Normal 2 71 12" xfId="5084" xr:uid="{00000000-0005-0000-0000-00002C130000}"/>
    <cellStyle name="Normal 2 71 13" xfId="5085" xr:uid="{00000000-0005-0000-0000-00002D130000}"/>
    <cellStyle name="Normal 2 71 14" xfId="5086" xr:uid="{00000000-0005-0000-0000-00002E130000}"/>
    <cellStyle name="Normal 2 71 15" xfId="5087" xr:uid="{00000000-0005-0000-0000-00002F130000}"/>
    <cellStyle name="Normal 2 71 16" xfId="5088" xr:uid="{00000000-0005-0000-0000-000030130000}"/>
    <cellStyle name="Normal 2 71 17" xfId="5089" xr:uid="{00000000-0005-0000-0000-000031130000}"/>
    <cellStyle name="Normal 2 71 18" xfId="5090" xr:uid="{00000000-0005-0000-0000-000032130000}"/>
    <cellStyle name="Normal 2 71 19" xfId="5091" xr:uid="{00000000-0005-0000-0000-000033130000}"/>
    <cellStyle name="Normal 2 71 2" xfId="5092" xr:uid="{00000000-0005-0000-0000-000034130000}"/>
    <cellStyle name="Normal 2 71 20" xfId="5093" xr:uid="{00000000-0005-0000-0000-000035130000}"/>
    <cellStyle name="Normal 2 71 21" xfId="5094" xr:uid="{00000000-0005-0000-0000-000036130000}"/>
    <cellStyle name="Normal 2 71 22" xfId="5095" xr:uid="{00000000-0005-0000-0000-000037130000}"/>
    <cellStyle name="Normal 2 71 23" xfId="5096" xr:uid="{00000000-0005-0000-0000-000038130000}"/>
    <cellStyle name="Normal 2 71 3" xfId="5097" xr:uid="{00000000-0005-0000-0000-000039130000}"/>
    <cellStyle name="Normal 2 71 4" xfId="5098" xr:uid="{00000000-0005-0000-0000-00003A130000}"/>
    <cellStyle name="Normal 2 71 5" xfId="5099" xr:uid="{00000000-0005-0000-0000-00003B130000}"/>
    <cellStyle name="Normal 2 71 6" xfId="5100" xr:uid="{00000000-0005-0000-0000-00003C130000}"/>
    <cellStyle name="Normal 2 71 7" xfId="5101" xr:uid="{00000000-0005-0000-0000-00003D130000}"/>
    <cellStyle name="Normal 2 71 8" xfId="5102" xr:uid="{00000000-0005-0000-0000-00003E130000}"/>
    <cellStyle name="Normal 2 71 9" xfId="5103" xr:uid="{00000000-0005-0000-0000-00003F130000}"/>
    <cellStyle name="Normal 2 72" xfId="5104" xr:uid="{00000000-0005-0000-0000-000040130000}"/>
    <cellStyle name="Normal 2 72 10" xfId="5105" xr:uid="{00000000-0005-0000-0000-000041130000}"/>
    <cellStyle name="Normal 2 72 11" xfId="5106" xr:uid="{00000000-0005-0000-0000-000042130000}"/>
    <cellStyle name="Normal 2 72 12" xfId="5107" xr:uid="{00000000-0005-0000-0000-000043130000}"/>
    <cellStyle name="Normal 2 72 13" xfId="5108" xr:uid="{00000000-0005-0000-0000-000044130000}"/>
    <cellStyle name="Normal 2 72 14" xfId="5109" xr:uid="{00000000-0005-0000-0000-000045130000}"/>
    <cellStyle name="Normal 2 72 15" xfId="5110" xr:uid="{00000000-0005-0000-0000-000046130000}"/>
    <cellStyle name="Normal 2 72 16" xfId="5111" xr:uid="{00000000-0005-0000-0000-000047130000}"/>
    <cellStyle name="Normal 2 72 17" xfId="5112" xr:uid="{00000000-0005-0000-0000-000048130000}"/>
    <cellStyle name="Normal 2 72 18" xfId="5113" xr:uid="{00000000-0005-0000-0000-000049130000}"/>
    <cellStyle name="Normal 2 72 19" xfId="5114" xr:uid="{00000000-0005-0000-0000-00004A130000}"/>
    <cellStyle name="Normal 2 72 2" xfId="5115" xr:uid="{00000000-0005-0000-0000-00004B130000}"/>
    <cellStyle name="Normal 2 72 20" xfId="5116" xr:uid="{00000000-0005-0000-0000-00004C130000}"/>
    <cellStyle name="Normal 2 72 21" xfId="5117" xr:uid="{00000000-0005-0000-0000-00004D130000}"/>
    <cellStyle name="Normal 2 72 22" xfId="5118" xr:uid="{00000000-0005-0000-0000-00004E130000}"/>
    <cellStyle name="Normal 2 72 23" xfId="5119" xr:uid="{00000000-0005-0000-0000-00004F130000}"/>
    <cellStyle name="Normal 2 72 3" xfId="5120" xr:uid="{00000000-0005-0000-0000-000050130000}"/>
    <cellStyle name="Normal 2 72 4" xfId="5121" xr:uid="{00000000-0005-0000-0000-000051130000}"/>
    <cellStyle name="Normal 2 72 5" xfId="5122" xr:uid="{00000000-0005-0000-0000-000052130000}"/>
    <cellStyle name="Normal 2 72 6" xfId="5123" xr:uid="{00000000-0005-0000-0000-000053130000}"/>
    <cellStyle name="Normal 2 72 7" xfId="5124" xr:uid="{00000000-0005-0000-0000-000054130000}"/>
    <cellStyle name="Normal 2 72 8" xfId="5125" xr:uid="{00000000-0005-0000-0000-000055130000}"/>
    <cellStyle name="Normal 2 72 9" xfId="5126" xr:uid="{00000000-0005-0000-0000-000056130000}"/>
    <cellStyle name="Normal 2 73" xfId="5127" xr:uid="{00000000-0005-0000-0000-000057130000}"/>
    <cellStyle name="Normal 2 73 10" xfId="5128" xr:uid="{00000000-0005-0000-0000-000058130000}"/>
    <cellStyle name="Normal 2 73 11" xfId="5129" xr:uid="{00000000-0005-0000-0000-000059130000}"/>
    <cellStyle name="Normal 2 73 12" xfId="5130" xr:uid="{00000000-0005-0000-0000-00005A130000}"/>
    <cellStyle name="Normal 2 73 13" xfId="5131" xr:uid="{00000000-0005-0000-0000-00005B130000}"/>
    <cellStyle name="Normal 2 73 14" xfId="5132" xr:uid="{00000000-0005-0000-0000-00005C130000}"/>
    <cellStyle name="Normal 2 73 15" xfId="5133" xr:uid="{00000000-0005-0000-0000-00005D130000}"/>
    <cellStyle name="Normal 2 73 16" xfId="5134" xr:uid="{00000000-0005-0000-0000-00005E130000}"/>
    <cellStyle name="Normal 2 73 17" xfId="5135" xr:uid="{00000000-0005-0000-0000-00005F130000}"/>
    <cellStyle name="Normal 2 73 18" xfId="5136" xr:uid="{00000000-0005-0000-0000-000060130000}"/>
    <cellStyle name="Normal 2 73 19" xfId="5137" xr:uid="{00000000-0005-0000-0000-000061130000}"/>
    <cellStyle name="Normal 2 73 2" xfId="5138" xr:uid="{00000000-0005-0000-0000-000062130000}"/>
    <cellStyle name="Normal 2 73 20" xfId="5139" xr:uid="{00000000-0005-0000-0000-000063130000}"/>
    <cellStyle name="Normal 2 73 21" xfId="5140" xr:uid="{00000000-0005-0000-0000-000064130000}"/>
    <cellStyle name="Normal 2 73 22" xfId="5141" xr:uid="{00000000-0005-0000-0000-000065130000}"/>
    <cellStyle name="Normal 2 73 23" xfId="5142" xr:uid="{00000000-0005-0000-0000-000066130000}"/>
    <cellStyle name="Normal 2 73 3" xfId="5143" xr:uid="{00000000-0005-0000-0000-000067130000}"/>
    <cellStyle name="Normal 2 73 4" xfId="5144" xr:uid="{00000000-0005-0000-0000-000068130000}"/>
    <cellStyle name="Normal 2 73 5" xfId="5145" xr:uid="{00000000-0005-0000-0000-000069130000}"/>
    <cellStyle name="Normal 2 73 6" xfId="5146" xr:uid="{00000000-0005-0000-0000-00006A130000}"/>
    <cellStyle name="Normal 2 73 7" xfId="5147" xr:uid="{00000000-0005-0000-0000-00006B130000}"/>
    <cellStyle name="Normal 2 73 8" xfId="5148" xr:uid="{00000000-0005-0000-0000-00006C130000}"/>
    <cellStyle name="Normal 2 73 9" xfId="5149" xr:uid="{00000000-0005-0000-0000-00006D130000}"/>
    <cellStyle name="Normal 2 74" xfId="5150" xr:uid="{00000000-0005-0000-0000-00006E130000}"/>
    <cellStyle name="Normal 2 74 10" xfId="5151" xr:uid="{00000000-0005-0000-0000-00006F130000}"/>
    <cellStyle name="Normal 2 74 11" xfId="5152" xr:uid="{00000000-0005-0000-0000-000070130000}"/>
    <cellStyle name="Normal 2 74 12" xfId="5153" xr:uid="{00000000-0005-0000-0000-000071130000}"/>
    <cellStyle name="Normal 2 74 13" xfId="5154" xr:uid="{00000000-0005-0000-0000-000072130000}"/>
    <cellStyle name="Normal 2 74 14" xfId="5155" xr:uid="{00000000-0005-0000-0000-000073130000}"/>
    <cellStyle name="Normal 2 74 15" xfId="5156" xr:uid="{00000000-0005-0000-0000-000074130000}"/>
    <cellStyle name="Normal 2 74 16" xfId="5157" xr:uid="{00000000-0005-0000-0000-000075130000}"/>
    <cellStyle name="Normal 2 74 17" xfId="5158" xr:uid="{00000000-0005-0000-0000-000076130000}"/>
    <cellStyle name="Normal 2 74 18" xfId="5159" xr:uid="{00000000-0005-0000-0000-000077130000}"/>
    <cellStyle name="Normal 2 74 19" xfId="5160" xr:uid="{00000000-0005-0000-0000-000078130000}"/>
    <cellStyle name="Normal 2 74 2" xfId="5161" xr:uid="{00000000-0005-0000-0000-000079130000}"/>
    <cellStyle name="Normal 2 74 20" xfId="5162" xr:uid="{00000000-0005-0000-0000-00007A130000}"/>
    <cellStyle name="Normal 2 74 21" xfId="5163" xr:uid="{00000000-0005-0000-0000-00007B130000}"/>
    <cellStyle name="Normal 2 74 22" xfId="5164" xr:uid="{00000000-0005-0000-0000-00007C130000}"/>
    <cellStyle name="Normal 2 74 23" xfId="5165" xr:uid="{00000000-0005-0000-0000-00007D130000}"/>
    <cellStyle name="Normal 2 74 3" xfId="5166" xr:uid="{00000000-0005-0000-0000-00007E130000}"/>
    <cellStyle name="Normal 2 74 4" xfId="5167" xr:uid="{00000000-0005-0000-0000-00007F130000}"/>
    <cellStyle name="Normal 2 74 5" xfId="5168" xr:uid="{00000000-0005-0000-0000-000080130000}"/>
    <cellStyle name="Normal 2 74 6" xfId="5169" xr:uid="{00000000-0005-0000-0000-000081130000}"/>
    <cellStyle name="Normal 2 74 7" xfId="5170" xr:uid="{00000000-0005-0000-0000-000082130000}"/>
    <cellStyle name="Normal 2 74 8" xfId="5171" xr:uid="{00000000-0005-0000-0000-000083130000}"/>
    <cellStyle name="Normal 2 74 9" xfId="5172" xr:uid="{00000000-0005-0000-0000-000084130000}"/>
    <cellStyle name="Normal 2 75" xfId="5173" xr:uid="{00000000-0005-0000-0000-000085130000}"/>
    <cellStyle name="Normal 2 75 10" xfId="5174" xr:uid="{00000000-0005-0000-0000-000086130000}"/>
    <cellStyle name="Normal 2 75 11" xfId="5175" xr:uid="{00000000-0005-0000-0000-000087130000}"/>
    <cellStyle name="Normal 2 75 12" xfId="5176" xr:uid="{00000000-0005-0000-0000-000088130000}"/>
    <cellStyle name="Normal 2 75 13" xfId="5177" xr:uid="{00000000-0005-0000-0000-000089130000}"/>
    <cellStyle name="Normal 2 75 14" xfId="5178" xr:uid="{00000000-0005-0000-0000-00008A130000}"/>
    <cellStyle name="Normal 2 75 15" xfId="5179" xr:uid="{00000000-0005-0000-0000-00008B130000}"/>
    <cellStyle name="Normal 2 75 16" xfId="5180" xr:uid="{00000000-0005-0000-0000-00008C130000}"/>
    <cellStyle name="Normal 2 75 17" xfId="5181" xr:uid="{00000000-0005-0000-0000-00008D130000}"/>
    <cellStyle name="Normal 2 75 18" xfId="5182" xr:uid="{00000000-0005-0000-0000-00008E130000}"/>
    <cellStyle name="Normal 2 75 19" xfId="5183" xr:uid="{00000000-0005-0000-0000-00008F130000}"/>
    <cellStyle name="Normal 2 75 2" xfId="5184" xr:uid="{00000000-0005-0000-0000-000090130000}"/>
    <cellStyle name="Normal 2 75 20" xfId="5185" xr:uid="{00000000-0005-0000-0000-000091130000}"/>
    <cellStyle name="Normal 2 75 21" xfId="5186" xr:uid="{00000000-0005-0000-0000-000092130000}"/>
    <cellStyle name="Normal 2 75 22" xfId="5187" xr:uid="{00000000-0005-0000-0000-000093130000}"/>
    <cellStyle name="Normal 2 75 23" xfId="5188" xr:uid="{00000000-0005-0000-0000-000094130000}"/>
    <cellStyle name="Normal 2 75 3" xfId="5189" xr:uid="{00000000-0005-0000-0000-000095130000}"/>
    <cellStyle name="Normal 2 75 4" xfId="5190" xr:uid="{00000000-0005-0000-0000-000096130000}"/>
    <cellStyle name="Normal 2 75 5" xfId="5191" xr:uid="{00000000-0005-0000-0000-000097130000}"/>
    <cellStyle name="Normal 2 75 6" xfId="5192" xr:uid="{00000000-0005-0000-0000-000098130000}"/>
    <cellStyle name="Normal 2 75 7" xfId="5193" xr:uid="{00000000-0005-0000-0000-000099130000}"/>
    <cellStyle name="Normal 2 75 8" xfId="5194" xr:uid="{00000000-0005-0000-0000-00009A130000}"/>
    <cellStyle name="Normal 2 75 9" xfId="5195" xr:uid="{00000000-0005-0000-0000-00009B130000}"/>
    <cellStyle name="Normal 2 76" xfId="5196" xr:uid="{00000000-0005-0000-0000-00009C130000}"/>
    <cellStyle name="Normal 2 76 10" xfId="5197" xr:uid="{00000000-0005-0000-0000-00009D130000}"/>
    <cellStyle name="Normal 2 76 11" xfId="5198" xr:uid="{00000000-0005-0000-0000-00009E130000}"/>
    <cellStyle name="Normal 2 76 12" xfId="5199" xr:uid="{00000000-0005-0000-0000-00009F130000}"/>
    <cellStyle name="Normal 2 76 13" xfId="5200" xr:uid="{00000000-0005-0000-0000-0000A0130000}"/>
    <cellStyle name="Normal 2 76 14" xfId="5201" xr:uid="{00000000-0005-0000-0000-0000A1130000}"/>
    <cellStyle name="Normal 2 76 15" xfId="5202" xr:uid="{00000000-0005-0000-0000-0000A2130000}"/>
    <cellStyle name="Normal 2 76 16" xfId="5203" xr:uid="{00000000-0005-0000-0000-0000A3130000}"/>
    <cellStyle name="Normal 2 76 17" xfId="5204" xr:uid="{00000000-0005-0000-0000-0000A4130000}"/>
    <cellStyle name="Normal 2 76 18" xfId="5205" xr:uid="{00000000-0005-0000-0000-0000A5130000}"/>
    <cellStyle name="Normal 2 76 19" xfId="5206" xr:uid="{00000000-0005-0000-0000-0000A6130000}"/>
    <cellStyle name="Normal 2 76 2" xfId="5207" xr:uid="{00000000-0005-0000-0000-0000A7130000}"/>
    <cellStyle name="Normal 2 76 20" xfId="5208" xr:uid="{00000000-0005-0000-0000-0000A8130000}"/>
    <cellStyle name="Normal 2 76 21" xfId="5209" xr:uid="{00000000-0005-0000-0000-0000A9130000}"/>
    <cellStyle name="Normal 2 76 22" xfId="5210" xr:uid="{00000000-0005-0000-0000-0000AA130000}"/>
    <cellStyle name="Normal 2 76 23" xfId="5211" xr:uid="{00000000-0005-0000-0000-0000AB130000}"/>
    <cellStyle name="Normal 2 76 3" xfId="5212" xr:uid="{00000000-0005-0000-0000-0000AC130000}"/>
    <cellStyle name="Normal 2 76 4" xfId="5213" xr:uid="{00000000-0005-0000-0000-0000AD130000}"/>
    <cellStyle name="Normal 2 76 5" xfId="5214" xr:uid="{00000000-0005-0000-0000-0000AE130000}"/>
    <cellStyle name="Normal 2 76 6" xfId="5215" xr:uid="{00000000-0005-0000-0000-0000AF130000}"/>
    <cellStyle name="Normal 2 76 7" xfId="5216" xr:uid="{00000000-0005-0000-0000-0000B0130000}"/>
    <cellStyle name="Normal 2 76 8" xfId="5217" xr:uid="{00000000-0005-0000-0000-0000B1130000}"/>
    <cellStyle name="Normal 2 76 9" xfId="5218" xr:uid="{00000000-0005-0000-0000-0000B2130000}"/>
    <cellStyle name="Normal 2 77" xfId="5219" xr:uid="{00000000-0005-0000-0000-0000B3130000}"/>
    <cellStyle name="Normal 2 77 10" xfId="5220" xr:uid="{00000000-0005-0000-0000-0000B4130000}"/>
    <cellStyle name="Normal 2 77 11" xfId="5221" xr:uid="{00000000-0005-0000-0000-0000B5130000}"/>
    <cellStyle name="Normal 2 77 12" xfId="5222" xr:uid="{00000000-0005-0000-0000-0000B6130000}"/>
    <cellStyle name="Normal 2 77 13" xfId="5223" xr:uid="{00000000-0005-0000-0000-0000B7130000}"/>
    <cellStyle name="Normal 2 77 14" xfId="5224" xr:uid="{00000000-0005-0000-0000-0000B8130000}"/>
    <cellStyle name="Normal 2 77 15" xfId="5225" xr:uid="{00000000-0005-0000-0000-0000B9130000}"/>
    <cellStyle name="Normal 2 77 16" xfId="5226" xr:uid="{00000000-0005-0000-0000-0000BA130000}"/>
    <cellStyle name="Normal 2 77 17" xfId="5227" xr:uid="{00000000-0005-0000-0000-0000BB130000}"/>
    <cellStyle name="Normal 2 77 18" xfId="5228" xr:uid="{00000000-0005-0000-0000-0000BC130000}"/>
    <cellStyle name="Normal 2 77 19" xfId="5229" xr:uid="{00000000-0005-0000-0000-0000BD130000}"/>
    <cellStyle name="Normal 2 77 2" xfId="5230" xr:uid="{00000000-0005-0000-0000-0000BE130000}"/>
    <cellStyle name="Normal 2 77 20" xfId="5231" xr:uid="{00000000-0005-0000-0000-0000BF130000}"/>
    <cellStyle name="Normal 2 77 21" xfId="5232" xr:uid="{00000000-0005-0000-0000-0000C0130000}"/>
    <cellStyle name="Normal 2 77 22" xfId="5233" xr:uid="{00000000-0005-0000-0000-0000C1130000}"/>
    <cellStyle name="Normal 2 77 23" xfId="5234" xr:uid="{00000000-0005-0000-0000-0000C2130000}"/>
    <cellStyle name="Normal 2 77 3" xfId="5235" xr:uid="{00000000-0005-0000-0000-0000C3130000}"/>
    <cellStyle name="Normal 2 77 4" xfId="5236" xr:uid="{00000000-0005-0000-0000-0000C4130000}"/>
    <cellStyle name="Normal 2 77 5" xfId="5237" xr:uid="{00000000-0005-0000-0000-0000C5130000}"/>
    <cellStyle name="Normal 2 77 6" xfId="5238" xr:uid="{00000000-0005-0000-0000-0000C6130000}"/>
    <cellStyle name="Normal 2 77 7" xfId="5239" xr:uid="{00000000-0005-0000-0000-0000C7130000}"/>
    <cellStyle name="Normal 2 77 8" xfId="5240" xr:uid="{00000000-0005-0000-0000-0000C8130000}"/>
    <cellStyle name="Normal 2 77 9" xfId="5241" xr:uid="{00000000-0005-0000-0000-0000C9130000}"/>
    <cellStyle name="Normal 2 78" xfId="5242" xr:uid="{00000000-0005-0000-0000-0000CA130000}"/>
    <cellStyle name="Normal 2 78 10" xfId="5243" xr:uid="{00000000-0005-0000-0000-0000CB130000}"/>
    <cellStyle name="Normal 2 78 11" xfId="5244" xr:uid="{00000000-0005-0000-0000-0000CC130000}"/>
    <cellStyle name="Normal 2 78 12" xfId="5245" xr:uid="{00000000-0005-0000-0000-0000CD130000}"/>
    <cellStyle name="Normal 2 78 13" xfId="5246" xr:uid="{00000000-0005-0000-0000-0000CE130000}"/>
    <cellStyle name="Normal 2 78 14" xfId="5247" xr:uid="{00000000-0005-0000-0000-0000CF130000}"/>
    <cellStyle name="Normal 2 78 15" xfId="5248" xr:uid="{00000000-0005-0000-0000-0000D0130000}"/>
    <cellStyle name="Normal 2 78 16" xfId="5249" xr:uid="{00000000-0005-0000-0000-0000D1130000}"/>
    <cellStyle name="Normal 2 78 17" xfId="5250" xr:uid="{00000000-0005-0000-0000-0000D2130000}"/>
    <cellStyle name="Normal 2 78 18" xfId="5251" xr:uid="{00000000-0005-0000-0000-0000D3130000}"/>
    <cellStyle name="Normal 2 78 19" xfId="5252" xr:uid="{00000000-0005-0000-0000-0000D4130000}"/>
    <cellStyle name="Normal 2 78 2" xfId="5253" xr:uid="{00000000-0005-0000-0000-0000D5130000}"/>
    <cellStyle name="Normal 2 78 20" xfId="5254" xr:uid="{00000000-0005-0000-0000-0000D6130000}"/>
    <cellStyle name="Normal 2 78 21" xfId="5255" xr:uid="{00000000-0005-0000-0000-0000D7130000}"/>
    <cellStyle name="Normal 2 78 22" xfId="5256" xr:uid="{00000000-0005-0000-0000-0000D8130000}"/>
    <cellStyle name="Normal 2 78 23" xfId="5257" xr:uid="{00000000-0005-0000-0000-0000D9130000}"/>
    <cellStyle name="Normal 2 78 3" xfId="5258" xr:uid="{00000000-0005-0000-0000-0000DA130000}"/>
    <cellStyle name="Normal 2 78 4" xfId="5259" xr:uid="{00000000-0005-0000-0000-0000DB130000}"/>
    <cellStyle name="Normal 2 78 5" xfId="5260" xr:uid="{00000000-0005-0000-0000-0000DC130000}"/>
    <cellStyle name="Normal 2 78 6" xfId="5261" xr:uid="{00000000-0005-0000-0000-0000DD130000}"/>
    <cellStyle name="Normal 2 78 7" xfId="5262" xr:uid="{00000000-0005-0000-0000-0000DE130000}"/>
    <cellStyle name="Normal 2 78 8" xfId="5263" xr:uid="{00000000-0005-0000-0000-0000DF130000}"/>
    <cellStyle name="Normal 2 78 9" xfId="5264" xr:uid="{00000000-0005-0000-0000-0000E0130000}"/>
    <cellStyle name="Normal 2 79" xfId="5265" xr:uid="{00000000-0005-0000-0000-0000E1130000}"/>
    <cellStyle name="Normal 2 79 10" xfId="5266" xr:uid="{00000000-0005-0000-0000-0000E2130000}"/>
    <cellStyle name="Normal 2 79 11" xfId="5267" xr:uid="{00000000-0005-0000-0000-0000E3130000}"/>
    <cellStyle name="Normal 2 79 12" xfId="5268" xr:uid="{00000000-0005-0000-0000-0000E4130000}"/>
    <cellStyle name="Normal 2 79 13" xfId="5269" xr:uid="{00000000-0005-0000-0000-0000E5130000}"/>
    <cellStyle name="Normal 2 79 14" xfId="5270" xr:uid="{00000000-0005-0000-0000-0000E6130000}"/>
    <cellStyle name="Normal 2 79 15" xfId="5271" xr:uid="{00000000-0005-0000-0000-0000E7130000}"/>
    <cellStyle name="Normal 2 79 16" xfId="5272" xr:uid="{00000000-0005-0000-0000-0000E8130000}"/>
    <cellStyle name="Normal 2 79 17" xfId="5273" xr:uid="{00000000-0005-0000-0000-0000E9130000}"/>
    <cellStyle name="Normal 2 79 18" xfId="5274" xr:uid="{00000000-0005-0000-0000-0000EA130000}"/>
    <cellStyle name="Normal 2 79 19" xfId="5275" xr:uid="{00000000-0005-0000-0000-0000EB130000}"/>
    <cellStyle name="Normal 2 79 2" xfId="5276" xr:uid="{00000000-0005-0000-0000-0000EC130000}"/>
    <cellStyle name="Normal 2 79 20" xfId="5277" xr:uid="{00000000-0005-0000-0000-0000ED130000}"/>
    <cellStyle name="Normal 2 79 21" xfId="5278" xr:uid="{00000000-0005-0000-0000-0000EE130000}"/>
    <cellStyle name="Normal 2 79 22" xfId="5279" xr:uid="{00000000-0005-0000-0000-0000EF130000}"/>
    <cellStyle name="Normal 2 79 23" xfId="5280" xr:uid="{00000000-0005-0000-0000-0000F0130000}"/>
    <cellStyle name="Normal 2 79 3" xfId="5281" xr:uid="{00000000-0005-0000-0000-0000F1130000}"/>
    <cellStyle name="Normal 2 79 4" xfId="5282" xr:uid="{00000000-0005-0000-0000-0000F2130000}"/>
    <cellStyle name="Normal 2 79 5" xfId="5283" xr:uid="{00000000-0005-0000-0000-0000F3130000}"/>
    <cellStyle name="Normal 2 79 6" xfId="5284" xr:uid="{00000000-0005-0000-0000-0000F4130000}"/>
    <cellStyle name="Normal 2 79 7" xfId="5285" xr:uid="{00000000-0005-0000-0000-0000F5130000}"/>
    <cellStyle name="Normal 2 79 8" xfId="5286" xr:uid="{00000000-0005-0000-0000-0000F6130000}"/>
    <cellStyle name="Normal 2 79 9" xfId="5287" xr:uid="{00000000-0005-0000-0000-0000F7130000}"/>
    <cellStyle name="Normal 2 8" xfId="5288" xr:uid="{00000000-0005-0000-0000-0000F8130000}"/>
    <cellStyle name="Normal 2 8 10" xfId="5289" xr:uid="{00000000-0005-0000-0000-0000F9130000}"/>
    <cellStyle name="Normal 2 8 11" xfId="5290" xr:uid="{00000000-0005-0000-0000-0000FA130000}"/>
    <cellStyle name="Normal 2 8 12" xfId="5291" xr:uid="{00000000-0005-0000-0000-0000FB130000}"/>
    <cellStyle name="Normal 2 8 13" xfId="5292" xr:uid="{00000000-0005-0000-0000-0000FC130000}"/>
    <cellStyle name="Normal 2 8 14" xfId="5293" xr:uid="{00000000-0005-0000-0000-0000FD130000}"/>
    <cellStyle name="Normal 2 8 15" xfId="5294" xr:uid="{00000000-0005-0000-0000-0000FE130000}"/>
    <cellStyle name="Normal 2 8 16" xfId="5295" xr:uid="{00000000-0005-0000-0000-0000FF130000}"/>
    <cellStyle name="Normal 2 8 17" xfId="5296" xr:uid="{00000000-0005-0000-0000-000000140000}"/>
    <cellStyle name="Normal 2 8 18" xfId="5297" xr:uid="{00000000-0005-0000-0000-000001140000}"/>
    <cellStyle name="Normal 2 8 19" xfId="5298" xr:uid="{00000000-0005-0000-0000-000002140000}"/>
    <cellStyle name="Normal 2 8 2" xfId="5299" xr:uid="{00000000-0005-0000-0000-000003140000}"/>
    <cellStyle name="Normal 2 8 20" xfId="5300" xr:uid="{00000000-0005-0000-0000-000004140000}"/>
    <cellStyle name="Normal 2 8 21" xfId="5301" xr:uid="{00000000-0005-0000-0000-000005140000}"/>
    <cellStyle name="Normal 2 8 22" xfId="5302" xr:uid="{00000000-0005-0000-0000-000006140000}"/>
    <cellStyle name="Normal 2 8 23" xfId="5303" xr:uid="{00000000-0005-0000-0000-000007140000}"/>
    <cellStyle name="Normal 2 8 24" xfId="5304" xr:uid="{00000000-0005-0000-0000-000008140000}"/>
    <cellStyle name="Normal 2 8 25" xfId="5305" xr:uid="{00000000-0005-0000-0000-000009140000}"/>
    <cellStyle name="Normal 2 8 26" xfId="5306" xr:uid="{00000000-0005-0000-0000-00000A140000}"/>
    <cellStyle name="Normal 2 8 27" xfId="5307" xr:uid="{00000000-0005-0000-0000-00000B140000}"/>
    <cellStyle name="Normal 2 8 28" xfId="5308" xr:uid="{00000000-0005-0000-0000-00000C140000}"/>
    <cellStyle name="Normal 2 8 29" xfId="5309" xr:uid="{00000000-0005-0000-0000-00000D140000}"/>
    <cellStyle name="Normal 2 8 3" xfId="5310" xr:uid="{00000000-0005-0000-0000-00000E140000}"/>
    <cellStyle name="Normal 2 8 30" xfId="5311" xr:uid="{00000000-0005-0000-0000-00000F140000}"/>
    <cellStyle name="Normal 2 8 31" xfId="5312" xr:uid="{00000000-0005-0000-0000-000010140000}"/>
    <cellStyle name="Normal 2 8 32" xfId="5313" xr:uid="{00000000-0005-0000-0000-000011140000}"/>
    <cellStyle name="Normal 2 8 33" xfId="5314" xr:uid="{00000000-0005-0000-0000-000012140000}"/>
    <cellStyle name="Normal 2 8 34" xfId="5315" xr:uid="{00000000-0005-0000-0000-000013140000}"/>
    <cellStyle name="Normal 2 8 35" xfId="5316" xr:uid="{00000000-0005-0000-0000-000014140000}"/>
    <cellStyle name="Normal 2 8 36" xfId="5317" xr:uid="{00000000-0005-0000-0000-000015140000}"/>
    <cellStyle name="Normal 2 8 37" xfId="5318" xr:uid="{00000000-0005-0000-0000-000016140000}"/>
    <cellStyle name="Normal 2 8 38" xfId="5319" xr:uid="{00000000-0005-0000-0000-000017140000}"/>
    <cellStyle name="Normal 2 8 39" xfId="5320" xr:uid="{00000000-0005-0000-0000-000018140000}"/>
    <cellStyle name="Normal 2 8 4" xfId="5321" xr:uid="{00000000-0005-0000-0000-000019140000}"/>
    <cellStyle name="Normal 2 8 40" xfId="5322" xr:uid="{00000000-0005-0000-0000-00001A140000}"/>
    <cellStyle name="Normal 2 8 41" xfId="5323" xr:uid="{00000000-0005-0000-0000-00001B140000}"/>
    <cellStyle name="Normal 2 8 42" xfId="5324" xr:uid="{00000000-0005-0000-0000-00001C140000}"/>
    <cellStyle name="Normal 2 8 43" xfId="5325" xr:uid="{00000000-0005-0000-0000-00001D140000}"/>
    <cellStyle name="Normal 2 8 44" xfId="5326" xr:uid="{00000000-0005-0000-0000-00001E140000}"/>
    <cellStyle name="Normal 2 8 45" xfId="5327" xr:uid="{00000000-0005-0000-0000-00001F140000}"/>
    <cellStyle name="Normal 2 8 46" xfId="5328" xr:uid="{00000000-0005-0000-0000-000020140000}"/>
    <cellStyle name="Normal 2 8 47" xfId="5329" xr:uid="{00000000-0005-0000-0000-000021140000}"/>
    <cellStyle name="Normal 2 8 48" xfId="5330" xr:uid="{00000000-0005-0000-0000-000022140000}"/>
    <cellStyle name="Normal 2 8 49" xfId="5331" xr:uid="{00000000-0005-0000-0000-000023140000}"/>
    <cellStyle name="Normal 2 8 5" xfId="5332" xr:uid="{00000000-0005-0000-0000-000024140000}"/>
    <cellStyle name="Normal 2 8 50" xfId="5333" xr:uid="{00000000-0005-0000-0000-000025140000}"/>
    <cellStyle name="Normal 2 8 51" xfId="5334" xr:uid="{00000000-0005-0000-0000-000026140000}"/>
    <cellStyle name="Normal 2 8 52" xfId="5335" xr:uid="{00000000-0005-0000-0000-000027140000}"/>
    <cellStyle name="Normal 2 8 53" xfId="5336" xr:uid="{00000000-0005-0000-0000-000028140000}"/>
    <cellStyle name="Normal 2 8 54" xfId="5337" xr:uid="{00000000-0005-0000-0000-000029140000}"/>
    <cellStyle name="Normal 2 8 55" xfId="5338" xr:uid="{00000000-0005-0000-0000-00002A140000}"/>
    <cellStyle name="Normal 2 8 6" xfId="5339" xr:uid="{00000000-0005-0000-0000-00002B140000}"/>
    <cellStyle name="Normal 2 8 7" xfId="5340" xr:uid="{00000000-0005-0000-0000-00002C140000}"/>
    <cellStyle name="Normal 2 8 8" xfId="5341" xr:uid="{00000000-0005-0000-0000-00002D140000}"/>
    <cellStyle name="Normal 2 8 9" xfId="5342" xr:uid="{00000000-0005-0000-0000-00002E140000}"/>
    <cellStyle name="Normal 2 80" xfId="5343" xr:uid="{00000000-0005-0000-0000-00002F140000}"/>
    <cellStyle name="Normal 2 81" xfId="5344" xr:uid="{00000000-0005-0000-0000-000030140000}"/>
    <cellStyle name="Normal 2 82" xfId="5345" xr:uid="{00000000-0005-0000-0000-000031140000}"/>
    <cellStyle name="Normal 2 83" xfId="5346" xr:uid="{00000000-0005-0000-0000-000032140000}"/>
    <cellStyle name="Normal 2 84" xfId="5347" xr:uid="{00000000-0005-0000-0000-000033140000}"/>
    <cellStyle name="Normal 2 85" xfId="5348" xr:uid="{00000000-0005-0000-0000-000034140000}"/>
    <cellStyle name="Normal 2 86" xfId="5349" xr:uid="{00000000-0005-0000-0000-000035140000}"/>
    <cellStyle name="Normal 2 87" xfId="5350" xr:uid="{00000000-0005-0000-0000-000036140000}"/>
    <cellStyle name="Normal 2 88" xfId="5351" xr:uid="{00000000-0005-0000-0000-000037140000}"/>
    <cellStyle name="Normal 2 89" xfId="5352" xr:uid="{00000000-0005-0000-0000-000038140000}"/>
    <cellStyle name="Normal 2 9" xfId="5353" xr:uid="{00000000-0005-0000-0000-000039140000}"/>
    <cellStyle name="Normal 2 9 10" xfId="5354" xr:uid="{00000000-0005-0000-0000-00003A140000}"/>
    <cellStyle name="Normal 2 9 11" xfId="5355" xr:uid="{00000000-0005-0000-0000-00003B140000}"/>
    <cellStyle name="Normal 2 9 12" xfId="5356" xr:uid="{00000000-0005-0000-0000-00003C140000}"/>
    <cellStyle name="Normal 2 9 13" xfId="5357" xr:uid="{00000000-0005-0000-0000-00003D140000}"/>
    <cellStyle name="Normal 2 9 14" xfId="5358" xr:uid="{00000000-0005-0000-0000-00003E140000}"/>
    <cellStyle name="Normal 2 9 15" xfId="5359" xr:uid="{00000000-0005-0000-0000-00003F140000}"/>
    <cellStyle name="Normal 2 9 16" xfId="5360" xr:uid="{00000000-0005-0000-0000-000040140000}"/>
    <cellStyle name="Normal 2 9 17" xfId="5361" xr:uid="{00000000-0005-0000-0000-000041140000}"/>
    <cellStyle name="Normal 2 9 18" xfId="5362" xr:uid="{00000000-0005-0000-0000-000042140000}"/>
    <cellStyle name="Normal 2 9 19" xfId="5363" xr:uid="{00000000-0005-0000-0000-000043140000}"/>
    <cellStyle name="Normal 2 9 2" xfId="5364" xr:uid="{00000000-0005-0000-0000-000044140000}"/>
    <cellStyle name="Normal 2 9 20" xfId="5365" xr:uid="{00000000-0005-0000-0000-000045140000}"/>
    <cellStyle name="Normal 2 9 21" xfId="5366" xr:uid="{00000000-0005-0000-0000-000046140000}"/>
    <cellStyle name="Normal 2 9 22" xfId="5367" xr:uid="{00000000-0005-0000-0000-000047140000}"/>
    <cellStyle name="Normal 2 9 23" xfId="5368" xr:uid="{00000000-0005-0000-0000-000048140000}"/>
    <cellStyle name="Normal 2 9 24" xfId="5369" xr:uid="{00000000-0005-0000-0000-000049140000}"/>
    <cellStyle name="Normal 2 9 25" xfId="5370" xr:uid="{00000000-0005-0000-0000-00004A140000}"/>
    <cellStyle name="Normal 2 9 26" xfId="5371" xr:uid="{00000000-0005-0000-0000-00004B140000}"/>
    <cellStyle name="Normal 2 9 27" xfId="5372" xr:uid="{00000000-0005-0000-0000-00004C140000}"/>
    <cellStyle name="Normal 2 9 28" xfId="5373" xr:uid="{00000000-0005-0000-0000-00004D140000}"/>
    <cellStyle name="Normal 2 9 29" xfId="5374" xr:uid="{00000000-0005-0000-0000-00004E140000}"/>
    <cellStyle name="Normal 2 9 3" xfId="5375" xr:uid="{00000000-0005-0000-0000-00004F140000}"/>
    <cellStyle name="Normal 2 9 30" xfId="5376" xr:uid="{00000000-0005-0000-0000-000050140000}"/>
    <cellStyle name="Normal 2 9 31" xfId="5377" xr:uid="{00000000-0005-0000-0000-000051140000}"/>
    <cellStyle name="Normal 2 9 32" xfId="5378" xr:uid="{00000000-0005-0000-0000-000052140000}"/>
    <cellStyle name="Normal 2 9 33" xfId="5379" xr:uid="{00000000-0005-0000-0000-000053140000}"/>
    <cellStyle name="Normal 2 9 34" xfId="5380" xr:uid="{00000000-0005-0000-0000-000054140000}"/>
    <cellStyle name="Normal 2 9 35" xfId="5381" xr:uid="{00000000-0005-0000-0000-000055140000}"/>
    <cellStyle name="Normal 2 9 36" xfId="5382" xr:uid="{00000000-0005-0000-0000-000056140000}"/>
    <cellStyle name="Normal 2 9 37" xfId="5383" xr:uid="{00000000-0005-0000-0000-000057140000}"/>
    <cellStyle name="Normal 2 9 38" xfId="5384" xr:uid="{00000000-0005-0000-0000-000058140000}"/>
    <cellStyle name="Normal 2 9 39" xfId="5385" xr:uid="{00000000-0005-0000-0000-000059140000}"/>
    <cellStyle name="Normal 2 9 4" xfId="5386" xr:uid="{00000000-0005-0000-0000-00005A140000}"/>
    <cellStyle name="Normal 2 9 40" xfId="5387" xr:uid="{00000000-0005-0000-0000-00005B140000}"/>
    <cellStyle name="Normal 2 9 41" xfId="5388" xr:uid="{00000000-0005-0000-0000-00005C140000}"/>
    <cellStyle name="Normal 2 9 42" xfId="5389" xr:uid="{00000000-0005-0000-0000-00005D140000}"/>
    <cellStyle name="Normal 2 9 43" xfId="5390" xr:uid="{00000000-0005-0000-0000-00005E140000}"/>
    <cellStyle name="Normal 2 9 44" xfId="5391" xr:uid="{00000000-0005-0000-0000-00005F140000}"/>
    <cellStyle name="Normal 2 9 45" xfId="5392" xr:uid="{00000000-0005-0000-0000-000060140000}"/>
    <cellStyle name="Normal 2 9 46" xfId="5393" xr:uid="{00000000-0005-0000-0000-000061140000}"/>
    <cellStyle name="Normal 2 9 47" xfId="5394" xr:uid="{00000000-0005-0000-0000-000062140000}"/>
    <cellStyle name="Normal 2 9 48" xfId="5395" xr:uid="{00000000-0005-0000-0000-000063140000}"/>
    <cellStyle name="Normal 2 9 49" xfId="5396" xr:uid="{00000000-0005-0000-0000-000064140000}"/>
    <cellStyle name="Normal 2 9 5" xfId="5397" xr:uid="{00000000-0005-0000-0000-000065140000}"/>
    <cellStyle name="Normal 2 9 50" xfId="5398" xr:uid="{00000000-0005-0000-0000-000066140000}"/>
    <cellStyle name="Normal 2 9 51" xfId="5399" xr:uid="{00000000-0005-0000-0000-000067140000}"/>
    <cellStyle name="Normal 2 9 52" xfId="5400" xr:uid="{00000000-0005-0000-0000-000068140000}"/>
    <cellStyle name="Normal 2 9 53" xfId="5401" xr:uid="{00000000-0005-0000-0000-000069140000}"/>
    <cellStyle name="Normal 2 9 54" xfId="5402" xr:uid="{00000000-0005-0000-0000-00006A140000}"/>
    <cellStyle name="Normal 2 9 55" xfId="5403" xr:uid="{00000000-0005-0000-0000-00006B140000}"/>
    <cellStyle name="Normal 2 9 6" xfId="5404" xr:uid="{00000000-0005-0000-0000-00006C140000}"/>
    <cellStyle name="Normal 2 9 7" xfId="5405" xr:uid="{00000000-0005-0000-0000-00006D140000}"/>
    <cellStyle name="Normal 2 9 8" xfId="5406" xr:uid="{00000000-0005-0000-0000-00006E140000}"/>
    <cellStyle name="Normal 2 9 9" xfId="5407" xr:uid="{00000000-0005-0000-0000-00006F140000}"/>
    <cellStyle name="Normal 2 90" xfId="5408" xr:uid="{00000000-0005-0000-0000-000070140000}"/>
    <cellStyle name="Normal 2 91" xfId="5409" xr:uid="{00000000-0005-0000-0000-000071140000}"/>
    <cellStyle name="Normal 2 92" xfId="5410" xr:uid="{00000000-0005-0000-0000-000072140000}"/>
    <cellStyle name="Normal 2 93" xfId="5411" xr:uid="{00000000-0005-0000-0000-000073140000}"/>
    <cellStyle name="Normal 2 94" xfId="5412" xr:uid="{00000000-0005-0000-0000-000074140000}"/>
    <cellStyle name="Normal 2 95" xfId="5413" xr:uid="{00000000-0005-0000-0000-000075140000}"/>
    <cellStyle name="Normal 2 96" xfId="5414" xr:uid="{00000000-0005-0000-0000-000076140000}"/>
    <cellStyle name="Normal 2 97" xfId="5415" xr:uid="{00000000-0005-0000-0000-000077140000}"/>
    <cellStyle name="Normal 2 98" xfId="5416" xr:uid="{00000000-0005-0000-0000-000078140000}"/>
    <cellStyle name="Normal 2 99" xfId="5417" xr:uid="{00000000-0005-0000-0000-000079140000}"/>
    <cellStyle name="Normal 2_02-Rede Coletora-1" xfId="5418" xr:uid="{00000000-0005-0000-0000-00007A140000}"/>
    <cellStyle name="Normal 20" xfId="5419" xr:uid="{00000000-0005-0000-0000-00007B140000}"/>
    <cellStyle name="Normal 20 2" xfId="5420" xr:uid="{00000000-0005-0000-0000-00007C140000}"/>
    <cellStyle name="Normal 20 3" xfId="5421" xr:uid="{00000000-0005-0000-0000-00007D140000}"/>
    <cellStyle name="Normal 20 4" xfId="5422" xr:uid="{00000000-0005-0000-0000-00007E140000}"/>
    <cellStyle name="Normal 20 5" xfId="5423" xr:uid="{00000000-0005-0000-0000-00007F140000}"/>
    <cellStyle name="Normal 20 6" xfId="5424" xr:uid="{00000000-0005-0000-0000-000080140000}"/>
    <cellStyle name="Normal 20 7" xfId="5425" xr:uid="{00000000-0005-0000-0000-000081140000}"/>
    <cellStyle name="Normal 200" xfId="5426" xr:uid="{00000000-0005-0000-0000-000082140000}"/>
    <cellStyle name="Normal 200 10" xfId="5427" xr:uid="{00000000-0005-0000-0000-000083140000}"/>
    <cellStyle name="Normal 200 10 2" xfId="13549" xr:uid="{41E13DD3-BEA2-4532-9AD9-9BD8D6175405}"/>
    <cellStyle name="Normal 200 11" xfId="5428" xr:uid="{00000000-0005-0000-0000-000084140000}"/>
    <cellStyle name="Normal 200 11 2" xfId="13550" xr:uid="{A8AE99B3-5539-4D90-9D2C-3CD89D56AA6C}"/>
    <cellStyle name="Normal 200 12" xfId="5429" xr:uid="{00000000-0005-0000-0000-000085140000}"/>
    <cellStyle name="Normal 200 12 2" xfId="13551" xr:uid="{5C814FD7-81DC-4B15-B6B6-2BB3D7B3BBEC}"/>
    <cellStyle name="Normal 200 13" xfId="5430" xr:uid="{00000000-0005-0000-0000-000086140000}"/>
    <cellStyle name="Normal 200 13 2" xfId="13552" xr:uid="{E3330188-8344-4B77-96CF-C22E14163A4B}"/>
    <cellStyle name="Normal 200 14" xfId="5431" xr:uid="{00000000-0005-0000-0000-000087140000}"/>
    <cellStyle name="Normal 200 14 2" xfId="13553" xr:uid="{3EE1F23B-6E08-42D5-89D0-2599CA78E1DE}"/>
    <cellStyle name="Normal 200 15" xfId="5432" xr:uid="{00000000-0005-0000-0000-000088140000}"/>
    <cellStyle name="Normal 200 15 2" xfId="13554" xr:uid="{B410C8E7-5F15-4088-B423-DCCBF79093D8}"/>
    <cellStyle name="Normal 200 16" xfId="5433" xr:uid="{00000000-0005-0000-0000-000089140000}"/>
    <cellStyle name="Normal 200 16 2" xfId="13555" xr:uid="{D3D1E181-74D3-46DA-A9E9-1AB95988EC43}"/>
    <cellStyle name="Normal 200 17" xfId="5434" xr:uid="{00000000-0005-0000-0000-00008A140000}"/>
    <cellStyle name="Normal 200 17 2" xfId="13556" xr:uid="{8B93BECD-13F6-427F-ACFF-741C460B45D3}"/>
    <cellStyle name="Normal 200 18" xfId="5435" xr:uid="{00000000-0005-0000-0000-00008B140000}"/>
    <cellStyle name="Normal 200 18 2" xfId="13557" xr:uid="{42818DAF-FEC7-48D5-8C65-A3831A204739}"/>
    <cellStyle name="Normal 200 19" xfId="5436" xr:uid="{00000000-0005-0000-0000-00008C140000}"/>
    <cellStyle name="Normal 200 19 2" xfId="13558" xr:uid="{E05CF933-946B-48D5-86AB-34FE646E6043}"/>
    <cellStyle name="Normal 200 2" xfId="5437" xr:uid="{00000000-0005-0000-0000-00008D140000}"/>
    <cellStyle name="Normal 200 2 2" xfId="13559" xr:uid="{7E8716CD-BEAD-4CC5-A634-AEA9EB8C048A}"/>
    <cellStyle name="Normal 200 20" xfId="5438" xr:uid="{00000000-0005-0000-0000-00008E140000}"/>
    <cellStyle name="Normal 200 20 2" xfId="13560" xr:uid="{F2ACC574-03AF-46FA-82B2-4336A3247CA5}"/>
    <cellStyle name="Normal 200 21" xfId="5439" xr:uid="{00000000-0005-0000-0000-00008F140000}"/>
    <cellStyle name="Normal 200 21 2" xfId="13561" xr:uid="{2DD09463-1D8A-4E8B-90F9-20D61A9C8C7B}"/>
    <cellStyle name="Normal 200 22" xfId="5440" xr:uid="{00000000-0005-0000-0000-000090140000}"/>
    <cellStyle name="Normal 200 22 2" xfId="13562" xr:uid="{32C62575-C250-49FD-B0E5-9CF16FCD71E0}"/>
    <cellStyle name="Normal 200 23" xfId="5441" xr:uid="{00000000-0005-0000-0000-000091140000}"/>
    <cellStyle name="Normal 200 23 2" xfId="13563" xr:uid="{63D4DB41-BC46-4E7B-BDAF-357D4401A52D}"/>
    <cellStyle name="Normal 200 3" xfId="5442" xr:uid="{00000000-0005-0000-0000-000092140000}"/>
    <cellStyle name="Normal 200 3 2" xfId="13564" xr:uid="{8AE661B8-7F4C-447F-A5B6-19C35EC8AC80}"/>
    <cellStyle name="Normal 200 4" xfId="5443" xr:uid="{00000000-0005-0000-0000-000093140000}"/>
    <cellStyle name="Normal 200 4 2" xfId="13565" xr:uid="{423E6B7D-56AE-445D-9CCD-97B3C2C86B83}"/>
    <cellStyle name="Normal 200 5" xfId="5444" xr:uid="{00000000-0005-0000-0000-000094140000}"/>
    <cellStyle name="Normal 200 5 2" xfId="13566" xr:uid="{66A3A182-CE88-4E71-8F3C-118F07CAE737}"/>
    <cellStyle name="Normal 200 6" xfId="5445" xr:uid="{00000000-0005-0000-0000-000095140000}"/>
    <cellStyle name="Normal 200 6 2" xfId="13567" xr:uid="{D2A708B0-0715-4763-9082-6468D547D77F}"/>
    <cellStyle name="Normal 200 7" xfId="5446" xr:uid="{00000000-0005-0000-0000-000096140000}"/>
    <cellStyle name="Normal 200 7 2" xfId="13568" xr:uid="{7A4FE3DF-3BA4-42A7-BCC8-26515E2C1F24}"/>
    <cellStyle name="Normal 200 8" xfId="5447" xr:uid="{00000000-0005-0000-0000-000097140000}"/>
    <cellStyle name="Normal 200 8 2" xfId="13569" xr:uid="{4D773F33-E8CF-4FEA-86EB-EAC718785C45}"/>
    <cellStyle name="Normal 200 9" xfId="5448" xr:uid="{00000000-0005-0000-0000-000098140000}"/>
    <cellStyle name="Normal 200 9 2" xfId="13570" xr:uid="{8C34C3B3-A797-4BCA-B20E-8D633C8EA30F}"/>
    <cellStyle name="Normal 201" xfId="5449" xr:uid="{00000000-0005-0000-0000-000099140000}"/>
    <cellStyle name="Normal 201 10" xfId="5450" xr:uid="{00000000-0005-0000-0000-00009A140000}"/>
    <cellStyle name="Normal 201 10 2" xfId="13571" xr:uid="{8CBA055A-74BA-4C64-8301-AB3661E78EDE}"/>
    <cellStyle name="Normal 201 11" xfId="5451" xr:uid="{00000000-0005-0000-0000-00009B140000}"/>
    <cellStyle name="Normal 201 11 2" xfId="13572" xr:uid="{77C6CE02-85CD-444A-8A59-D43AF17F983A}"/>
    <cellStyle name="Normal 201 12" xfId="5452" xr:uid="{00000000-0005-0000-0000-00009C140000}"/>
    <cellStyle name="Normal 201 12 2" xfId="13573" xr:uid="{D1654A6E-4A2F-44BE-97B9-4A803A18F202}"/>
    <cellStyle name="Normal 201 13" xfId="5453" xr:uid="{00000000-0005-0000-0000-00009D140000}"/>
    <cellStyle name="Normal 201 13 2" xfId="13574" xr:uid="{D84627FC-6AEE-448E-AE9C-D9D193BC78FA}"/>
    <cellStyle name="Normal 201 14" xfId="5454" xr:uid="{00000000-0005-0000-0000-00009E140000}"/>
    <cellStyle name="Normal 201 14 2" xfId="13575" xr:uid="{75AEE037-F0F4-4319-A404-E4C85E5C07F0}"/>
    <cellStyle name="Normal 201 15" xfId="5455" xr:uid="{00000000-0005-0000-0000-00009F140000}"/>
    <cellStyle name="Normal 201 15 2" xfId="13576" xr:uid="{11F0D4FB-8BD7-499E-8D49-0741C88860DD}"/>
    <cellStyle name="Normal 201 16" xfId="5456" xr:uid="{00000000-0005-0000-0000-0000A0140000}"/>
    <cellStyle name="Normal 201 16 2" xfId="13577" xr:uid="{18421222-B21A-4F69-AB19-4806158F91D0}"/>
    <cellStyle name="Normal 201 17" xfId="5457" xr:uid="{00000000-0005-0000-0000-0000A1140000}"/>
    <cellStyle name="Normal 201 17 2" xfId="13578" xr:uid="{FCA4321B-36BD-4BFF-B455-653CC07C9A70}"/>
    <cellStyle name="Normal 201 18" xfId="5458" xr:uid="{00000000-0005-0000-0000-0000A2140000}"/>
    <cellStyle name="Normal 201 18 2" xfId="13579" xr:uid="{E109A0C2-D955-43DD-9CA0-52C4CF8E752E}"/>
    <cellStyle name="Normal 201 19" xfId="5459" xr:uid="{00000000-0005-0000-0000-0000A3140000}"/>
    <cellStyle name="Normal 201 19 2" xfId="13580" xr:uid="{76A1D3B0-9A5C-4E9C-A822-DE149928FFB5}"/>
    <cellStyle name="Normal 201 2" xfId="5460" xr:uid="{00000000-0005-0000-0000-0000A4140000}"/>
    <cellStyle name="Normal 201 2 2" xfId="13581" xr:uid="{78DD7484-26E3-4CE8-BA2B-2A92AFAB2F68}"/>
    <cellStyle name="Normal 201 20" xfId="5461" xr:uid="{00000000-0005-0000-0000-0000A5140000}"/>
    <cellStyle name="Normal 201 20 2" xfId="13582" xr:uid="{F2170D87-A846-4DEF-B164-FDEA4BE41830}"/>
    <cellStyle name="Normal 201 21" xfId="5462" xr:uid="{00000000-0005-0000-0000-0000A6140000}"/>
    <cellStyle name="Normal 201 21 2" xfId="13583" xr:uid="{16F3E2D8-4259-4E57-80E7-A4A364EF8BE4}"/>
    <cellStyle name="Normal 201 22" xfId="5463" xr:uid="{00000000-0005-0000-0000-0000A7140000}"/>
    <cellStyle name="Normal 201 22 2" xfId="13584" xr:uid="{428ED63F-8D6E-4C54-AD6E-BDBCBD90A7F7}"/>
    <cellStyle name="Normal 201 23" xfId="5464" xr:uid="{00000000-0005-0000-0000-0000A8140000}"/>
    <cellStyle name="Normal 201 23 2" xfId="13585" xr:uid="{84B069F0-D67A-4266-AF99-1273A9225607}"/>
    <cellStyle name="Normal 201 3" xfId="5465" xr:uid="{00000000-0005-0000-0000-0000A9140000}"/>
    <cellStyle name="Normal 201 3 2" xfId="13586" xr:uid="{177DE3CE-D4BA-48E9-898D-A644BD7BD7DC}"/>
    <cellStyle name="Normal 201 4" xfId="5466" xr:uid="{00000000-0005-0000-0000-0000AA140000}"/>
    <cellStyle name="Normal 201 4 2" xfId="13587" xr:uid="{82F5FD2C-679E-4D09-95A7-156C9E3D29EB}"/>
    <cellStyle name="Normal 201 5" xfId="5467" xr:uid="{00000000-0005-0000-0000-0000AB140000}"/>
    <cellStyle name="Normal 201 5 2" xfId="13588" xr:uid="{2FCF45C3-E46A-4636-B425-8E46F92C7BA5}"/>
    <cellStyle name="Normal 201 6" xfId="5468" xr:uid="{00000000-0005-0000-0000-0000AC140000}"/>
    <cellStyle name="Normal 201 6 2" xfId="13589" xr:uid="{30B84746-53CF-426C-8941-87F48B8C184E}"/>
    <cellStyle name="Normal 201 7" xfId="5469" xr:uid="{00000000-0005-0000-0000-0000AD140000}"/>
    <cellStyle name="Normal 201 7 2" xfId="13590" xr:uid="{05DAB86C-D3C3-4072-A170-993893247464}"/>
    <cellStyle name="Normal 201 8" xfId="5470" xr:uid="{00000000-0005-0000-0000-0000AE140000}"/>
    <cellStyle name="Normal 201 8 2" xfId="13591" xr:uid="{A4860FE8-0989-4DC0-924F-F06DB7D473F5}"/>
    <cellStyle name="Normal 201 9" xfId="5471" xr:uid="{00000000-0005-0000-0000-0000AF140000}"/>
    <cellStyle name="Normal 201 9 2" xfId="13592" xr:uid="{86E24C0B-34DD-48D0-BAD1-B07C210F3378}"/>
    <cellStyle name="Normal 202" xfId="5472" xr:uid="{00000000-0005-0000-0000-0000B0140000}"/>
    <cellStyle name="Normal 202 10" xfId="5473" xr:uid="{00000000-0005-0000-0000-0000B1140000}"/>
    <cellStyle name="Normal 202 10 2" xfId="13593" xr:uid="{98C00CCD-8DFD-457B-B2B4-6E4A250A5840}"/>
    <cellStyle name="Normal 202 11" xfId="5474" xr:uid="{00000000-0005-0000-0000-0000B2140000}"/>
    <cellStyle name="Normal 202 11 2" xfId="13594" xr:uid="{DA6D3970-9BF1-4457-AACC-903A26301EEA}"/>
    <cellStyle name="Normal 202 12" xfId="5475" xr:uid="{00000000-0005-0000-0000-0000B3140000}"/>
    <cellStyle name="Normal 202 12 2" xfId="13595" xr:uid="{E09C15CF-0AD3-4C6E-823A-253C3C942107}"/>
    <cellStyle name="Normal 202 13" xfId="5476" xr:uid="{00000000-0005-0000-0000-0000B4140000}"/>
    <cellStyle name="Normal 202 13 2" xfId="13596" xr:uid="{71F343EE-0302-42C2-9CA2-A3F2B397213E}"/>
    <cellStyle name="Normal 202 14" xfId="5477" xr:uid="{00000000-0005-0000-0000-0000B5140000}"/>
    <cellStyle name="Normal 202 14 2" xfId="13597" xr:uid="{E6DDF3AE-C489-4B48-83F6-BD51A9248772}"/>
    <cellStyle name="Normal 202 15" xfId="5478" xr:uid="{00000000-0005-0000-0000-0000B6140000}"/>
    <cellStyle name="Normal 202 15 2" xfId="13598" xr:uid="{CC56BA74-DB37-4E60-9DA3-501CF7B59318}"/>
    <cellStyle name="Normal 202 16" xfId="5479" xr:uid="{00000000-0005-0000-0000-0000B7140000}"/>
    <cellStyle name="Normal 202 16 2" xfId="13599" xr:uid="{6A3022C4-7D45-4AFC-B552-5F334B2AB5BC}"/>
    <cellStyle name="Normal 202 17" xfId="5480" xr:uid="{00000000-0005-0000-0000-0000B8140000}"/>
    <cellStyle name="Normal 202 17 2" xfId="13600" xr:uid="{4338AB19-9A65-4AE4-8847-7C0A58BF33BF}"/>
    <cellStyle name="Normal 202 18" xfId="5481" xr:uid="{00000000-0005-0000-0000-0000B9140000}"/>
    <cellStyle name="Normal 202 18 2" xfId="13601" xr:uid="{088C5EC1-B07A-4E6D-A6FC-3495F287B1CD}"/>
    <cellStyle name="Normal 202 19" xfId="5482" xr:uid="{00000000-0005-0000-0000-0000BA140000}"/>
    <cellStyle name="Normal 202 19 2" xfId="13602" xr:uid="{D4462BE1-A406-4934-A255-B0EF9AFF9049}"/>
    <cellStyle name="Normal 202 2" xfId="5483" xr:uid="{00000000-0005-0000-0000-0000BB140000}"/>
    <cellStyle name="Normal 202 2 2" xfId="13603" xr:uid="{6C04DDFD-EF3C-4F53-8759-B615BCCE3151}"/>
    <cellStyle name="Normal 202 20" xfId="5484" xr:uid="{00000000-0005-0000-0000-0000BC140000}"/>
    <cellStyle name="Normal 202 20 2" xfId="13604" xr:uid="{B88FE3A4-2317-48F1-A670-042A844E5FA2}"/>
    <cellStyle name="Normal 202 21" xfId="5485" xr:uid="{00000000-0005-0000-0000-0000BD140000}"/>
    <cellStyle name="Normal 202 21 2" xfId="13605" xr:uid="{02E0CE48-AFA8-4757-AD96-FE8AC07BC380}"/>
    <cellStyle name="Normal 202 22" xfId="5486" xr:uid="{00000000-0005-0000-0000-0000BE140000}"/>
    <cellStyle name="Normal 202 22 2" xfId="13606" xr:uid="{F320BFF6-CCC5-424E-982A-78935724F45F}"/>
    <cellStyle name="Normal 202 23" xfId="5487" xr:uid="{00000000-0005-0000-0000-0000BF140000}"/>
    <cellStyle name="Normal 202 23 2" xfId="13607" xr:uid="{030FC075-47EF-4693-BD34-77C1CC77DB60}"/>
    <cellStyle name="Normal 202 3" xfId="5488" xr:uid="{00000000-0005-0000-0000-0000C0140000}"/>
    <cellStyle name="Normal 202 3 2" xfId="13608" xr:uid="{6730FFC5-7CEC-4690-A53F-BDF0D852C7CA}"/>
    <cellStyle name="Normal 202 4" xfId="5489" xr:uid="{00000000-0005-0000-0000-0000C1140000}"/>
    <cellStyle name="Normal 202 4 2" xfId="13609" xr:uid="{6E8158F6-75EB-4F0D-A7E3-76858DDE3F8B}"/>
    <cellStyle name="Normal 202 5" xfId="5490" xr:uid="{00000000-0005-0000-0000-0000C2140000}"/>
    <cellStyle name="Normal 202 5 2" xfId="13610" xr:uid="{216FA3BF-938F-411D-8C7F-EB63F3D74F93}"/>
    <cellStyle name="Normal 202 6" xfId="5491" xr:uid="{00000000-0005-0000-0000-0000C3140000}"/>
    <cellStyle name="Normal 202 6 2" xfId="13611" xr:uid="{A7B4A239-CABE-4229-ADA5-3A9F3E495E26}"/>
    <cellStyle name="Normal 202 7" xfId="5492" xr:uid="{00000000-0005-0000-0000-0000C4140000}"/>
    <cellStyle name="Normal 202 7 2" xfId="13612" xr:uid="{1784893E-A47E-4C2B-B497-B4859F20EA33}"/>
    <cellStyle name="Normal 202 8" xfId="5493" xr:uid="{00000000-0005-0000-0000-0000C5140000}"/>
    <cellStyle name="Normal 202 8 2" xfId="13613" xr:uid="{50FFFD90-5615-404F-A41C-7BD6DA46FD65}"/>
    <cellStyle name="Normal 202 9" xfId="5494" xr:uid="{00000000-0005-0000-0000-0000C6140000}"/>
    <cellStyle name="Normal 202 9 2" xfId="13614" xr:uid="{62B3AC4D-7A95-4C46-9A0F-3B33FDCD96BF}"/>
    <cellStyle name="Normal 203" xfId="5495" xr:uid="{00000000-0005-0000-0000-0000C7140000}"/>
    <cellStyle name="Normal 203 10" xfId="5496" xr:uid="{00000000-0005-0000-0000-0000C8140000}"/>
    <cellStyle name="Normal 203 10 2" xfId="13615" xr:uid="{EFC8F3C5-6799-46B5-B269-E984BC71EE4C}"/>
    <cellStyle name="Normal 203 11" xfId="5497" xr:uid="{00000000-0005-0000-0000-0000C9140000}"/>
    <cellStyle name="Normal 203 11 2" xfId="13616" xr:uid="{CC271A41-DDC8-4297-AFDA-6D8328A4D874}"/>
    <cellStyle name="Normal 203 12" xfId="5498" xr:uid="{00000000-0005-0000-0000-0000CA140000}"/>
    <cellStyle name="Normal 203 12 2" xfId="13617" xr:uid="{9618BC46-CBF1-4727-ABC9-595CC5DA3F18}"/>
    <cellStyle name="Normal 203 13" xfId="5499" xr:uid="{00000000-0005-0000-0000-0000CB140000}"/>
    <cellStyle name="Normal 203 13 2" xfId="13618" xr:uid="{54AFC7E0-0890-4074-ACE6-08D373D00BBB}"/>
    <cellStyle name="Normal 203 14" xfId="5500" xr:uid="{00000000-0005-0000-0000-0000CC140000}"/>
    <cellStyle name="Normal 203 14 2" xfId="13619" xr:uid="{9C26B5F2-A0D4-44CB-9EE3-31AD5426CA8E}"/>
    <cellStyle name="Normal 203 15" xfId="5501" xr:uid="{00000000-0005-0000-0000-0000CD140000}"/>
    <cellStyle name="Normal 203 15 2" xfId="13620" xr:uid="{96F711C4-2F7C-4B88-948C-B3E3D1B13CB4}"/>
    <cellStyle name="Normal 203 16" xfId="5502" xr:uid="{00000000-0005-0000-0000-0000CE140000}"/>
    <cellStyle name="Normal 203 16 2" xfId="13621" xr:uid="{199A064D-8E3C-4724-8D15-F4B7F284BEF2}"/>
    <cellStyle name="Normal 203 17" xfId="5503" xr:uid="{00000000-0005-0000-0000-0000CF140000}"/>
    <cellStyle name="Normal 203 17 2" xfId="13622" xr:uid="{0E5DEEFC-27E5-4DE2-ABEB-63DB8F75A8D6}"/>
    <cellStyle name="Normal 203 18" xfId="5504" xr:uid="{00000000-0005-0000-0000-0000D0140000}"/>
    <cellStyle name="Normal 203 18 2" xfId="13623" xr:uid="{D8FBA42F-6D1E-4B39-B718-0E67CCCE91D7}"/>
    <cellStyle name="Normal 203 19" xfId="5505" xr:uid="{00000000-0005-0000-0000-0000D1140000}"/>
    <cellStyle name="Normal 203 19 2" xfId="13624" xr:uid="{791AAF94-4D17-4259-AB40-49DA9D48B472}"/>
    <cellStyle name="Normal 203 2" xfId="5506" xr:uid="{00000000-0005-0000-0000-0000D2140000}"/>
    <cellStyle name="Normal 203 2 2" xfId="13625" xr:uid="{A046BA76-6AF9-4F14-920A-2C8AF137ABFE}"/>
    <cellStyle name="Normal 203 20" xfId="5507" xr:uid="{00000000-0005-0000-0000-0000D3140000}"/>
    <cellStyle name="Normal 203 20 2" xfId="13626" xr:uid="{6D6E18C4-EF03-4200-9235-C273E154FD5E}"/>
    <cellStyle name="Normal 203 21" xfId="5508" xr:uid="{00000000-0005-0000-0000-0000D4140000}"/>
    <cellStyle name="Normal 203 21 2" xfId="13627" xr:uid="{535256E9-63BB-4D81-9939-FD1E537ECF6B}"/>
    <cellStyle name="Normal 203 22" xfId="5509" xr:uid="{00000000-0005-0000-0000-0000D5140000}"/>
    <cellStyle name="Normal 203 22 2" xfId="13628" xr:uid="{FDFDF67C-14D6-4B46-9299-D6755C06E513}"/>
    <cellStyle name="Normal 203 23" xfId="5510" xr:uid="{00000000-0005-0000-0000-0000D6140000}"/>
    <cellStyle name="Normal 203 23 2" xfId="13629" xr:uid="{B2CE8218-BB43-45E7-AB49-599F55A73D03}"/>
    <cellStyle name="Normal 203 3" xfId="5511" xr:uid="{00000000-0005-0000-0000-0000D7140000}"/>
    <cellStyle name="Normal 203 3 2" xfId="13630" xr:uid="{0CE07BC0-3080-4857-9B56-3CB0D33CD7B9}"/>
    <cellStyle name="Normal 203 4" xfId="5512" xr:uid="{00000000-0005-0000-0000-0000D8140000}"/>
    <cellStyle name="Normal 203 4 2" xfId="13631" xr:uid="{1E51A84E-5601-444A-8EDA-E62BE8879F6E}"/>
    <cellStyle name="Normal 203 5" xfId="5513" xr:uid="{00000000-0005-0000-0000-0000D9140000}"/>
    <cellStyle name="Normal 203 5 2" xfId="13632" xr:uid="{42A7D668-133E-4936-B669-F57756404FD3}"/>
    <cellStyle name="Normal 203 6" xfId="5514" xr:uid="{00000000-0005-0000-0000-0000DA140000}"/>
    <cellStyle name="Normal 203 6 2" xfId="13633" xr:uid="{AEE37AFF-5697-4C31-A71E-8CD85AB3C295}"/>
    <cellStyle name="Normal 203 7" xfId="5515" xr:uid="{00000000-0005-0000-0000-0000DB140000}"/>
    <cellStyle name="Normal 203 7 2" xfId="13634" xr:uid="{DF51BF57-7C83-4E60-9061-F4720DA643E9}"/>
    <cellStyle name="Normal 203 8" xfId="5516" xr:uid="{00000000-0005-0000-0000-0000DC140000}"/>
    <cellStyle name="Normal 203 8 2" xfId="13635" xr:uid="{A9A120E7-534F-4E6C-8042-50573741C740}"/>
    <cellStyle name="Normal 203 9" xfId="5517" xr:uid="{00000000-0005-0000-0000-0000DD140000}"/>
    <cellStyle name="Normal 203 9 2" xfId="13636" xr:uid="{8179F6BF-5E39-4DCF-9BB0-A96153D8E2F2}"/>
    <cellStyle name="Normal 204" xfId="5518" xr:uid="{00000000-0005-0000-0000-0000DE140000}"/>
    <cellStyle name="Normal 204 10" xfId="5519" xr:uid="{00000000-0005-0000-0000-0000DF140000}"/>
    <cellStyle name="Normal 204 10 2" xfId="13637" xr:uid="{A29383B7-0ABF-4DCB-8D95-A79FE336D2DC}"/>
    <cellStyle name="Normal 204 11" xfId="5520" xr:uid="{00000000-0005-0000-0000-0000E0140000}"/>
    <cellStyle name="Normal 204 11 2" xfId="13638" xr:uid="{DF4C8D81-D77B-4DEF-A2A7-02517576C93A}"/>
    <cellStyle name="Normal 204 12" xfId="5521" xr:uid="{00000000-0005-0000-0000-0000E1140000}"/>
    <cellStyle name="Normal 204 12 2" xfId="13639" xr:uid="{A8E3DECC-09AE-4745-800D-A1E8D85E1C85}"/>
    <cellStyle name="Normal 204 13" xfId="5522" xr:uid="{00000000-0005-0000-0000-0000E2140000}"/>
    <cellStyle name="Normal 204 13 2" xfId="13640" xr:uid="{6172E8BA-4755-4A7D-B205-39797190F23C}"/>
    <cellStyle name="Normal 204 14" xfId="5523" xr:uid="{00000000-0005-0000-0000-0000E3140000}"/>
    <cellStyle name="Normal 204 14 2" xfId="13641" xr:uid="{35DE2290-080C-4E12-824F-1225339A6E19}"/>
    <cellStyle name="Normal 204 15" xfId="5524" xr:uid="{00000000-0005-0000-0000-0000E4140000}"/>
    <cellStyle name="Normal 204 15 2" xfId="13642" xr:uid="{96815FBB-B24F-409B-8C92-593FDF6F1377}"/>
    <cellStyle name="Normal 204 16" xfId="5525" xr:uid="{00000000-0005-0000-0000-0000E5140000}"/>
    <cellStyle name="Normal 204 16 2" xfId="13643" xr:uid="{ABB92AFE-BE4C-46BE-BC31-F3343C79A8FF}"/>
    <cellStyle name="Normal 204 17" xfId="5526" xr:uid="{00000000-0005-0000-0000-0000E6140000}"/>
    <cellStyle name="Normal 204 17 2" xfId="13644" xr:uid="{785E675C-8E08-4682-8C2B-B220EE46FBC4}"/>
    <cellStyle name="Normal 204 18" xfId="5527" xr:uid="{00000000-0005-0000-0000-0000E7140000}"/>
    <cellStyle name="Normal 204 18 2" xfId="13645" xr:uid="{758F8315-E46D-477C-81FC-D6766907B6CC}"/>
    <cellStyle name="Normal 204 19" xfId="5528" xr:uid="{00000000-0005-0000-0000-0000E8140000}"/>
    <cellStyle name="Normal 204 19 2" xfId="13646" xr:uid="{4A4B3561-EC80-41BF-89EC-255FCA071EF9}"/>
    <cellStyle name="Normal 204 2" xfId="5529" xr:uid="{00000000-0005-0000-0000-0000E9140000}"/>
    <cellStyle name="Normal 204 2 2" xfId="13647" xr:uid="{EAC28586-C7D4-4586-B872-A263749C9DE5}"/>
    <cellStyle name="Normal 204 20" xfId="5530" xr:uid="{00000000-0005-0000-0000-0000EA140000}"/>
    <cellStyle name="Normal 204 20 2" xfId="13648" xr:uid="{DBE1CD18-67A2-436B-A69F-94436A5C2D96}"/>
    <cellStyle name="Normal 204 21" xfId="5531" xr:uid="{00000000-0005-0000-0000-0000EB140000}"/>
    <cellStyle name="Normal 204 21 2" xfId="13649" xr:uid="{64A8CBD0-AD0A-403D-BA90-A63ACC1CDBC2}"/>
    <cellStyle name="Normal 204 22" xfId="5532" xr:uid="{00000000-0005-0000-0000-0000EC140000}"/>
    <cellStyle name="Normal 204 22 2" xfId="13650" xr:uid="{47A6AADD-485C-42C0-9980-E27C6462FF46}"/>
    <cellStyle name="Normal 204 23" xfId="5533" xr:uid="{00000000-0005-0000-0000-0000ED140000}"/>
    <cellStyle name="Normal 204 23 2" xfId="13651" xr:uid="{02064A24-DE60-4FCA-BF91-AC76CA5D18E5}"/>
    <cellStyle name="Normal 204 3" xfId="5534" xr:uid="{00000000-0005-0000-0000-0000EE140000}"/>
    <cellStyle name="Normal 204 3 2" xfId="13652" xr:uid="{E8CFE765-BA1F-4299-85EE-5C2C37B499F0}"/>
    <cellStyle name="Normal 204 4" xfId="5535" xr:uid="{00000000-0005-0000-0000-0000EF140000}"/>
    <cellStyle name="Normal 204 4 2" xfId="13653" xr:uid="{82F2CB5F-F603-41D1-BE6D-4776BA70EF04}"/>
    <cellStyle name="Normal 204 5" xfId="5536" xr:uid="{00000000-0005-0000-0000-0000F0140000}"/>
    <cellStyle name="Normal 204 5 2" xfId="13654" xr:uid="{2362CC59-0200-4365-B249-FF5F243FCAD6}"/>
    <cellStyle name="Normal 204 6" xfId="5537" xr:uid="{00000000-0005-0000-0000-0000F1140000}"/>
    <cellStyle name="Normal 204 6 2" xfId="13655" xr:uid="{BF2CE8C8-96C8-46ED-998A-44D7BE7277A7}"/>
    <cellStyle name="Normal 204 7" xfId="5538" xr:uid="{00000000-0005-0000-0000-0000F2140000}"/>
    <cellStyle name="Normal 204 7 2" xfId="13656" xr:uid="{73FD25C2-9F57-4DCE-B058-87760888DC25}"/>
    <cellStyle name="Normal 204 8" xfId="5539" xr:uid="{00000000-0005-0000-0000-0000F3140000}"/>
    <cellStyle name="Normal 204 8 2" xfId="13657" xr:uid="{B17B4C13-FB92-4594-88ED-468C301A635C}"/>
    <cellStyle name="Normal 204 9" xfId="5540" xr:uid="{00000000-0005-0000-0000-0000F4140000}"/>
    <cellStyle name="Normal 204 9 2" xfId="13658" xr:uid="{DC70A038-3D31-44B7-BDE6-EFBD36906EDD}"/>
    <cellStyle name="Normal 205" xfId="5541" xr:uid="{00000000-0005-0000-0000-0000F5140000}"/>
    <cellStyle name="Normal 205 10" xfId="5542" xr:uid="{00000000-0005-0000-0000-0000F6140000}"/>
    <cellStyle name="Normal 205 10 2" xfId="13659" xr:uid="{B80D426A-C9C4-4627-A640-84F7BF38CCBF}"/>
    <cellStyle name="Normal 205 11" xfId="5543" xr:uid="{00000000-0005-0000-0000-0000F7140000}"/>
    <cellStyle name="Normal 205 11 2" xfId="13660" xr:uid="{5C43EAE1-C5A7-4444-8445-F14D82F3B45F}"/>
    <cellStyle name="Normal 205 12" xfId="5544" xr:uid="{00000000-0005-0000-0000-0000F8140000}"/>
    <cellStyle name="Normal 205 12 2" xfId="13661" xr:uid="{DED63C3C-D782-468A-8C05-D0A6C6C6A239}"/>
    <cellStyle name="Normal 205 13" xfId="5545" xr:uid="{00000000-0005-0000-0000-0000F9140000}"/>
    <cellStyle name="Normal 205 13 2" xfId="13662" xr:uid="{26526B0C-8CEE-47A4-9321-7809D925E978}"/>
    <cellStyle name="Normal 205 14" xfId="5546" xr:uid="{00000000-0005-0000-0000-0000FA140000}"/>
    <cellStyle name="Normal 205 14 2" xfId="13663" xr:uid="{08E25600-8BBD-4288-A749-67A45BECF80F}"/>
    <cellStyle name="Normal 205 15" xfId="5547" xr:uid="{00000000-0005-0000-0000-0000FB140000}"/>
    <cellStyle name="Normal 205 15 2" xfId="13664" xr:uid="{3FC33414-E302-4E86-AD7E-85D92C44BAEF}"/>
    <cellStyle name="Normal 205 16" xfId="5548" xr:uid="{00000000-0005-0000-0000-0000FC140000}"/>
    <cellStyle name="Normal 205 16 2" xfId="13665" xr:uid="{8526F03D-4E23-4202-B698-520AD213ED8E}"/>
    <cellStyle name="Normal 205 17" xfId="5549" xr:uid="{00000000-0005-0000-0000-0000FD140000}"/>
    <cellStyle name="Normal 205 17 2" xfId="13666" xr:uid="{04609068-EE7B-4A7F-8850-3F59B956C4C8}"/>
    <cellStyle name="Normal 205 18" xfId="5550" xr:uid="{00000000-0005-0000-0000-0000FE140000}"/>
    <cellStyle name="Normal 205 18 2" xfId="13667" xr:uid="{AFC0F057-01AC-4AF0-9144-4798486CBCE4}"/>
    <cellStyle name="Normal 205 19" xfId="5551" xr:uid="{00000000-0005-0000-0000-0000FF140000}"/>
    <cellStyle name="Normal 205 19 2" xfId="13668" xr:uid="{2B645133-34D5-481D-B059-404E300B4C9E}"/>
    <cellStyle name="Normal 205 2" xfId="5552" xr:uid="{00000000-0005-0000-0000-000000150000}"/>
    <cellStyle name="Normal 205 2 2" xfId="13669" xr:uid="{AD3B7A32-4D9B-43FF-9A22-38D2B4F5DDCA}"/>
    <cellStyle name="Normal 205 20" xfId="5553" xr:uid="{00000000-0005-0000-0000-000001150000}"/>
    <cellStyle name="Normal 205 20 2" xfId="13670" xr:uid="{B28DC98C-6717-452A-AA49-E32854A5D1D9}"/>
    <cellStyle name="Normal 205 21" xfId="5554" xr:uid="{00000000-0005-0000-0000-000002150000}"/>
    <cellStyle name="Normal 205 21 2" xfId="13671" xr:uid="{6F2F9130-513C-46A7-8E33-2168370F2183}"/>
    <cellStyle name="Normal 205 22" xfId="5555" xr:uid="{00000000-0005-0000-0000-000003150000}"/>
    <cellStyle name="Normal 205 22 2" xfId="13672" xr:uid="{EBD96628-9C06-45D7-87C7-F9F73FD328F1}"/>
    <cellStyle name="Normal 205 23" xfId="5556" xr:uid="{00000000-0005-0000-0000-000004150000}"/>
    <cellStyle name="Normal 205 23 2" xfId="13673" xr:uid="{38506D8A-53A3-4BE2-B06E-A3AEEF07BDB4}"/>
    <cellStyle name="Normal 205 3" xfId="5557" xr:uid="{00000000-0005-0000-0000-000005150000}"/>
    <cellStyle name="Normal 205 3 2" xfId="13674" xr:uid="{32265C89-AD04-4DB6-BE3E-D96B8257F801}"/>
    <cellStyle name="Normal 205 4" xfId="5558" xr:uid="{00000000-0005-0000-0000-000006150000}"/>
    <cellStyle name="Normal 205 4 2" xfId="13675" xr:uid="{47513289-F614-4ECF-9CFE-70695B9BC45B}"/>
    <cellStyle name="Normal 205 5" xfId="5559" xr:uid="{00000000-0005-0000-0000-000007150000}"/>
    <cellStyle name="Normal 205 5 2" xfId="13676" xr:uid="{5F008E54-75D5-40B4-8586-482334B7CE71}"/>
    <cellStyle name="Normal 205 6" xfId="5560" xr:uid="{00000000-0005-0000-0000-000008150000}"/>
    <cellStyle name="Normal 205 6 2" xfId="13677" xr:uid="{DB5C9A1A-B36D-4C9E-A12E-C46FAF59DDDF}"/>
    <cellStyle name="Normal 205 7" xfId="5561" xr:uid="{00000000-0005-0000-0000-000009150000}"/>
    <cellStyle name="Normal 205 7 2" xfId="13678" xr:uid="{E1C7D06F-CD19-46DE-B04A-7DD9DA179AD5}"/>
    <cellStyle name="Normal 205 8" xfId="5562" xr:uid="{00000000-0005-0000-0000-00000A150000}"/>
    <cellStyle name="Normal 205 8 2" xfId="13679" xr:uid="{359F0D87-D4A3-43EC-8FC0-DCCE03541A07}"/>
    <cellStyle name="Normal 205 9" xfId="5563" xr:uid="{00000000-0005-0000-0000-00000B150000}"/>
    <cellStyle name="Normal 205 9 2" xfId="13680" xr:uid="{C1CB2465-8ED7-40DA-A9A2-C5A0E8C07BBB}"/>
    <cellStyle name="Normal 206" xfId="5564" xr:uid="{00000000-0005-0000-0000-00000C150000}"/>
    <cellStyle name="Normal 206 10" xfId="5565" xr:uid="{00000000-0005-0000-0000-00000D150000}"/>
    <cellStyle name="Normal 206 10 2" xfId="13681" xr:uid="{BF7CC81A-55AE-4EA5-895F-4B1055D0DC6A}"/>
    <cellStyle name="Normal 206 11" xfId="5566" xr:uid="{00000000-0005-0000-0000-00000E150000}"/>
    <cellStyle name="Normal 206 11 2" xfId="13682" xr:uid="{32240239-464B-4745-B31C-4DFC38528924}"/>
    <cellStyle name="Normal 206 12" xfId="5567" xr:uid="{00000000-0005-0000-0000-00000F150000}"/>
    <cellStyle name="Normal 206 12 2" xfId="13683" xr:uid="{F19B50A7-6E53-4280-AAF4-C60EA0002BDD}"/>
    <cellStyle name="Normal 206 13" xfId="5568" xr:uid="{00000000-0005-0000-0000-000010150000}"/>
    <cellStyle name="Normal 206 13 2" xfId="13684" xr:uid="{7874F72D-EFAC-46FD-819F-EE3B980D4EA3}"/>
    <cellStyle name="Normal 206 14" xfId="5569" xr:uid="{00000000-0005-0000-0000-000011150000}"/>
    <cellStyle name="Normal 206 14 2" xfId="13685" xr:uid="{FA5BEFA2-5D06-44F9-99EB-D4477DBE2FF5}"/>
    <cellStyle name="Normal 206 15" xfId="5570" xr:uid="{00000000-0005-0000-0000-000012150000}"/>
    <cellStyle name="Normal 206 15 2" xfId="13686" xr:uid="{302C00DA-17F1-4E50-AA9A-06C411F94941}"/>
    <cellStyle name="Normal 206 16" xfId="5571" xr:uid="{00000000-0005-0000-0000-000013150000}"/>
    <cellStyle name="Normal 206 16 2" xfId="13687" xr:uid="{EBFF3601-B262-423B-AE03-E7435E7D177C}"/>
    <cellStyle name="Normal 206 17" xfId="5572" xr:uid="{00000000-0005-0000-0000-000014150000}"/>
    <cellStyle name="Normal 206 17 2" xfId="13688" xr:uid="{A55DE2B4-CD58-471E-A73B-5A07ABC08C29}"/>
    <cellStyle name="Normal 206 18" xfId="5573" xr:uid="{00000000-0005-0000-0000-000015150000}"/>
    <cellStyle name="Normal 206 18 2" xfId="13689" xr:uid="{EE41A84B-D3FC-4178-AEEB-2EC43DB8F3DE}"/>
    <cellStyle name="Normal 206 19" xfId="5574" xr:uid="{00000000-0005-0000-0000-000016150000}"/>
    <cellStyle name="Normal 206 19 2" xfId="13690" xr:uid="{CF325B23-F0E8-467F-816F-9D187DE6CF42}"/>
    <cellStyle name="Normal 206 2" xfId="5575" xr:uid="{00000000-0005-0000-0000-000017150000}"/>
    <cellStyle name="Normal 206 2 2" xfId="13691" xr:uid="{F3F367BC-A8D5-448C-8F31-FDBC7E7B475F}"/>
    <cellStyle name="Normal 206 20" xfId="5576" xr:uid="{00000000-0005-0000-0000-000018150000}"/>
    <cellStyle name="Normal 206 20 2" xfId="13692" xr:uid="{8A8447CC-1AB8-4374-9065-48360F9D0A63}"/>
    <cellStyle name="Normal 206 21" xfId="5577" xr:uid="{00000000-0005-0000-0000-000019150000}"/>
    <cellStyle name="Normal 206 21 2" xfId="13693" xr:uid="{2CEC7BFD-7126-422D-A65C-4F73DB82D4B0}"/>
    <cellStyle name="Normal 206 22" xfId="5578" xr:uid="{00000000-0005-0000-0000-00001A150000}"/>
    <cellStyle name="Normal 206 22 2" xfId="13694" xr:uid="{82C8AC3E-81D9-44C8-A497-37CAF35A1CFE}"/>
    <cellStyle name="Normal 206 23" xfId="5579" xr:uid="{00000000-0005-0000-0000-00001B150000}"/>
    <cellStyle name="Normal 206 23 2" xfId="13695" xr:uid="{D9D6003B-1285-4404-B02A-DD08BB034B0D}"/>
    <cellStyle name="Normal 206 3" xfId="5580" xr:uid="{00000000-0005-0000-0000-00001C150000}"/>
    <cellStyle name="Normal 206 3 2" xfId="13696" xr:uid="{F83FFC55-9F0E-4BAD-A342-EEDB699D03C6}"/>
    <cellStyle name="Normal 206 4" xfId="5581" xr:uid="{00000000-0005-0000-0000-00001D150000}"/>
    <cellStyle name="Normal 206 4 2" xfId="13697" xr:uid="{55211F52-E33A-4F12-9208-B037BA599280}"/>
    <cellStyle name="Normal 206 5" xfId="5582" xr:uid="{00000000-0005-0000-0000-00001E150000}"/>
    <cellStyle name="Normal 206 5 2" xfId="13698" xr:uid="{7CD1D784-DF09-4E55-99A1-B03469486D82}"/>
    <cellStyle name="Normal 206 6" xfId="5583" xr:uid="{00000000-0005-0000-0000-00001F150000}"/>
    <cellStyle name="Normal 206 6 2" xfId="13699" xr:uid="{B396980E-D173-4582-99ED-EF2CF343ED64}"/>
    <cellStyle name="Normal 206 7" xfId="5584" xr:uid="{00000000-0005-0000-0000-000020150000}"/>
    <cellStyle name="Normal 206 7 2" xfId="13700" xr:uid="{CC0FF35B-AD12-4A26-8712-A703113D9578}"/>
    <cellStyle name="Normal 206 8" xfId="5585" xr:uid="{00000000-0005-0000-0000-000021150000}"/>
    <cellStyle name="Normal 206 8 2" xfId="13701" xr:uid="{0E52E46C-142B-4C7F-A013-ADD0E533FD19}"/>
    <cellStyle name="Normal 206 9" xfId="5586" xr:uid="{00000000-0005-0000-0000-000022150000}"/>
    <cellStyle name="Normal 206 9 2" xfId="13702" xr:uid="{92C82116-5AC7-4375-B97B-532F8376E567}"/>
    <cellStyle name="Normal 207" xfId="5587" xr:uid="{00000000-0005-0000-0000-000023150000}"/>
    <cellStyle name="Normal 207 10" xfId="5588" xr:uid="{00000000-0005-0000-0000-000024150000}"/>
    <cellStyle name="Normal 207 10 2" xfId="13703" xr:uid="{E4EDD008-D6AF-4B72-A39A-B05516DECEA2}"/>
    <cellStyle name="Normal 207 11" xfId="5589" xr:uid="{00000000-0005-0000-0000-000025150000}"/>
    <cellStyle name="Normal 207 11 2" xfId="13704" xr:uid="{5E3B48EC-176D-40F4-AB1F-741C08CF18B2}"/>
    <cellStyle name="Normal 207 12" xfId="5590" xr:uid="{00000000-0005-0000-0000-000026150000}"/>
    <cellStyle name="Normal 207 12 2" xfId="13705" xr:uid="{1AD36C38-00C9-454D-AAE7-71086352292B}"/>
    <cellStyle name="Normal 207 13" xfId="5591" xr:uid="{00000000-0005-0000-0000-000027150000}"/>
    <cellStyle name="Normal 207 13 2" xfId="13706" xr:uid="{DEF75105-29DD-4F9C-BCEE-77E7FC942E3B}"/>
    <cellStyle name="Normal 207 14" xfId="5592" xr:uid="{00000000-0005-0000-0000-000028150000}"/>
    <cellStyle name="Normal 207 14 2" xfId="13707" xr:uid="{6F765AAF-8BFB-433F-8D8D-4B9BBEFE9020}"/>
    <cellStyle name="Normal 207 15" xfId="5593" xr:uid="{00000000-0005-0000-0000-000029150000}"/>
    <cellStyle name="Normal 207 15 2" xfId="13708" xr:uid="{27A90B00-CC17-48A3-AF1E-C7578E899496}"/>
    <cellStyle name="Normal 207 16" xfId="5594" xr:uid="{00000000-0005-0000-0000-00002A150000}"/>
    <cellStyle name="Normal 207 16 2" xfId="13709" xr:uid="{CBEDEC43-4F33-4F92-AE61-9C0EA28350C9}"/>
    <cellStyle name="Normal 207 17" xfId="5595" xr:uid="{00000000-0005-0000-0000-00002B150000}"/>
    <cellStyle name="Normal 207 17 2" xfId="13710" xr:uid="{B2FBFFDF-5B5D-493C-B767-CB7E8BBFFC58}"/>
    <cellStyle name="Normal 207 18" xfId="5596" xr:uid="{00000000-0005-0000-0000-00002C150000}"/>
    <cellStyle name="Normal 207 18 2" xfId="13711" xr:uid="{D508A944-8531-4B35-B90A-BEC188724CFA}"/>
    <cellStyle name="Normal 207 19" xfId="5597" xr:uid="{00000000-0005-0000-0000-00002D150000}"/>
    <cellStyle name="Normal 207 19 2" xfId="13712" xr:uid="{5ED613E1-4049-4001-8A27-087ABF5D59A7}"/>
    <cellStyle name="Normal 207 2" xfId="5598" xr:uid="{00000000-0005-0000-0000-00002E150000}"/>
    <cellStyle name="Normal 207 2 2" xfId="13713" xr:uid="{73FCF47B-E503-4FA3-A229-40B3FC2FADA7}"/>
    <cellStyle name="Normal 207 20" xfId="5599" xr:uid="{00000000-0005-0000-0000-00002F150000}"/>
    <cellStyle name="Normal 207 20 2" xfId="13714" xr:uid="{ADDBD54B-0943-4F29-B025-A2D6DCDA36B6}"/>
    <cellStyle name="Normal 207 21" xfId="5600" xr:uid="{00000000-0005-0000-0000-000030150000}"/>
    <cellStyle name="Normal 207 21 2" xfId="13715" xr:uid="{53F73BD5-D769-4DD0-9261-AB37B2E4C129}"/>
    <cellStyle name="Normal 207 22" xfId="5601" xr:uid="{00000000-0005-0000-0000-000031150000}"/>
    <cellStyle name="Normal 207 22 2" xfId="13716" xr:uid="{08CDE2F3-D9B4-4E10-BA47-8DC51A906299}"/>
    <cellStyle name="Normal 207 23" xfId="5602" xr:uid="{00000000-0005-0000-0000-000032150000}"/>
    <cellStyle name="Normal 207 23 2" xfId="13717" xr:uid="{7941E493-A646-4B8C-9B76-48673FAE0927}"/>
    <cellStyle name="Normal 207 3" xfId="5603" xr:uid="{00000000-0005-0000-0000-000033150000}"/>
    <cellStyle name="Normal 207 3 2" xfId="13718" xr:uid="{A9A46ADC-85A9-483C-8336-C5F1C692C2A1}"/>
    <cellStyle name="Normal 207 4" xfId="5604" xr:uid="{00000000-0005-0000-0000-000034150000}"/>
    <cellStyle name="Normal 207 4 2" xfId="13719" xr:uid="{45E7D07C-6164-4ED3-B35A-AB16274368C4}"/>
    <cellStyle name="Normal 207 5" xfId="5605" xr:uid="{00000000-0005-0000-0000-000035150000}"/>
    <cellStyle name="Normal 207 5 2" xfId="13720" xr:uid="{9E7FAFBD-74B6-4F39-866E-5AB6FEC7C9D3}"/>
    <cellStyle name="Normal 207 6" xfId="5606" xr:uid="{00000000-0005-0000-0000-000036150000}"/>
    <cellStyle name="Normal 207 6 2" xfId="13721" xr:uid="{E236C512-FCDE-40A9-B5C9-258BF9047158}"/>
    <cellStyle name="Normal 207 7" xfId="5607" xr:uid="{00000000-0005-0000-0000-000037150000}"/>
    <cellStyle name="Normal 207 7 2" xfId="13722" xr:uid="{7C3E773A-C255-4B31-B5BE-919D36DC352F}"/>
    <cellStyle name="Normal 207 8" xfId="5608" xr:uid="{00000000-0005-0000-0000-000038150000}"/>
    <cellStyle name="Normal 207 8 2" xfId="13723" xr:uid="{90ED044F-24F4-4FFC-899D-A43FB1D0CBC1}"/>
    <cellStyle name="Normal 207 9" xfId="5609" xr:uid="{00000000-0005-0000-0000-000039150000}"/>
    <cellStyle name="Normal 207 9 2" xfId="13724" xr:uid="{64A387B0-05B3-493A-8D23-7CB3911F7667}"/>
    <cellStyle name="Normal 208" xfId="5610" xr:uid="{00000000-0005-0000-0000-00003A150000}"/>
    <cellStyle name="Normal 208 10" xfId="5611" xr:uid="{00000000-0005-0000-0000-00003B150000}"/>
    <cellStyle name="Normal 208 10 2" xfId="13725" xr:uid="{1311455A-5706-4A9B-A0CA-DB2C2B4687B0}"/>
    <cellStyle name="Normal 208 11" xfId="5612" xr:uid="{00000000-0005-0000-0000-00003C150000}"/>
    <cellStyle name="Normal 208 11 2" xfId="13726" xr:uid="{6407EA5D-2F1F-4CCD-8479-E4F0E5D1DDE8}"/>
    <cellStyle name="Normal 208 12" xfId="5613" xr:uid="{00000000-0005-0000-0000-00003D150000}"/>
    <cellStyle name="Normal 208 12 2" xfId="13727" xr:uid="{CF2BB466-31B5-43FD-81C9-EDCB224DCED6}"/>
    <cellStyle name="Normal 208 13" xfId="5614" xr:uid="{00000000-0005-0000-0000-00003E150000}"/>
    <cellStyle name="Normal 208 13 2" xfId="13728" xr:uid="{DA3D3482-D435-4244-A16D-753C0BCF809C}"/>
    <cellStyle name="Normal 208 14" xfId="5615" xr:uid="{00000000-0005-0000-0000-00003F150000}"/>
    <cellStyle name="Normal 208 14 2" xfId="13729" xr:uid="{64E02725-1084-47F9-B7F6-AC2409EFDE7C}"/>
    <cellStyle name="Normal 208 15" xfId="5616" xr:uid="{00000000-0005-0000-0000-000040150000}"/>
    <cellStyle name="Normal 208 15 2" xfId="13730" xr:uid="{C066E100-EF07-4C8E-93D7-0D07F34D876D}"/>
    <cellStyle name="Normal 208 16" xfId="5617" xr:uid="{00000000-0005-0000-0000-000041150000}"/>
    <cellStyle name="Normal 208 16 2" xfId="13731" xr:uid="{28DD10DE-8E8D-4C29-82D8-DC8F35838B4D}"/>
    <cellStyle name="Normal 208 17" xfId="5618" xr:uid="{00000000-0005-0000-0000-000042150000}"/>
    <cellStyle name="Normal 208 17 2" xfId="13732" xr:uid="{CC793504-EE42-4453-8AF8-CF4FE132ADF3}"/>
    <cellStyle name="Normal 208 18" xfId="5619" xr:uid="{00000000-0005-0000-0000-000043150000}"/>
    <cellStyle name="Normal 208 18 2" xfId="13733" xr:uid="{D7CC19C3-62F4-4575-A737-73F13BA9241D}"/>
    <cellStyle name="Normal 208 19" xfId="5620" xr:uid="{00000000-0005-0000-0000-000044150000}"/>
    <cellStyle name="Normal 208 19 2" xfId="13734" xr:uid="{14B577DF-6D6B-4D6A-8BB7-3E91CF4AFE6B}"/>
    <cellStyle name="Normal 208 2" xfId="5621" xr:uid="{00000000-0005-0000-0000-000045150000}"/>
    <cellStyle name="Normal 208 2 2" xfId="13735" xr:uid="{DF765E4D-E4AB-44D5-A4C7-9AAA2CB8186C}"/>
    <cellStyle name="Normal 208 20" xfId="5622" xr:uid="{00000000-0005-0000-0000-000046150000}"/>
    <cellStyle name="Normal 208 20 2" xfId="13736" xr:uid="{B605575A-2965-42E2-A92A-337DCFCA1E20}"/>
    <cellStyle name="Normal 208 21" xfId="5623" xr:uid="{00000000-0005-0000-0000-000047150000}"/>
    <cellStyle name="Normal 208 21 2" xfId="13737" xr:uid="{6C9353E2-049D-4498-A138-7D11D3B1AC25}"/>
    <cellStyle name="Normal 208 22" xfId="5624" xr:uid="{00000000-0005-0000-0000-000048150000}"/>
    <cellStyle name="Normal 208 22 2" xfId="13738" xr:uid="{DBDB60AD-4F74-4B53-AC5C-645ACDAC0B35}"/>
    <cellStyle name="Normal 208 23" xfId="5625" xr:uid="{00000000-0005-0000-0000-000049150000}"/>
    <cellStyle name="Normal 208 23 2" xfId="13739" xr:uid="{F343F452-86B2-4870-BB0C-5CE1B7B6DF29}"/>
    <cellStyle name="Normal 208 3" xfId="5626" xr:uid="{00000000-0005-0000-0000-00004A150000}"/>
    <cellStyle name="Normal 208 3 2" xfId="13740" xr:uid="{F5609133-EED0-4AC0-9E5E-E36768EA97AC}"/>
    <cellStyle name="Normal 208 4" xfId="5627" xr:uid="{00000000-0005-0000-0000-00004B150000}"/>
    <cellStyle name="Normal 208 4 2" xfId="13741" xr:uid="{7BB07AC1-B9CE-4F06-8452-66A943822C29}"/>
    <cellStyle name="Normal 208 5" xfId="5628" xr:uid="{00000000-0005-0000-0000-00004C150000}"/>
    <cellStyle name="Normal 208 5 2" xfId="13742" xr:uid="{A5E35246-A953-4D2E-A48D-B6D3DCA26C7E}"/>
    <cellStyle name="Normal 208 6" xfId="5629" xr:uid="{00000000-0005-0000-0000-00004D150000}"/>
    <cellStyle name="Normal 208 6 2" xfId="13743" xr:uid="{1D45BA07-1561-4D15-AA5E-C738792AF7D4}"/>
    <cellStyle name="Normal 208 7" xfId="5630" xr:uid="{00000000-0005-0000-0000-00004E150000}"/>
    <cellStyle name="Normal 208 7 2" xfId="13744" xr:uid="{DAED9A28-C8EC-4B9D-8D4E-0B95AE8D2F0A}"/>
    <cellStyle name="Normal 208 8" xfId="5631" xr:uid="{00000000-0005-0000-0000-00004F150000}"/>
    <cellStyle name="Normal 208 8 2" xfId="13745" xr:uid="{5E065420-5588-418B-A94E-BCE1EA46D087}"/>
    <cellStyle name="Normal 208 9" xfId="5632" xr:uid="{00000000-0005-0000-0000-000050150000}"/>
    <cellStyle name="Normal 208 9 2" xfId="13746" xr:uid="{539BDD6A-3BB5-4BC9-8370-515311192B98}"/>
    <cellStyle name="Normal 209" xfId="5633" xr:uid="{00000000-0005-0000-0000-000051150000}"/>
    <cellStyle name="Normal 209 10" xfId="5634" xr:uid="{00000000-0005-0000-0000-000052150000}"/>
    <cellStyle name="Normal 209 10 2" xfId="13747" xr:uid="{580CCF82-60E7-4A36-8166-A613E93E9A9E}"/>
    <cellStyle name="Normal 209 11" xfId="5635" xr:uid="{00000000-0005-0000-0000-000053150000}"/>
    <cellStyle name="Normal 209 11 2" xfId="13748" xr:uid="{036C3D07-D620-4495-A688-A7ECC0178A0F}"/>
    <cellStyle name="Normal 209 12" xfId="5636" xr:uid="{00000000-0005-0000-0000-000054150000}"/>
    <cellStyle name="Normal 209 12 2" xfId="13749" xr:uid="{1D31E276-D130-4FB2-84EE-0132AD72D4D7}"/>
    <cellStyle name="Normal 209 13" xfId="5637" xr:uid="{00000000-0005-0000-0000-000055150000}"/>
    <cellStyle name="Normal 209 13 2" xfId="13750" xr:uid="{30E5F309-18E0-442C-A003-292322AF8488}"/>
    <cellStyle name="Normal 209 14" xfId="5638" xr:uid="{00000000-0005-0000-0000-000056150000}"/>
    <cellStyle name="Normal 209 14 2" xfId="13751" xr:uid="{CB43E3ED-F8AE-439A-B225-52842E32AE7C}"/>
    <cellStyle name="Normal 209 15" xfId="5639" xr:uid="{00000000-0005-0000-0000-000057150000}"/>
    <cellStyle name="Normal 209 15 2" xfId="13752" xr:uid="{A8B3CD44-33CF-464D-BF84-1A430B4C0143}"/>
    <cellStyle name="Normal 209 16" xfId="5640" xr:uid="{00000000-0005-0000-0000-000058150000}"/>
    <cellStyle name="Normal 209 16 2" xfId="13753" xr:uid="{801A4A87-9633-4E96-8F5B-AC9085C3DBF3}"/>
    <cellStyle name="Normal 209 17" xfId="5641" xr:uid="{00000000-0005-0000-0000-000059150000}"/>
    <cellStyle name="Normal 209 17 2" xfId="13754" xr:uid="{1E6B5542-BA08-4216-AEF3-96EED1878F81}"/>
    <cellStyle name="Normal 209 18" xfId="5642" xr:uid="{00000000-0005-0000-0000-00005A150000}"/>
    <cellStyle name="Normal 209 18 2" xfId="13755" xr:uid="{94E85CA1-BA9C-4405-9032-A8EAC830E415}"/>
    <cellStyle name="Normal 209 19" xfId="5643" xr:uid="{00000000-0005-0000-0000-00005B150000}"/>
    <cellStyle name="Normal 209 19 2" xfId="13756" xr:uid="{E77B2731-BE95-4194-A57A-A81B534F778D}"/>
    <cellStyle name="Normal 209 2" xfId="5644" xr:uid="{00000000-0005-0000-0000-00005C150000}"/>
    <cellStyle name="Normal 209 2 2" xfId="13757" xr:uid="{51F8739F-2E2A-4034-AC3F-41617F378561}"/>
    <cellStyle name="Normal 209 20" xfId="5645" xr:uid="{00000000-0005-0000-0000-00005D150000}"/>
    <cellStyle name="Normal 209 20 2" xfId="13758" xr:uid="{443176D6-F212-46AA-809F-B989B0E317A2}"/>
    <cellStyle name="Normal 209 21" xfId="5646" xr:uid="{00000000-0005-0000-0000-00005E150000}"/>
    <cellStyle name="Normal 209 21 2" xfId="13759" xr:uid="{95872CFD-F5E3-4A2B-81F4-EE0AE5278D71}"/>
    <cellStyle name="Normal 209 22" xfId="5647" xr:uid="{00000000-0005-0000-0000-00005F150000}"/>
    <cellStyle name="Normal 209 22 2" xfId="13760" xr:uid="{542A9743-CFCB-4F1A-BAB9-F21EB1F9B587}"/>
    <cellStyle name="Normal 209 23" xfId="5648" xr:uid="{00000000-0005-0000-0000-000060150000}"/>
    <cellStyle name="Normal 209 23 2" xfId="13761" xr:uid="{C3354872-6577-461B-AA42-D1AEEFACA40C}"/>
    <cellStyle name="Normal 209 3" xfId="5649" xr:uid="{00000000-0005-0000-0000-000061150000}"/>
    <cellStyle name="Normal 209 3 2" xfId="13762" xr:uid="{D3A91CCF-0402-41ED-86D7-7BD59B9868C9}"/>
    <cellStyle name="Normal 209 4" xfId="5650" xr:uid="{00000000-0005-0000-0000-000062150000}"/>
    <cellStyle name="Normal 209 4 2" xfId="13763" xr:uid="{F660F74A-D5EB-40FF-B308-CF723718A31B}"/>
    <cellStyle name="Normal 209 5" xfId="5651" xr:uid="{00000000-0005-0000-0000-000063150000}"/>
    <cellStyle name="Normal 209 5 2" xfId="13764" xr:uid="{7683CEC5-7ECB-455B-9BF8-35939395DA1E}"/>
    <cellStyle name="Normal 209 6" xfId="5652" xr:uid="{00000000-0005-0000-0000-000064150000}"/>
    <cellStyle name="Normal 209 6 2" xfId="13765" xr:uid="{4DE9CBF5-D97B-496B-B209-2FCBB5434175}"/>
    <cellStyle name="Normal 209 7" xfId="5653" xr:uid="{00000000-0005-0000-0000-000065150000}"/>
    <cellStyle name="Normal 209 7 2" xfId="13766" xr:uid="{670BD05F-23A8-4720-82FF-747FDCD7C6B8}"/>
    <cellStyle name="Normal 209 8" xfId="5654" xr:uid="{00000000-0005-0000-0000-000066150000}"/>
    <cellStyle name="Normal 209 8 2" xfId="13767" xr:uid="{2D9BD88F-C4C2-4AA8-BA79-420ED6A068B3}"/>
    <cellStyle name="Normal 209 9" xfId="5655" xr:uid="{00000000-0005-0000-0000-000067150000}"/>
    <cellStyle name="Normal 209 9 2" xfId="13768" xr:uid="{B0AD667A-753F-45A8-95E8-BE43D7CA8C1E}"/>
    <cellStyle name="Normal 21" xfId="5656" xr:uid="{00000000-0005-0000-0000-000068150000}"/>
    <cellStyle name="Normal 21 2" xfId="5657" xr:uid="{00000000-0005-0000-0000-000069150000}"/>
    <cellStyle name="Normal 21 3" xfId="5658" xr:uid="{00000000-0005-0000-0000-00006A150000}"/>
    <cellStyle name="Normal 21 4" xfId="5659" xr:uid="{00000000-0005-0000-0000-00006B150000}"/>
    <cellStyle name="Normal 21 5" xfId="5660" xr:uid="{00000000-0005-0000-0000-00006C150000}"/>
    <cellStyle name="Normal 21 6" xfId="5661" xr:uid="{00000000-0005-0000-0000-00006D150000}"/>
    <cellStyle name="Normal 21 7" xfId="5662" xr:uid="{00000000-0005-0000-0000-00006E150000}"/>
    <cellStyle name="Normal 21 8" xfId="5663" xr:uid="{00000000-0005-0000-0000-00006F150000}"/>
    <cellStyle name="Normal 21 9" xfId="13769" xr:uid="{AB807A1C-2F7E-4A3B-8DAC-D43C3033E100}"/>
    <cellStyle name="Normal 21_Orç.-Cron..(1)" xfId="5664" xr:uid="{00000000-0005-0000-0000-000070150000}"/>
    <cellStyle name="Normal 210" xfId="5665" xr:uid="{00000000-0005-0000-0000-000071150000}"/>
    <cellStyle name="Normal 210 10" xfId="5666" xr:uid="{00000000-0005-0000-0000-000072150000}"/>
    <cellStyle name="Normal 210 10 2" xfId="13770" xr:uid="{42D293B0-53CB-441A-8B7F-1FEDF7D1FFFF}"/>
    <cellStyle name="Normal 210 11" xfId="5667" xr:uid="{00000000-0005-0000-0000-000073150000}"/>
    <cellStyle name="Normal 210 11 2" xfId="13771" xr:uid="{947CCE14-0E82-43D3-8679-E5782A5C6FBC}"/>
    <cellStyle name="Normal 210 12" xfId="5668" xr:uid="{00000000-0005-0000-0000-000074150000}"/>
    <cellStyle name="Normal 210 12 2" xfId="13772" xr:uid="{10F9C205-8DB3-4718-80A8-27B0D212EA5B}"/>
    <cellStyle name="Normal 210 13" xfId="5669" xr:uid="{00000000-0005-0000-0000-000075150000}"/>
    <cellStyle name="Normal 210 13 2" xfId="13773" xr:uid="{9663A48C-A7CD-4759-9C35-CA189BF9EF43}"/>
    <cellStyle name="Normal 210 14" xfId="5670" xr:uid="{00000000-0005-0000-0000-000076150000}"/>
    <cellStyle name="Normal 210 14 2" xfId="13774" xr:uid="{90D6E79F-F1C8-4EF6-944F-28C25EB9AA36}"/>
    <cellStyle name="Normal 210 15" xfId="5671" xr:uid="{00000000-0005-0000-0000-000077150000}"/>
    <cellStyle name="Normal 210 15 2" xfId="13775" xr:uid="{D5A08439-3663-447A-9134-6578B61CED82}"/>
    <cellStyle name="Normal 210 16" xfId="5672" xr:uid="{00000000-0005-0000-0000-000078150000}"/>
    <cellStyle name="Normal 210 16 2" xfId="13776" xr:uid="{EF2684EC-9339-4A39-8DFB-BB70F0770E29}"/>
    <cellStyle name="Normal 210 17" xfId="5673" xr:uid="{00000000-0005-0000-0000-000079150000}"/>
    <cellStyle name="Normal 210 17 2" xfId="13777" xr:uid="{2EA3FE6F-51B7-4CEC-90B3-C88840C16A5F}"/>
    <cellStyle name="Normal 210 18" xfId="5674" xr:uid="{00000000-0005-0000-0000-00007A150000}"/>
    <cellStyle name="Normal 210 18 2" xfId="13778" xr:uid="{5A515D8B-63A3-4AFF-86B0-77EFD6F00B88}"/>
    <cellStyle name="Normal 210 19" xfId="5675" xr:uid="{00000000-0005-0000-0000-00007B150000}"/>
    <cellStyle name="Normal 210 19 2" xfId="13779" xr:uid="{87AC1609-512C-411F-A261-E6047CEF6516}"/>
    <cellStyle name="Normal 210 2" xfId="5676" xr:uid="{00000000-0005-0000-0000-00007C150000}"/>
    <cellStyle name="Normal 210 2 2" xfId="13780" xr:uid="{4485F506-A784-48B5-8FE1-AC0F5643DD57}"/>
    <cellStyle name="Normal 210 20" xfId="5677" xr:uid="{00000000-0005-0000-0000-00007D150000}"/>
    <cellStyle name="Normal 210 20 2" xfId="13781" xr:uid="{C3F81FC4-CAF0-444B-88F7-0AA1E6B726AD}"/>
    <cellStyle name="Normal 210 21" xfId="5678" xr:uid="{00000000-0005-0000-0000-00007E150000}"/>
    <cellStyle name="Normal 210 21 2" xfId="13782" xr:uid="{50C718F5-1E84-4817-AB97-B7B35D48D335}"/>
    <cellStyle name="Normal 210 22" xfId="5679" xr:uid="{00000000-0005-0000-0000-00007F150000}"/>
    <cellStyle name="Normal 210 22 2" xfId="13783" xr:uid="{FFD9D911-BA33-42A1-96AF-70CD8508173B}"/>
    <cellStyle name="Normal 210 23" xfId="5680" xr:uid="{00000000-0005-0000-0000-000080150000}"/>
    <cellStyle name="Normal 210 23 2" xfId="13784" xr:uid="{BD63CFF7-F9F2-4EFE-9E8B-91587FACCCAB}"/>
    <cellStyle name="Normal 210 3" xfId="5681" xr:uid="{00000000-0005-0000-0000-000081150000}"/>
    <cellStyle name="Normal 210 3 2" xfId="13785" xr:uid="{F47D0A19-1579-402E-9B11-543A9E52D090}"/>
    <cellStyle name="Normal 210 4" xfId="5682" xr:uid="{00000000-0005-0000-0000-000082150000}"/>
    <cellStyle name="Normal 210 4 2" xfId="13786" xr:uid="{9B5D50FD-13B1-45D0-B3E4-49EF10A0EC3E}"/>
    <cellStyle name="Normal 210 5" xfId="5683" xr:uid="{00000000-0005-0000-0000-000083150000}"/>
    <cellStyle name="Normal 210 5 2" xfId="13787" xr:uid="{4AC7E7BC-5DB1-4162-935C-906940A88623}"/>
    <cellStyle name="Normal 210 6" xfId="5684" xr:uid="{00000000-0005-0000-0000-000084150000}"/>
    <cellStyle name="Normal 210 6 2" xfId="13788" xr:uid="{DF61E83F-70FA-4A6D-A5A5-F6E6E56A718A}"/>
    <cellStyle name="Normal 210 7" xfId="5685" xr:uid="{00000000-0005-0000-0000-000085150000}"/>
    <cellStyle name="Normal 210 7 2" xfId="13789" xr:uid="{0B0070CA-5F9A-4149-9CC0-BE07ADFD95A2}"/>
    <cellStyle name="Normal 210 8" xfId="5686" xr:uid="{00000000-0005-0000-0000-000086150000}"/>
    <cellStyle name="Normal 210 8 2" xfId="13790" xr:uid="{EC57CDF7-E87D-404B-94F5-F0B35EAB138E}"/>
    <cellStyle name="Normal 210 9" xfId="5687" xr:uid="{00000000-0005-0000-0000-000087150000}"/>
    <cellStyle name="Normal 210 9 2" xfId="13791" xr:uid="{DA4F2804-E850-4E39-9C27-18C7449C643F}"/>
    <cellStyle name="Normal 211" xfId="5688" xr:uid="{00000000-0005-0000-0000-000088150000}"/>
    <cellStyle name="Normal 211 10" xfId="5689" xr:uid="{00000000-0005-0000-0000-000089150000}"/>
    <cellStyle name="Normal 211 10 2" xfId="13792" xr:uid="{35CB9B24-759C-46A5-856A-03DB966C709E}"/>
    <cellStyle name="Normal 211 11" xfId="5690" xr:uid="{00000000-0005-0000-0000-00008A150000}"/>
    <cellStyle name="Normal 211 11 2" xfId="13793" xr:uid="{CF54ABE5-D8DD-49F2-986A-DB8EA4665B8C}"/>
    <cellStyle name="Normal 211 12" xfId="5691" xr:uid="{00000000-0005-0000-0000-00008B150000}"/>
    <cellStyle name="Normal 211 12 2" xfId="13794" xr:uid="{E9C5E147-102F-446E-958E-057F730DD350}"/>
    <cellStyle name="Normal 211 13" xfId="5692" xr:uid="{00000000-0005-0000-0000-00008C150000}"/>
    <cellStyle name="Normal 211 13 2" xfId="13795" xr:uid="{99DEF039-D8AA-46CC-9963-EB2D27EB8CB6}"/>
    <cellStyle name="Normal 211 14" xfId="5693" xr:uid="{00000000-0005-0000-0000-00008D150000}"/>
    <cellStyle name="Normal 211 14 2" xfId="13796" xr:uid="{0D67D81F-AC6D-4EDA-8E6E-4C855BF4A0FE}"/>
    <cellStyle name="Normal 211 15" xfId="5694" xr:uid="{00000000-0005-0000-0000-00008E150000}"/>
    <cellStyle name="Normal 211 15 2" xfId="13797" xr:uid="{FEF6EAC8-7CDE-4CA0-86DA-0DC30939A43B}"/>
    <cellStyle name="Normal 211 16" xfId="5695" xr:uid="{00000000-0005-0000-0000-00008F150000}"/>
    <cellStyle name="Normal 211 16 2" xfId="13798" xr:uid="{E3826CD8-EA03-4A23-9B69-EB56A6DBA4E6}"/>
    <cellStyle name="Normal 211 17" xfId="5696" xr:uid="{00000000-0005-0000-0000-000090150000}"/>
    <cellStyle name="Normal 211 17 2" xfId="13799" xr:uid="{1C8BD528-84A5-467A-B410-CE42BB536275}"/>
    <cellStyle name="Normal 211 18" xfId="5697" xr:uid="{00000000-0005-0000-0000-000091150000}"/>
    <cellStyle name="Normal 211 18 2" xfId="13800" xr:uid="{86F5D07A-2301-4FED-BDFE-C9919A955C86}"/>
    <cellStyle name="Normal 211 19" xfId="5698" xr:uid="{00000000-0005-0000-0000-000092150000}"/>
    <cellStyle name="Normal 211 19 2" xfId="13801" xr:uid="{979C194B-1599-4DA8-AB07-9C378811159F}"/>
    <cellStyle name="Normal 211 2" xfId="5699" xr:uid="{00000000-0005-0000-0000-000093150000}"/>
    <cellStyle name="Normal 211 2 2" xfId="13802" xr:uid="{5566364C-3CE8-4EF0-B5D7-12F3D6296B6D}"/>
    <cellStyle name="Normal 211 20" xfId="5700" xr:uid="{00000000-0005-0000-0000-000094150000}"/>
    <cellStyle name="Normal 211 20 2" xfId="13803" xr:uid="{344969B1-8FCC-4138-8F7E-C9C11C47E794}"/>
    <cellStyle name="Normal 211 21" xfId="5701" xr:uid="{00000000-0005-0000-0000-000095150000}"/>
    <cellStyle name="Normal 211 21 2" xfId="13804" xr:uid="{58BEC93B-C931-4A2D-A61A-BA5DD58823DD}"/>
    <cellStyle name="Normal 211 22" xfId="5702" xr:uid="{00000000-0005-0000-0000-000096150000}"/>
    <cellStyle name="Normal 211 22 2" xfId="13805" xr:uid="{BBB706DA-D492-4AB5-B799-CB33C52EC325}"/>
    <cellStyle name="Normal 211 23" xfId="5703" xr:uid="{00000000-0005-0000-0000-000097150000}"/>
    <cellStyle name="Normal 211 23 2" xfId="13806" xr:uid="{AAD3456F-C689-43ED-B966-231F84FB55C4}"/>
    <cellStyle name="Normal 211 3" xfId="5704" xr:uid="{00000000-0005-0000-0000-000098150000}"/>
    <cellStyle name="Normal 211 3 2" xfId="13807" xr:uid="{E8AA03BD-E77B-4B6D-8F9C-178390849115}"/>
    <cellStyle name="Normal 211 4" xfId="5705" xr:uid="{00000000-0005-0000-0000-000099150000}"/>
    <cellStyle name="Normal 211 4 2" xfId="13808" xr:uid="{757CD42E-CD5E-4E02-93E9-65C0EBAB36BE}"/>
    <cellStyle name="Normal 211 5" xfId="5706" xr:uid="{00000000-0005-0000-0000-00009A150000}"/>
    <cellStyle name="Normal 211 5 2" xfId="13809" xr:uid="{63884CD7-0B78-4261-BF88-59DA25AAD42F}"/>
    <cellStyle name="Normal 211 6" xfId="5707" xr:uid="{00000000-0005-0000-0000-00009B150000}"/>
    <cellStyle name="Normal 211 6 2" xfId="13810" xr:uid="{B70FC9CE-4F18-4725-8FD9-F4D6574B9D47}"/>
    <cellStyle name="Normal 211 7" xfId="5708" xr:uid="{00000000-0005-0000-0000-00009C150000}"/>
    <cellStyle name="Normal 211 7 2" xfId="13811" xr:uid="{A8130452-B87C-40F9-A66D-83C48AA9607B}"/>
    <cellStyle name="Normal 211 8" xfId="5709" xr:uid="{00000000-0005-0000-0000-00009D150000}"/>
    <cellStyle name="Normal 211 8 2" xfId="13812" xr:uid="{840C7033-15AF-463D-85AD-1E055C52239B}"/>
    <cellStyle name="Normal 211 9" xfId="5710" xr:uid="{00000000-0005-0000-0000-00009E150000}"/>
    <cellStyle name="Normal 211 9 2" xfId="13813" xr:uid="{FF87F053-44CF-40A0-A2AB-A970E9B86055}"/>
    <cellStyle name="Normal 212" xfId="5711" xr:uid="{00000000-0005-0000-0000-00009F150000}"/>
    <cellStyle name="Normal 212 2" xfId="13814" xr:uid="{45BE4A1E-341A-4ECC-92CF-AA5C43E2D411}"/>
    <cellStyle name="Normal 213" xfId="5712" xr:uid="{00000000-0005-0000-0000-0000A0150000}"/>
    <cellStyle name="Normal 213 2" xfId="13815" xr:uid="{F033A679-6B3C-46A2-8AEA-7063151C91A7}"/>
    <cellStyle name="Normal 214" xfId="5713" xr:uid="{00000000-0005-0000-0000-0000A1150000}"/>
    <cellStyle name="Normal 215" xfId="5714" xr:uid="{00000000-0005-0000-0000-0000A2150000}"/>
    <cellStyle name="Normal 215 2" xfId="13816" xr:uid="{D41F58A6-EA24-4578-AC31-11C92A6B45DB}"/>
    <cellStyle name="Normal 216" xfId="5715" xr:uid="{00000000-0005-0000-0000-0000A3150000}"/>
    <cellStyle name="Normal 216 2" xfId="13817" xr:uid="{399CFF98-C958-43A3-8E93-D05C17E4B8A4}"/>
    <cellStyle name="Normal 217" xfId="5716" xr:uid="{00000000-0005-0000-0000-0000A4150000}"/>
    <cellStyle name="Normal 217 2" xfId="13818" xr:uid="{0FC6E3B8-99F2-4AB2-8407-B031C320928F}"/>
    <cellStyle name="Normal 218" xfId="5717" xr:uid="{00000000-0005-0000-0000-0000A5150000}"/>
    <cellStyle name="Normal 218 2" xfId="13819" xr:uid="{784742A6-2333-4BEB-9F0D-700654F391F1}"/>
    <cellStyle name="Normal 219" xfId="5718" xr:uid="{00000000-0005-0000-0000-0000A6150000}"/>
    <cellStyle name="Normal 219 2" xfId="13820" xr:uid="{A4DD6936-FE53-4A49-87D9-7674BA3A80BD}"/>
    <cellStyle name="Normal 22" xfId="5719" xr:uid="{00000000-0005-0000-0000-0000A7150000}"/>
    <cellStyle name="Normal 22 2" xfId="5720" xr:uid="{00000000-0005-0000-0000-0000A8150000}"/>
    <cellStyle name="Normal 22 3" xfId="5721" xr:uid="{00000000-0005-0000-0000-0000A9150000}"/>
    <cellStyle name="Normal 22 4" xfId="5722" xr:uid="{00000000-0005-0000-0000-0000AA150000}"/>
    <cellStyle name="Normal 22 5" xfId="5723" xr:uid="{00000000-0005-0000-0000-0000AB150000}"/>
    <cellStyle name="Normal 22 6" xfId="5724" xr:uid="{00000000-0005-0000-0000-0000AC150000}"/>
    <cellStyle name="Normal 22 7" xfId="5725" xr:uid="{00000000-0005-0000-0000-0000AD150000}"/>
    <cellStyle name="Normal 22 8" xfId="13821" xr:uid="{2A23A954-A2C0-4980-AA6F-3AE6598886E8}"/>
    <cellStyle name="Normal 220" xfId="5726" xr:uid="{00000000-0005-0000-0000-0000AE150000}"/>
    <cellStyle name="Normal 220 2" xfId="13822" xr:uid="{AC6BBB1D-D101-4BEE-A785-DF7CDFE0AA45}"/>
    <cellStyle name="Normal 221" xfId="5727" xr:uid="{00000000-0005-0000-0000-0000AF150000}"/>
    <cellStyle name="Normal 221 2" xfId="13823" xr:uid="{6407622B-85DD-4B4D-901C-DC315FC20278}"/>
    <cellStyle name="Normal 222" xfId="5728" xr:uid="{00000000-0005-0000-0000-0000B0150000}"/>
    <cellStyle name="Normal 222 2" xfId="13824" xr:uid="{FA7D1054-405E-489A-A1B3-20786658EB8D}"/>
    <cellStyle name="Normal 223" xfId="5729" xr:uid="{00000000-0005-0000-0000-0000B1150000}"/>
    <cellStyle name="Normal 223 2" xfId="13825" xr:uid="{F18C38A6-03D7-4199-9ACE-8FD07A856D3D}"/>
    <cellStyle name="Normal 224" xfId="5730" xr:uid="{00000000-0005-0000-0000-0000B2150000}"/>
    <cellStyle name="Normal 224 2" xfId="13826" xr:uid="{FEA9FA2A-4216-41DE-988D-4F204F0D0C1B}"/>
    <cellStyle name="Normal 225" xfId="5731" xr:uid="{00000000-0005-0000-0000-0000B3150000}"/>
    <cellStyle name="Normal 225 2" xfId="13827" xr:uid="{8504FCC4-33A5-4169-BD10-3C8DFBABDE6C}"/>
    <cellStyle name="Normal 226" xfId="5732" xr:uid="{00000000-0005-0000-0000-0000B4150000}"/>
    <cellStyle name="Normal 226 2" xfId="13828" xr:uid="{16281B0C-F3C3-41A9-99F3-CE44A974C63F}"/>
    <cellStyle name="Normal 227" xfId="5733" xr:uid="{00000000-0005-0000-0000-0000B5150000}"/>
    <cellStyle name="Normal 228" xfId="5734" xr:uid="{00000000-0005-0000-0000-0000B6150000}"/>
    <cellStyle name="Normal 229" xfId="5735" xr:uid="{00000000-0005-0000-0000-0000B7150000}"/>
    <cellStyle name="Normal 229 2" xfId="13829" xr:uid="{5FC37146-27E9-4FA6-B69B-9677F2F7EFF4}"/>
    <cellStyle name="Normal 23" xfId="5736" xr:uid="{00000000-0005-0000-0000-0000B8150000}"/>
    <cellStyle name="Normal 23 2" xfId="5737" xr:uid="{00000000-0005-0000-0000-0000B9150000}"/>
    <cellStyle name="Normal 23 3" xfId="5738" xr:uid="{00000000-0005-0000-0000-0000BA150000}"/>
    <cellStyle name="Normal 23 4" xfId="5739" xr:uid="{00000000-0005-0000-0000-0000BB150000}"/>
    <cellStyle name="Normal 23 5" xfId="5740" xr:uid="{00000000-0005-0000-0000-0000BC150000}"/>
    <cellStyle name="Normal 23 6" xfId="5741" xr:uid="{00000000-0005-0000-0000-0000BD150000}"/>
    <cellStyle name="Normal 23 7" xfId="5742" xr:uid="{00000000-0005-0000-0000-0000BE150000}"/>
    <cellStyle name="Normal 23 8" xfId="13830" xr:uid="{19EC990A-FB56-4D8A-9331-CECC0EC1E46E}"/>
    <cellStyle name="Normal 230" xfId="5743" xr:uid="{00000000-0005-0000-0000-0000BF150000}"/>
    <cellStyle name="Normal 231" xfId="5744" xr:uid="{00000000-0005-0000-0000-0000C0150000}"/>
    <cellStyle name="Normal 232" xfId="5745" xr:uid="{00000000-0005-0000-0000-0000C1150000}"/>
    <cellStyle name="Normal 233" xfId="5746" xr:uid="{00000000-0005-0000-0000-0000C2150000}"/>
    <cellStyle name="Normal 234" xfId="5747" xr:uid="{00000000-0005-0000-0000-0000C3150000}"/>
    <cellStyle name="Normal 235" xfId="5748" xr:uid="{00000000-0005-0000-0000-0000C4150000}"/>
    <cellStyle name="Normal 236" xfId="5749" xr:uid="{00000000-0005-0000-0000-0000C5150000}"/>
    <cellStyle name="Normal 237" xfId="5750" xr:uid="{00000000-0005-0000-0000-0000C6150000}"/>
    <cellStyle name="Normal 238" xfId="5751" xr:uid="{00000000-0005-0000-0000-0000C7150000}"/>
    <cellStyle name="Normal 239" xfId="5752" xr:uid="{00000000-0005-0000-0000-0000C8150000}"/>
    <cellStyle name="Normal 24" xfId="5753" xr:uid="{00000000-0005-0000-0000-0000C9150000}"/>
    <cellStyle name="Normal 24 2" xfId="5754" xr:uid="{00000000-0005-0000-0000-0000CA150000}"/>
    <cellStyle name="Normal 24 3" xfId="5755" xr:uid="{00000000-0005-0000-0000-0000CB150000}"/>
    <cellStyle name="Normal 24 4" xfId="5756" xr:uid="{00000000-0005-0000-0000-0000CC150000}"/>
    <cellStyle name="Normal 24 5" xfId="5757" xr:uid="{00000000-0005-0000-0000-0000CD150000}"/>
    <cellStyle name="Normal 24 6" xfId="5758" xr:uid="{00000000-0005-0000-0000-0000CE150000}"/>
    <cellStyle name="Normal 24 7" xfId="5759" xr:uid="{00000000-0005-0000-0000-0000CF150000}"/>
    <cellStyle name="Normal 24 8" xfId="13831" xr:uid="{6E9CBFC8-DEA4-44DF-B8F7-0907C360EFEC}"/>
    <cellStyle name="Normal 240" xfId="5760" xr:uid="{00000000-0005-0000-0000-0000D0150000}"/>
    <cellStyle name="Normal 241" xfId="5761" xr:uid="{00000000-0005-0000-0000-0000D1150000}"/>
    <cellStyle name="Normal 242" xfId="5762" xr:uid="{00000000-0005-0000-0000-0000D2150000}"/>
    <cellStyle name="Normal 243" xfId="5763" xr:uid="{00000000-0005-0000-0000-0000D3150000}"/>
    <cellStyle name="Normal 244" xfId="5764" xr:uid="{00000000-0005-0000-0000-0000D4150000}"/>
    <cellStyle name="Normal 245" xfId="5765" xr:uid="{00000000-0005-0000-0000-0000D5150000}"/>
    <cellStyle name="Normal 246" xfId="5766" xr:uid="{00000000-0005-0000-0000-0000D6150000}"/>
    <cellStyle name="Normal 247" xfId="5767" xr:uid="{00000000-0005-0000-0000-0000D7150000}"/>
    <cellStyle name="Normal 248" xfId="5768" xr:uid="{00000000-0005-0000-0000-0000D8150000}"/>
    <cellStyle name="Normal 249" xfId="5769" xr:uid="{00000000-0005-0000-0000-0000D9150000}"/>
    <cellStyle name="Normal 25" xfId="5770" xr:uid="{00000000-0005-0000-0000-0000DA150000}"/>
    <cellStyle name="Normal 25 2" xfId="5771" xr:uid="{00000000-0005-0000-0000-0000DB150000}"/>
    <cellStyle name="Normal 25 3" xfId="5772" xr:uid="{00000000-0005-0000-0000-0000DC150000}"/>
    <cellStyle name="Normal 25 4" xfId="5773" xr:uid="{00000000-0005-0000-0000-0000DD150000}"/>
    <cellStyle name="Normal 25 5" xfId="5774" xr:uid="{00000000-0005-0000-0000-0000DE150000}"/>
    <cellStyle name="Normal 25 6" xfId="5775" xr:uid="{00000000-0005-0000-0000-0000DF150000}"/>
    <cellStyle name="Normal 25 7" xfId="5776" xr:uid="{00000000-0005-0000-0000-0000E0150000}"/>
    <cellStyle name="Normal 25 8" xfId="13832" xr:uid="{482267F9-AD0B-4376-A594-DF3FACD5C431}"/>
    <cellStyle name="Normal 250" xfId="5777" xr:uid="{00000000-0005-0000-0000-0000E1150000}"/>
    <cellStyle name="Normal 251" xfId="5778" xr:uid="{00000000-0005-0000-0000-0000E2150000}"/>
    <cellStyle name="Normal 252" xfId="5779" xr:uid="{00000000-0005-0000-0000-0000E3150000}"/>
    <cellStyle name="Normal 253" xfId="5780" xr:uid="{00000000-0005-0000-0000-0000E4150000}"/>
    <cellStyle name="Normal 254" xfId="5781" xr:uid="{00000000-0005-0000-0000-0000E5150000}"/>
    <cellStyle name="Normal 255" xfId="5782" xr:uid="{00000000-0005-0000-0000-0000E6150000}"/>
    <cellStyle name="Normal 256" xfId="5783" xr:uid="{00000000-0005-0000-0000-0000E7150000}"/>
    <cellStyle name="Normal 257" xfId="5784" xr:uid="{00000000-0005-0000-0000-0000E8150000}"/>
    <cellStyle name="Normal 258" xfId="5785" xr:uid="{00000000-0005-0000-0000-0000E9150000}"/>
    <cellStyle name="Normal 259" xfId="5786" xr:uid="{00000000-0005-0000-0000-0000EA150000}"/>
    <cellStyle name="Normal 26" xfId="5787" xr:uid="{00000000-0005-0000-0000-0000EB150000}"/>
    <cellStyle name="Normal 26 2" xfId="5788" xr:uid="{00000000-0005-0000-0000-0000EC150000}"/>
    <cellStyle name="Normal 26 3" xfId="5789" xr:uid="{00000000-0005-0000-0000-0000ED150000}"/>
    <cellStyle name="Normal 26 4" xfId="5790" xr:uid="{00000000-0005-0000-0000-0000EE150000}"/>
    <cellStyle name="Normal 26 5" xfId="5791" xr:uid="{00000000-0005-0000-0000-0000EF150000}"/>
    <cellStyle name="Normal 26 6" xfId="5792" xr:uid="{00000000-0005-0000-0000-0000F0150000}"/>
    <cellStyle name="Normal 26 7" xfId="5793" xr:uid="{00000000-0005-0000-0000-0000F1150000}"/>
    <cellStyle name="Normal 26 8" xfId="13833" xr:uid="{58F4D05E-144A-49B2-B2D2-F87257A6C708}"/>
    <cellStyle name="Normal 260" xfId="5794" xr:uid="{00000000-0005-0000-0000-0000F2150000}"/>
    <cellStyle name="Normal 261" xfId="5795" xr:uid="{00000000-0005-0000-0000-0000F3150000}"/>
    <cellStyle name="Normal 262" xfId="5796" xr:uid="{00000000-0005-0000-0000-0000F4150000}"/>
    <cellStyle name="Normal 263" xfId="5797" xr:uid="{00000000-0005-0000-0000-0000F5150000}"/>
    <cellStyle name="Normal 264" xfId="5798" xr:uid="{00000000-0005-0000-0000-0000F6150000}"/>
    <cellStyle name="Normal 265" xfId="5799" xr:uid="{00000000-0005-0000-0000-0000F7150000}"/>
    <cellStyle name="Normal 265 2" xfId="13834" xr:uid="{347A2811-285C-42BA-A301-429E3089DAC4}"/>
    <cellStyle name="Normal 266" xfId="11815" xr:uid="{00000000-0005-0000-0000-0000F8150000}"/>
    <cellStyle name="Normal 267" xfId="137" xr:uid="{00000000-0005-0000-0000-0000F9150000}"/>
    <cellStyle name="Normal 268" xfId="11819" xr:uid="{00000000-0005-0000-0000-0000FA150000}"/>
    <cellStyle name="Normal 269" xfId="11818" xr:uid="{00000000-0005-0000-0000-0000FB150000}"/>
    <cellStyle name="Normal 27" xfId="5800" xr:uid="{00000000-0005-0000-0000-0000FC150000}"/>
    <cellStyle name="Normal 27 2" xfId="5801" xr:uid="{00000000-0005-0000-0000-0000FD150000}"/>
    <cellStyle name="Normal 27 2 10" xfId="5802" xr:uid="{00000000-0005-0000-0000-0000FE150000}"/>
    <cellStyle name="Normal 27 2 10 2" xfId="13836" xr:uid="{FCD604D4-CBCE-470F-BF78-A9FB9E6A8092}"/>
    <cellStyle name="Normal 27 2 11" xfId="5803" xr:uid="{00000000-0005-0000-0000-0000FF150000}"/>
    <cellStyle name="Normal 27 2 11 2" xfId="13837" xr:uid="{8ACC99BE-BB9D-414B-B908-06087BB7CFFA}"/>
    <cellStyle name="Normal 27 2 12" xfId="5804" xr:uid="{00000000-0005-0000-0000-000000160000}"/>
    <cellStyle name="Normal 27 2 12 2" xfId="13838" xr:uid="{24EB9379-E88A-4840-9C72-AAC8D1DB9D9B}"/>
    <cellStyle name="Normal 27 2 13" xfId="5805" xr:uid="{00000000-0005-0000-0000-000001160000}"/>
    <cellStyle name="Normal 27 2 13 2" xfId="13839" xr:uid="{8DB3E138-80AE-41EE-B7D8-808516042E4C}"/>
    <cellStyle name="Normal 27 2 14" xfId="5806" xr:uid="{00000000-0005-0000-0000-000002160000}"/>
    <cellStyle name="Normal 27 2 14 2" xfId="13840" xr:uid="{66B579C1-10EE-49EA-A028-C69C0A4ED67F}"/>
    <cellStyle name="Normal 27 2 15" xfId="5807" xr:uid="{00000000-0005-0000-0000-000003160000}"/>
    <cellStyle name="Normal 27 2 15 2" xfId="13841" xr:uid="{33C415B5-C787-4B7F-8B56-C73E2084ED5E}"/>
    <cellStyle name="Normal 27 2 16" xfId="5808" xr:uid="{00000000-0005-0000-0000-000004160000}"/>
    <cellStyle name="Normal 27 2 16 2" xfId="13842" xr:uid="{4864EC62-A71D-4DA5-8082-5BF2DF3C26E4}"/>
    <cellStyle name="Normal 27 2 17" xfId="5809" xr:uid="{00000000-0005-0000-0000-000005160000}"/>
    <cellStyle name="Normal 27 2 17 2" xfId="13843" xr:uid="{B870C1B9-DBB6-4DAD-B833-B405F49936F9}"/>
    <cellStyle name="Normal 27 2 18" xfId="5810" xr:uid="{00000000-0005-0000-0000-000006160000}"/>
    <cellStyle name="Normal 27 2 18 2" xfId="13844" xr:uid="{4765EC55-DA04-4C91-BB79-B0652F42EC7A}"/>
    <cellStyle name="Normal 27 2 19" xfId="5811" xr:uid="{00000000-0005-0000-0000-000007160000}"/>
    <cellStyle name="Normal 27 2 19 2" xfId="13845" xr:uid="{A069B3CC-02B6-4CEA-95A5-5DA3D91B0191}"/>
    <cellStyle name="Normal 27 2 2" xfId="5812" xr:uid="{00000000-0005-0000-0000-000008160000}"/>
    <cellStyle name="Normal 27 2 2 2" xfId="5813" xr:uid="{00000000-0005-0000-0000-000009160000}"/>
    <cellStyle name="Normal 27 2 2 2 2" xfId="13847" xr:uid="{FB08915F-287A-40ED-860B-25DD6FD3A477}"/>
    <cellStyle name="Normal 27 2 2 3" xfId="13846" xr:uid="{BB06BBD9-413C-4E69-8E35-E48447A1A548}"/>
    <cellStyle name="Normal 27 2 20" xfId="5814" xr:uid="{00000000-0005-0000-0000-00000A160000}"/>
    <cellStyle name="Normal 27 2 20 2" xfId="13848" xr:uid="{CF71AC84-C1D3-47C9-BDDF-27E0032823B2}"/>
    <cellStyle name="Normal 27 2 21" xfId="5815" xr:uid="{00000000-0005-0000-0000-00000B160000}"/>
    <cellStyle name="Normal 27 2 21 2" xfId="13849" xr:uid="{EF989418-FE09-46FF-92A9-1930ACD2A661}"/>
    <cellStyle name="Normal 27 2 22" xfId="5816" xr:uid="{00000000-0005-0000-0000-00000C160000}"/>
    <cellStyle name="Normal 27 2 22 2" xfId="13850" xr:uid="{83AFB22A-D8EE-4894-9E94-A68669B22EFF}"/>
    <cellStyle name="Normal 27 2 23" xfId="5817" xr:uid="{00000000-0005-0000-0000-00000D160000}"/>
    <cellStyle name="Normal 27 2 23 2" xfId="13851" xr:uid="{5939547B-7CD4-48E2-8863-0B9D4256C770}"/>
    <cellStyle name="Normal 27 2 24" xfId="5818" xr:uid="{00000000-0005-0000-0000-00000E160000}"/>
    <cellStyle name="Normal 27 2 24 2" xfId="13852" xr:uid="{370BEF63-44D0-4904-9C2B-3579488A229F}"/>
    <cellStyle name="Normal 27 2 3" xfId="5819" xr:uid="{00000000-0005-0000-0000-00000F160000}"/>
    <cellStyle name="Normal 27 2 3 2" xfId="13853" xr:uid="{881A15FC-C72C-4208-9D60-E2F49DAB364E}"/>
    <cellStyle name="Normal 27 2 4" xfId="5820" xr:uid="{00000000-0005-0000-0000-000010160000}"/>
    <cellStyle name="Normal 27 2 4 2" xfId="13854" xr:uid="{30E0DC69-B8FA-4A39-A836-FE98DC65371B}"/>
    <cellStyle name="Normal 27 2 5" xfId="5821" xr:uid="{00000000-0005-0000-0000-000011160000}"/>
    <cellStyle name="Normal 27 2 5 2" xfId="13855" xr:uid="{0BD92311-9984-4CF6-8021-C61370037BC0}"/>
    <cellStyle name="Normal 27 2 6" xfId="5822" xr:uid="{00000000-0005-0000-0000-000012160000}"/>
    <cellStyle name="Normal 27 2 6 2" xfId="13856" xr:uid="{9D7CDB71-A2CD-4B3B-9363-F08DFB73938E}"/>
    <cellStyle name="Normal 27 2 7" xfId="5823" xr:uid="{00000000-0005-0000-0000-000013160000}"/>
    <cellStyle name="Normal 27 2 7 2" xfId="13857" xr:uid="{65CDFA50-245A-40B4-92D8-A45906788F5E}"/>
    <cellStyle name="Normal 27 2 8" xfId="5824" xr:uid="{00000000-0005-0000-0000-000014160000}"/>
    <cellStyle name="Normal 27 2 8 2" xfId="13858" xr:uid="{057A0007-CBB5-4EDB-AA65-4031DD89E0EF}"/>
    <cellStyle name="Normal 27 2 9" xfId="5825" xr:uid="{00000000-0005-0000-0000-000015160000}"/>
    <cellStyle name="Normal 27 2 9 2" xfId="13859" xr:uid="{7D6D7451-5996-4446-BEE5-01B7EEB34A3E}"/>
    <cellStyle name="Normal 27 3" xfId="5826" xr:uid="{00000000-0005-0000-0000-000016160000}"/>
    <cellStyle name="Normal 27 4" xfId="5827" xr:uid="{00000000-0005-0000-0000-000017160000}"/>
    <cellStyle name="Normal 27 5" xfId="5828" xr:uid="{00000000-0005-0000-0000-000018160000}"/>
    <cellStyle name="Normal 27 6" xfId="5829" xr:uid="{00000000-0005-0000-0000-000019160000}"/>
    <cellStyle name="Normal 27 7" xfId="5830" xr:uid="{00000000-0005-0000-0000-00001A160000}"/>
    <cellStyle name="Normal 27 8" xfId="13835" xr:uid="{F78B6451-7E08-4F8A-9942-1496C93F3B4C}"/>
    <cellStyle name="Normal 270" xfId="11820" xr:uid="{4F55710E-2A8F-49C3-8335-275D6B47151F}"/>
    <cellStyle name="Normal 271" xfId="14817" xr:uid="{D68F20ED-021B-4F3B-B73A-3390F4439FCE}"/>
    <cellStyle name="Normal 272" xfId="14807" xr:uid="{786FD44B-873D-4E8E-AD89-DE68E1814E8C}"/>
    <cellStyle name="Normal 273" xfId="14808" xr:uid="{781F6B03-8A99-4005-9BAB-383EAA2CD9B6}"/>
    <cellStyle name="Normal 273 2" xfId="14820" xr:uid="{87C3B7F3-EC91-438C-B98D-FED8E60E5E6B}"/>
    <cellStyle name="Normal 274" xfId="14818" xr:uid="{0CDB7F21-EA89-42BE-8EC6-0210572A0C73}"/>
    <cellStyle name="Normal 275" xfId="14809" xr:uid="{6C215587-7480-4978-8491-6E16E12D1220}"/>
    <cellStyle name="Normal 276" xfId="14819" xr:uid="{6EE72146-537D-4474-9A23-B892EE33F21B}"/>
    <cellStyle name="Normal 277" xfId="14810" xr:uid="{04C53CF6-E2A4-4E7F-A3F1-0A71CC795AE2}"/>
    <cellStyle name="Normal 278" xfId="14822" xr:uid="{4FD5DAD8-D54F-4A16-9583-44B97B21A348}"/>
    <cellStyle name="Normal 279" xfId="14811" xr:uid="{930E7C11-B4A8-4581-B979-1560B00BC51B}"/>
    <cellStyle name="Normal 28" xfId="5831" xr:uid="{00000000-0005-0000-0000-00001B160000}"/>
    <cellStyle name="Normal 28 2" xfId="5832" xr:uid="{00000000-0005-0000-0000-00001C160000}"/>
    <cellStyle name="Normal 28 3" xfId="5833" xr:uid="{00000000-0005-0000-0000-00001D160000}"/>
    <cellStyle name="Normal 28 4" xfId="5834" xr:uid="{00000000-0005-0000-0000-00001E160000}"/>
    <cellStyle name="Normal 28 5" xfId="5835" xr:uid="{00000000-0005-0000-0000-00001F160000}"/>
    <cellStyle name="Normal 28 6" xfId="5836" xr:uid="{00000000-0005-0000-0000-000020160000}"/>
    <cellStyle name="Normal 28 7" xfId="5837" xr:uid="{00000000-0005-0000-0000-000021160000}"/>
    <cellStyle name="Normal 28 8" xfId="13860" xr:uid="{A2F7E20B-36F2-4EE9-9E18-D0237620A22F}"/>
    <cellStyle name="Normal 280" xfId="14823" xr:uid="{179055B8-579B-4ED9-B71A-3819A3FBDD47}"/>
    <cellStyle name="Normal 281" xfId="14812" xr:uid="{6A7E1269-EFD2-4678-BCF8-CC9849477AD4}"/>
    <cellStyle name="Normal 282" xfId="14813" xr:uid="{6D052B3D-9C7F-4726-AF57-076DF9B2A297}"/>
    <cellStyle name="Normal 284" xfId="14814" xr:uid="{E31544BD-8A1A-42B6-B050-27A22F6DDD2B}"/>
    <cellStyle name="Normal 29" xfId="5838" xr:uid="{00000000-0005-0000-0000-000022160000}"/>
    <cellStyle name="Normal 29 2" xfId="5839" xr:uid="{00000000-0005-0000-0000-000023160000}"/>
    <cellStyle name="Normal 29 3" xfId="5840" xr:uid="{00000000-0005-0000-0000-000024160000}"/>
    <cellStyle name="Normal 29 4" xfId="5841" xr:uid="{00000000-0005-0000-0000-000025160000}"/>
    <cellStyle name="Normal 29 5" xfId="5842" xr:uid="{00000000-0005-0000-0000-000026160000}"/>
    <cellStyle name="Normal 29 6" xfId="5843" xr:uid="{00000000-0005-0000-0000-000027160000}"/>
    <cellStyle name="Normal 29 7" xfId="5844" xr:uid="{00000000-0005-0000-0000-000028160000}"/>
    <cellStyle name="Normal 29 8" xfId="13861" xr:uid="{A91EDAEC-02C3-4CF7-8A17-84E489A126B4}"/>
    <cellStyle name="Normal 3" xfId="14" xr:uid="{00000000-0005-0000-0000-000029160000}"/>
    <cellStyle name="Normal 3 10" xfId="5845" xr:uid="{00000000-0005-0000-0000-00002A160000}"/>
    <cellStyle name="Normal 3 10 2" xfId="13862" xr:uid="{A15EBBC6-AE35-4E6E-9C80-7BD1B608555E}"/>
    <cellStyle name="Normal 3 11" xfId="5846" xr:uid="{00000000-0005-0000-0000-00002B160000}"/>
    <cellStyle name="Normal 3 11 2" xfId="13863" xr:uid="{A0D73560-5684-42B2-AC8C-FC0A297D2DD3}"/>
    <cellStyle name="Normal 3 12" xfId="5847" xr:uid="{00000000-0005-0000-0000-00002C160000}"/>
    <cellStyle name="Normal 3 12 2" xfId="13864" xr:uid="{D5F4D37D-5183-4219-8CF8-5CC6F930A1FD}"/>
    <cellStyle name="Normal 3 13" xfId="5848" xr:uid="{00000000-0005-0000-0000-00002D160000}"/>
    <cellStyle name="Normal 3 13 2" xfId="13865" xr:uid="{885C4C0A-8777-4F73-8B58-B79D7D333CF9}"/>
    <cellStyle name="Normal 3 14" xfId="5849" xr:uid="{00000000-0005-0000-0000-00002E160000}"/>
    <cellStyle name="Normal 3 14 2" xfId="13866" xr:uid="{7F3D996E-C9E6-4A06-B7EF-D4ADC070EA79}"/>
    <cellStyle name="Normal 3 15" xfId="5850" xr:uid="{00000000-0005-0000-0000-00002F160000}"/>
    <cellStyle name="Normal 3 15 2" xfId="13867" xr:uid="{9D81AB99-9934-4F06-AA21-C5B23986BDD1}"/>
    <cellStyle name="Normal 3 16" xfId="5851" xr:uid="{00000000-0005-0000-0000-000030160000}"/>
    <cellStyle name="Normal 3 16 2" xfId="13868" xr:uid="{7FF7ADDB-CC13-48B5-A538-DB9953F43407}"/>
    <cellStyle name="Normal 3 17" xfId="5852" xr:uid="{00000000-0005-0000-0000-000031160000}"/>
    <cellStyle name="Normal 3 17 2" xfId="13869" xr:uid="{603EF022-FE6F-4607-A0F0-CEAF25ED448E}"/>
    <cellStyle name="Normal 3 18" xfId="5853" xr:uid="{00000000-0005-0000-0000-000032160000}"/>
    <cellStyle name="Normal 3 18 2" xfId="13870" xr:uid="{89F8ED07-8651-4062-9727-2FAFA891AFE0}"/>
    <cellStyle name="Normal 3 19" xfId="5854" xr:uid="{00000000-0005-0000-0000-000033160000}"/>
    <cellStyle name="Normal 3 19 2" xfId="13871" xr:uid="{51B6E1FB-0C8F-4658-BD91-4AD32729680A}"/>
    <cellStyle name="Normal 3 2" xfId="15" xr:uid="{00000000-0005-0000-0000-000034160000}"/>
    <cellStyle name="Normal 3 2 10" xfId="5855" xr:uid="{00000000-0005-0000-0000-000035160000}"/>
    <cellStyle name="Normal 3 2 11" xfId="5856" xr:uid="{00000000-0005-0000-0000-000036160000}"/>
    <cellStyle name="Normal 3 2 12" xfId="5857" xr:uid="{00000000-0005-0000-0000-000037160000}"/>
    <cellStyle name="Normal 3 2 13" xfId="5858" xr:uid="{00000000-0005-0000-0000-000038160000}"/>
    <cellStyle name="Normal 3 2 14" xfId="5859" xr:uid="{00000000-0005-0000-0000-000039160000}"/>
    <cellStyle name="Normal 3 2 15" xfId="5860" xr:uid="{00000000-0005-0000-0000-00003A160000}"/>
    <cellStyle name="Normal 3 2 16" xfId="5861" xr:uid="{00000000-0005-0000-0000-00003B160000}"/>
    <cellStyle name="Normal 3 2 17" xfId="5862" xr:uid="{00000000-0005-0000-0000-00003C160000}"/>
    <cellStyle name="Normal 3 2 18" xfId="5863" xr:uid="{00000000-0005-0000-0000-00003D160000}"/>
    <cellStyle name="Normal 3 2 19" xfId="5864" xr:uid="{00000000-0005-0000-0000-00003E160000}"/>
    <cellStyle name="Normal 3 2 2" xfId="51" xr:uid="{00000000-0005-0000-0000-00003F160000}"/>
    <cellStyle name="Normal 3 2 2 2" xfId="5865" xr:uid="{00000000-0005-0000-0000-000040160000}"/>
    <cellStyle name="Normal 3 2 2 3" xfId="5866" xr:uid="{00000000-0005-0000-0000-000041160000}"/>
    <cellStyle name="Normal 3 2 2 4" xfId="5867" xr:uid="{00000000-0005-0000-0000-000042160000}"/>
    <cellStyle name="Normal 3 2 2 5" xfId="5868" xr:uid="{00000000-0005-0000-0000-000043160000}"/>
    <cellStyle name="Normal 3 2 2 6" xfId="5869" xr:uid="{00000000-0005-0000-0000-000044160000}"/>
    <cellStyle name="Normal 3 2 2 7" xfId="5870" xr:uid="{00000000-0005-0000-0000-000045160000}"/>
    <cellStyle name="Normal 3 2 2 8" xfId="5871" xr:uid="{00000000-0005-0000-0000-000046160000}"/>
    <cellStyle name="Normal 3 2 20" xfId="5872" xr:uid="{00000000-0005-0000-0000-000047160000}"/>
    <cellStyle name="Normal 3 2 21" xfId="5873" xr:uid="{00000000-0005-0000-0000-000048160000}"/>
    <cellStyle name="Normal 3 2 22" xfId="5874" xr:uid="{00000000-0005-0000-0000-000049160000}"/>
    <cellStyle name="Normal 3 2 23" xfId="5875" xr:uid="{00000000-0005-0000-0000-00004A160000}"/>
    <cellStyle name="Normal 3 2 24" xfId="5876" xr:uid="{00000000-0005-0000-0000-00004B160000}"/>
    <cellStyle name="Normal 3 2 25" xfId="5877" xr:uid="{00000000-0005-0000-0000-00004C160000}"/>
    <cellStyle name="Normal 3 2 26" xfId="5878" xr:uid="{00000000-0005-0000-0000-00004D160000}"/>
    <cellStyle name="Normal 3 2 27" xfId="5879" xr:uid="{00000000-0005-0000-0000-00004E160000}"/>
    <cellStyle name="Normal 3 2 28" xfId="5880" xr:uid="{00000000-0005-0000-0000-00004F160000}"/>
    <cellStyle name="Normal 3 2 29" xfId="5881" xr:uid="{00000000-0005-0000-0000-000050160000}"/>
    <cellStyle name="Normal 3 2 3" xfId="5882" xr:uid="{00000000-0005-0000-0000-000051160000}"/>
    <cellStyle name="Normal 3 2 30" xfId="5883" xr:uid="{00000000-0005-0000-0000-000052160000}"/>
    <cellStyle name="Normal 3 2 31" xfId="5884" xr:uid="{00000000-0005-0000-0000-000053160000}"/>
    <cellStyle name="Normal 3 2 32" xfId="5885" xr:uid="{00000000-0005-0000-0000-000054160000}"/>
    <cellStyle name="Normal 3 2 33" xfId="5886" xr:uid="{00000000-0005-0000-0000-000055160000}"/>
    <cellStyle name="Normal 3 2 34" xfId="5887" xr:uid="{00000000-0005-0000-0000-000056160000}"/>
    <cellStyle name="Normal 3 2 35" xfId="5888" xr:uid="{00000000-0005-0000-0000-000057160000}"/>
    <cellStyle name="Normal 3 2 36" xfId="5889" xr:uid="{00000000-0005-0000-0000-000058160000}"/>
    <cellStyle name="Normal 3 2 37" xfId="5890" xr:uid="{00000000-0005-0000-0000-000059160000}"/>
    <cellStyle name="Normal 3 2 38" xfId="5891" xr:uid="{00000000-0005-0000-0000-00005A160000}"/>
    <cellStyle name="Normal 3 2 39" xfId="5892" xr:uid="{00000000-0005-0000-0000-00005B160000}"/>
    <cellStyle name="Normal 3 2 4" xfId="5893" xr:uid="{00000000-0005-0000-0000-00005C160000}"/>
    <cellStyle name="Normal 3 2 40" xfId="5894" xr:uid="{00000000-0005-0000-0000-00005D160000}"/>
    <cellStyle name="Normal 3 2 41" xfId="5895" xr:uid="{00000000-0005-0000-0000-00005E160000}"/>
    <cellStyle name="Normal 3 2 42" xfId="5896" xr:uid="{00000000-0005-0000-0000-00005F160000}"/>
    <cellStyle name="Normal 3 2 43" xfId="5897" xr:uid="{00000000-0005-0000-0000-000060160000}"/>
    <cellStyle name="Normal 3 2 44" xfId="5898" xr:uid="{00000000-0005-0000-0000-000061160000}"/>
    <cellStyle name="Normal 3 2 45" xfId="5899" xr:uid="{00000000-0005-0000-0000-000062160000}"/>
    <cellStyle name="Normal 3 2 46" xfId="5900" xr:uid="{00000000-0005-0000-0000-000063160000}"/>
    <cellStyle name="Normal 3 2 47" xfId="5901" xr:uid="{00000000-0005-0000-0000-000064160000}"/>
    <cellStyle name="Normal 3 2 48" xfId="5902" xr:uid="{00000000-0005-0000-0000-000065160000}"/>
    <cellStyle name="Normal 3 2 49" xfId="5903" xr:uid="{00000000-0005-0000-0000-000066160000}"/>
    <cellStyle name="Normal 3 2 5" xfId="5904" xr:uid="{00000000-0005-0000-0000-000067160000}"/>
    <cellStyle name="Normal 3 2 50" xfId="5905" xr:uid="{00000000-0005-0000-0000-000068160000}"/>
    <cellStyle name="Normal 3 2 51" xfId="5906" xr:uid="{00000000-0005-0000-0000-000069160000}"/>
    <cellStyle name="Normal 3 2 52" xfId="5907" xr:uid="{00000000-0005-0000-0000-00006A160000}"/>
    <cellStyle name="Normal 3 2 53" xfId="5908" xr:uid="{00000000-0005-0000-0000-00006B160000}"/>
    <cellStyle name="Normal 3 2 54" xfId="5909" xr:uid="{00000000-0005-0000-0000-00006C160000}"/>
    <cellStyle name="Normal 3 2 55" xfId="5910" xr:uid="{00000000-0005-0000-0000-00006D160000}"/>
    <cellStyle name="Normal 3 2 56" xfId="5911" xr:uid="{00000000-0005-0000-0000-00006E160000}"/>
    <cellStyle name="Normal 3 2 6" xfId="5912" xr:uid="{00000000-0005-0000-0000-00006F160000}"/>
    <cellStyle name="Normal 3 2 7" xfId="5913" xr:uid="{00000000-0005-0000-0000-000070160000}"/>
    <cellStyle name="Normal 3 2 8" xfId="5914" xr:uid="{00000000-0005-0000-0000-000071160000}"/>
    <cellStyle name="Normal 3 2 9" xfId="5915" xr:uid="{00000000-0005-0000-0000-000072160000}"/>
    <cellStyle name="Normal 3 20" xfId="5916" xr:uid="{00000000-0005-0000-0000-000073160000}"/>
    <cellStyle name="Normal 3 20 2" xfId="13872" xr:uid="{41FF9485-B3F8-4D9B-A3A6-5812F88C7D03}"/>
    <cellStyle name="Normal 3 21" xfId="5917" xr:uid="{00000000-0005-0000-0000-000074160000}"/>
    <cellStyle name="Normal 3 21 2" xfId="13873" xr:uid="{6EC7C383-45FB-4639-AC92-157CEDF7F61C}"/>
    <cellStyle name="Normal 3 22" xfId="5918" xr:uid="{00000000-0005-0000-0000-000075160000}"/>
    <cellStyle name="Normal 3 22 2" xfId="13874" xr:uid="{1F03B55C-0EC3-4E80-B413-95955B39F7B7}"/>
    <cellStyle name="Normal 3 23" xfId="5919" xr:uid="{00000000-0005-0000-0000-000076160000}"/>
    <cellStyle name="Normal 3 23 2" xfId="13875" xr:uid="{4601879B-411C-465B-8BE3-CE7CA86E76C0}"/>
    <cellStyle name="Normal 3 24" xfId="5920" xr:uid="{00000000-0005-0000-0000-000077160000}"/>
    <cellStyle name="Normal 3 24 2" xfId="13876" xr:uid="{58599A86-3BDE-4210-9842-4117E570DAF5}"/>
    <cellStyle name="Normal 3 25" xfId="5921" xr:uid="{00000000-0005-0000-0000-000078160000}"/>
    <cellStyle name="Normal 3 25 2" xfId="13877" xr:uid="{CB6341CE-A520-49FD-B228-07A4B701A926}"/>
    <cellStyle name="Normal 3 26" xfId="5922" xr:uid="{00000000-0005-0000-0000-000079160000}"/>
    <cellStyle name="Normal 3 26 2" xfId="13878" xr:uid="{04B80731-D0C8-43E8-ADAD-E296BCAC1D57}"/>
    <cellStyle name="Normal 3 27" xfId="5923" xr:uid="{00000000-0005-0000-0000-00007A160000}"/>
    <cellStyle name="Normal 3 27 2" xfId="13879" xr:uid="{55A03B0F-41DD-4D2B-A655-C9E1B1A24B11}"/>
    <cellStyle name="Normal 3 28" xfId="5924" xr:uid="{00000000-0005-0000-0000-00007B160000}"/>
    <cellStyle name="Normal 3 28 2" xfId="13880" xr:uid="{12C6A1BB-04EA-44FC-AA92-440DADE141DB}"/>
    <cellStyle name="Normal 3 29" xfId="5925" xr:uid="{00000000-0005-0000-0000-00007C160000}"/>
    <cellStyle name="Normal 3 29 2" xfId="13881" xr:uid="{DC3319CD-22D9-4E03-A20E-4B69E75768AF}"/>
    <cellStyle name="Normal 3 3" xfId="50" xr:uid="{00000000-0005-0000-0000-00007D160000}"/>
    <cellStyle name="Normal 3 3 10" xfId="11834" xr:uid="{ECCEF52F-A055-40D3-9392-ED58F1CEECFD}"/>
    <cellStyle name="Normal 3 3 2" xfId="75" xr:uid="{00000000-0005-0000-0000-00007E160000}"/>
    <cellStyle name="Normal 3 3 2 10" xfId="11855" xr:uid="{714ADF5C-8260-4428-8B8F-6CA15B4E4B13}"/>
    <cellStyle name="Normal 3 3 2 2" xfId="118" xr:uid="{00000000-0005-0000-0000-00007F160000}"/>
    <cellStyle name="Normal 3 3 2 2 2" xfId="209" xr:uid="{00000000-0005-0000-0000-000080160000}"/>
    <cellStyle name="Normal 3 3 2 2 2 2" xfId="11988" xr:uid="{33A5FB9D-8F27-4350-9323-0194B9F39CAC}"/>
    <cellStyle name="Normal 3 3 2 2 3" xfId="11898" xr:uid="{351B4E13-6650-4E6F-B01F-AB1CBEAC8F16}"/>
    <cellStyle name="Normal 3 3 2 3" xfId="5926" xr:uid="{00000000-0005-0000-0000-000081160000}"/>
    <cellStyle name="Normal 3 3 2 3 2" xfId="13882" xr:uid="{95FC5855-F8DC-46F0-8DEB-78700B36FED6}"/>
    <cellStyle name="Normal 3 3 2 4" xfId="5927" xr:uid="{00000000-0005-0000-0000-000082160000}"/>
    <cellStyle name="Normal 3 3 2 4 2" xfId="13883" xr:uid="{A0280C5B-1CB9-440D-BFA8-09710AA53120}"/>
    <cellStyle name="Normal 3 3 2 5" xfId="5928" xr:uid="{00000000-0005-0000-0000-000083160000}"/>
    <cellStyle name="Normal 3 3 2 5 2" xfId="13884" xr:uid="{D17F464C-1E9D-4AED-995C-8703C60B0CF1}"/>
    <cellStyle name="Normal 3 3 2 6" xfId="5929" xr:uid="{00000000-0005-0000-0000-000084160000}"/>
    <cellStyle name="Normal 3 3 2 6 2" xfId="13885" xr:uid="{4389CD94-CBCF-4B66-BCA4-BEC9546DCF86}"/>
    <cellStyle name="Normal 3 3 2 7" xfId="5930" xr:uid="{00000000-0005-0000-0000-000085160000}"/>
    <cellStyle name="Normal 3 3 2 7 2" xfId="13886" xr:uid="{08F26131-DEF7-47D2-BC02-8A7F2D976EE5}"/>
    <cellStyle name="Normal 3 3 2 8" xfId="5931" xr:uid="{00000000-0005-0000-0000-000086160000}"/>
    <cellStyle name="Normal 3 3 2 8 2" xfId="13887" xr:uid="{74386FCD-B95C-4F0C-86C8-2FBB85260A27}"/>
    <cellStyle name="Normal 3 3 2 9" xfId="166" xr:uid="{00000000-0005-0000-0000-000087160000}"/>
    <cellStyle name="Normal 3 3 2 9 2" xfId="11945" xr:uid="{70B3B03F-CD44-432F-9230-3599147E4AC4}"/>
    <cellStyle name="Normal 3 3 3" xfId="97" xr:uid="{00000000-0005-0000-0000-000088160000}"/>
    <cellStyle name="Normal 3 3 3 2" xfId="188" xr:uid="{00000000-0005-0000-0000-000089160000}"/>
    <cellStyle name="Normal 3 3 3 2 2" xfId="11967" xr:uid="{509FC921-F619-45FD-839E-D3310C184FEE}"/>
    <cellStyle name="Normal 3 3 3 3" xfId="11877" xr:uid="{B3DE1BB7-D96B-47D7-8305-5C7360714382}"/>
    <cellStyle name="Normal 3 3 4" xfId="5932" xr:uid="{00000000-0005-0000-0000-00008A160000}"/>
    <cellStyle name="Normal 3 3 4 2" xfId="13888" xr:uid="{F45B9E56-D467-4D2B-B0C3-98AD4C8ABB7B}"/>
    <cellStyle name="Normal 3 3 5" xfId="5933" xr:uid="{00000000-0005-0000-0000-00008B160000}"/>
    <cellStyle name="Normal 3 3 5 2" xfId="13889" xr:uid="{6F047CF2-77F3-405D-833B-5A51FB5AD31F}"/>
    <cellStyle name="Normal 3 3 6" xfId="5934" xr:uid="{00000000-0005-0000-0000-00008C160000}"/>
    <cellStyle name="Normal 3 3 6 2" xfId="13890" xr:uid="{544672F2-AE0D-4400-9D12-382C1727DD57}"/>
    <cellStyle name="Normal 3 3 7" xfId="5935" xr:uid="{00000000-0005-0000-0000-00008D160000}"/>
    <cellStyle name="Normal 3 3 7 2" xfId="13891" xr:uid="{A49AD547-7DB8-4280-94C3-9E239DBD7FC5}"/>
    <cellStyle name="Normal 3 3 8" xfId="5936" xr:uid="{00000000-0005-0000-0000-00008E160000}"/>
    <cellStyle name="Normal 3 3 8 2" xfId="13892" xr:uid="{D53A0126-BBFF-4AE7-9C77-58FCD7B5C471}"/>
    <cellStyle name="Normal 3 3 9" xfId="144" xr:uid="{00000000-0005-0000-0000-00008F160000}"/>
    <cellStyle name="Normal 3 3 9 2" xfId="11923" xr:uid="{7B66939F-E0B8-42E1-BC3F-F4773FF6A927}"/>
    <cellStyle name="Normal 3 30" xfId="5937" xr:uid="{00000000-0005-0000-0000-000090160000}"/>
    <cellStyle name="Normal 3 30 2" xfId="13893" xr:uid="{0103C053-6F3B-413F-A765-A4B81D6F1763}"/>
    <cellStyle name="Normal 3 31" xfId="5938" xr:uid="{00000000-0005-0000-0000-000091160000}"/>
    <cellStyle name="Normal 3 31 2" xfId="13894" xr:uid="{8FE4B93A-A63B-4906-9EF3-AEE3F55FF745}"/>
    <cellStyle name="Normal 3 32" xfId="5939" xr:uid="{00000000-0005-0000-0000-000092160000}"/>
    <cellStyle name="Normal 3 32 2" xfId="13895" xr:uid="{7D850E45-BDF0-45F9-BADE-A231FF9A7936}"/>
    <cellStyle name="Normal 3 33" xfId="5940" xr:uid="{00000000-0005-0000-0000-000093160000}"/>
    <cellStyle name="Normal 3 33 2" xfId="13896" xr:uid="{0FD61F49-185D-46B9-B5ED-5A9CB35E4A33}"/>
    <cellStyle name="Normal 3 34" xfId="5941" xr:uid="{00000000-0005-0000-0000-000094160000}"/>
    <cellStyle name="Normal 3 34 2" xfId="13897" xr:uid="{9FC17633-1D22-45A8-9DB6-71DB1F1B715C}"/>
    <cellStyle name="Normal 3 35" xfId="5942" xr:uid="{00000000-0005-0000-0000-000095160000}"/>
    <cellStyle name="Normal 3 35 2" xfId="13898" xr:uid="{48FECEAB-52D8-408D-8416-D71BAEE16978}"/>
    <cellStyle name="Normal 3 36" xfId="5943" xr:uid="{00000000-0005-0000-0000-000096160000}"/>
    <cellStyle name="Normal 3 36 2" xfId="13899" xr:uid="{7E7A8C3C-3300-42B3-9EE6-4835377A4232}"/>
    <cellStyle name="Normal 3 37" xfId="5944" xr:uid="{00000000-0005-0000-0000-000097160000}"/>
    <cellStyle name="Normal 3 38" xfId="5945" xr:uid="{00000000-0005-0000-0000-000098160000}"/>
    <cellStyle name="Normal 3 39" xfId="5946" xr:uid="{00000000-0005-0000-0000-000099160000}"/>
    <cellStyle name="Normal 3 4" xfId="64" xr:uid="{00000000-0005-0000-0000-00009A160000}"/>
    <cellStyle name="Normal 3 4 2" xfId="107" xr:uid="{00000000-0005-0000-0000-00009B160000}"/>
    <cellStyle name="Normal 3 4 2 2" xfId="198" xr:uid="{00000000-0005-0000-0000-00009C160000}"/>
    <cellStyle name="Normal 3 4 2 2 2" xfId="11977" xr:uid="{741BD849-9187-41CE-B9E1-C3EDFAB90E7B}"/>
    <cellStyle name="Normal 3 4 2 3" xfId="11887" xr:uid="{09940620-A868-4365-85A4-EEACDC68AA8B}"/>
    <cellStyle name="Normal 3 4 3" xfId="5947" xr:uid="{00000000-0005-0000-0000-00009D160000}"/>
    <cellStyle name="Normal 3 4 4" xfId="155" xr:uid="{00000000-0005-0000-0000-00009E160000}"/>
    <cellStyle name="Normal 3 4 4 2" xfId="11934" xr:uid="{818162BB-8B1F-4736-9866-F7B331EA5D16}"/>
    <cellStyle name="Normal 3 4 5" xfId="11844" xr:uid="{C5B05BF5-C735-44E9-A3CA-68826F2E189D}"/>
    <cellStyle name="Normal 3 40" xfId="5948" xr:uid="{00000000-0005-0000-0000-00009F160000}"/>
    <cellStyle name="Normal 3 41" xfId="5949" xr:uid="{00000000-0005-0000-0000-0000A0160000}"/>
    <cellStyle name="Normal 3 42" xfId="5950" xr:uid="{00000000-0005-0000-0000-0000A1160000}"/>
    <cellStyle name="Normal 3 43" xfId="5951" xr:uid="{00000000-0005-0000-0000-0000A2160000}"/>
    <cellStyle name="Normal 3 43 2" xfId="13900" xr:uid="{02337ABD-5903-408E-A537-CE4B00501711}"/>
    <cellStyle name="Normal 3 44" xfId="5952" xr:uid="{00000000-0005-0000-0000-0000A3160000}"/>
    <cellStyle name="Normal 3 44 2" xfId="13901" xr:uid="{FB5E8C5A-201D-44E1-AC03-3AF00EAC2DE4}"/>
    <cellStyle name="Normal 3 45" xfId="5953" xr:uid="{00000000-0005-0000-0000-0000A4160000}"/>
    <cellStyle name="Normal 3 45 2" xfId="13902" xr:uid="{7B2C3078-FADE-461B-9B07-896A9C0D08C0}"/>
    <cellStyle name="Normal 3 46" xfId="5954" xr:uid="{00000000-0005-0000-0000-0000A5160000}"/>
    <cellStyle name="Normal 3 46 2" xfId="13903" xr:uid="{DD4910DC-F832-40ED-A0BE-82B6634A89BB}"/>
    <cellStyle name="Normal 3 47" xfId="5955" xr:uid="{00000000-0005-0000-0000-0000A6160000}"/>
    <cellStyle name="Normal 3 47 2" xfId="13904" xr:uid="{0A54DBAF-8C37-4EFB-9F83-7E615C96C743}"/>
    <cellStyle name="Normal 3 48" xfId="5956" xr:uid="{00000000-0005-0000-0000-0000A7160000}"/>
    <cellStyle name="Normal 3 48 2" xfId="13905" xr:uid="{95980B6D-14A0-4C2C-BB8C-79B4C09F00CE}"/>
    <cellStyle name="Normal 3 49" xfId="5957" xr:uid="{00000000-0005-0000-0000-0000A8160000}"/>
    <cellStyle name="Normal 3 49 2" xfId="13906" xr:uid="{AA0FC248-7CDD-4A36-8485-EA46ACD2961D}"/>
    <cellStyle name="Normal 3 5" xfId="86" xr:uid="{00000000-0005-0000-0000-0000A9160000}"/>
    <cellStyle name="Normal 3 5 2" xfId="5958" xr:uid="{00000000-0005-0000-0000-0000AA160000}"/>
    <cellStyle name="Normal 3 5 3" xfId="177" xr:uid="{00000000-0005-0000-0000-0000AB160000}"/>
    <cellStyle name="Normal 3 5 3 2" xfId="11956" xr:uid="{9F0232D1-9A07-457F-8B7F-2F92B2E47BDA}"/>
    <cellStyle name="Normal 3 5 4" xfId="11866" xr:uid="{E3622ED2-4768-478F-9C7A-C137387BF957}"/>
    <cellStyle name="Normal 3 50" xfId="5959" xr:uid="{00000000-0005-0000-0000-0000AC160000}"/>
    <cellStyle name="Normal 3 50 2" xfId="13907" xr:uid="{AF449282-CD1A-4806-B2DC-D4C81CE904F8}"/>
    <cellStyle name="Normal 3 51" xfId="5960" xr:uid="{00000000-0005-0000-0000-0000AD160000}"/>
    <cellStyle name="Normal 3 51 2" xfId="13908" xr:uid="{0DC0D006-10F7-4F38-85EE-8C1AF10ADA54}"/>
    <cellStyle name="Normal 3 52" xfId="5961" xr:uid="{00000000-0005-0000-0000-0000AE160000}"/>
    <cellStyle name="Normal 3 52 2" xfId="13909" xr:uid="{F3D35BA5-C638-4CEA-BA35-50B9CA0AAD98}"/>
    <cellStyle name="Normal 3 53" xfId="5962" xr:uid="{00000000-0005-0000-0000-0000AF160000}"/>
    <cellStyle name="Normal 3 53 2" xfId="13910" xr:uid="{8BEB2E99-C2DE-4E78-BCF6-FAF3D1D0949A}"/>
    <cellStyle name="Normal 3 54" xfId="5963" xr:uid="{00000000-0005-0000-0000-0000B0160000}"/>
    <cellStyle name="Normal 3 54 2" xfId="13911" xr:uid="{72402B25-E514-435B-8FE8-8C1229588B4E}"/>
    <cellStyle name="Normal 3 55" xfId="5964" xr:uid="{00000000-0005-0000-0000-0000B1160000}"/>
    <cellStyle name="Normal 3 55 2" xfId="13912" xr:uid="{7223B7B2-387B-4359-A9CB-86E70075519C}"/>
    <cellStyle name="Normal 3 56" xfId="5965" xr:uid="{00000000-0005-0000-0000-0000B2160000}"/>
    <cellStyle name="Normal 3 56 2" xfId="13913" xr:uid="{A6E02DE5-E5C9-4015-AB6F-D3676B16DCCF}"/>
    <cellStyle name="Normal 3 57" xfId="5966" xr:uid="{00000000-0005-0000-0000-0000B3160000}"/>
    <cellStyle name="Normal 3 57 2" xfId="13914" xr:uid="{39B7176C-2938-4CB8-BB43-6110990EE467}"/>
    <cellStyle name="Normal 3 58" xfId="5967" xr:uid="{00000000-0005-0000-0000-0000B4160000}"/>
    <cellStyle name="Normal 3 58 2" xfId="13915" xr:uid="{272CEB77-43B8-4FA7-AB56-2ADFB7057664}"/>
    <cellStyle name="Normal 3 59" xfId="128" xr:uid="{00000000-0005-0000-0000-0000B5160000}"/>
    <cellStyle name="Normal 3 59 2" xfId="11908" xr:uid="{E34B7316-7DD1-422D-A73C-98169D2234BC}"/>
    <cellStyle name="Normal 3 6" xfId="5968" xr:uid="{00000000-0005-0000-0000-0000B6160000}"/>
    <cellStyle name="Normal 3 6 2" xfId="13916" xr:uid="{2C2CD1D0-5C50-494B-8DF2-C9F591EEB898}"/>
    <cellStyle name="Normal 3 60" xfId="11823" xr:uid="{B60B6D9A-39F4-45F7-A784-C16A287BCA03}"/>
    <cellStyle name="Normal 3 7" xfId="5969" xr:uid="{00000000-0005-0000-0000-0000B7160000}"/>
    <cellStyle name="Normal 3 7 2" xfId="13917" xr:uid="{E7838BCB-0A9F-42EA-8E25-193B890900EE}"/>
    <cellStyle name="Normal 3 8" xfId="5970" xr:uid="{00000000-0005-0000-0000-0000B8160000}"/>
    <cellStyle name="Normal 3 8 2" xfId="13918" xr:uid="{73E933AC-7664-47CA-A90E-DD714327D83F}"/>
    <cellStyle name="Normal 3 9" xfId="5971" xr:uid="{00000000-0005-0000-0000-0000B9160000}"/>
    <cellStyle name="Normal 3 9 2" xfId="13919" xr:uid="{D410179C-5E04-43E3-AA2B-B27E75A0085D}"/>
    <cellStyle name="Normal 30" xfId="5972" xr:uid="{00000000-0005-0000-0000-0000BA160000}"/>
    <cellStyle name="Normal 30 2" xfId="5973" xr:uid="{00000000-0005-0000-0000-0000BB160000}"/>
    <cellStyle name="Normal 30 3" xfId="5974" xr:uid="{00000000-0005-0000-0000-0000BC160000}"/>
    <cellStyle name="Normal 30 4" xfId="5975" xr:uid="{00000000-0005-0000-0000-0000BD160000}"/>
    <cellStyle name="Normal 30 5" xfId="5976" xr:uid="{00000000-0005-0000-0000-0000BE160000}"/>
    <cellStyle name="Normal 30 6" xfId="5977" xr:uid="{00000000-0005-0000-0000-0000BF160000}"/>
    <cellStyle name="Normal 30 7" xfId="5978" xr:uid="{00000000-0005-0000-0000-0000C0160000}"/>
    <cellStyle name="Normal 30 8" xfId="13920" xr:uid="{AAAA2F30-6E65-46C8-8AB3-5DD04077E44C}"/>
    <cellStyle name="Normal 31" xfId="5979" xr:uid="{00000000-0005-0000-0000-0000C1160000}"/>
    <cellStyle name="Normal 31 2" xfId="5980" xr:uid="{00000000-0005-0000-0000-0000C2160000}"/>
    <cellStyle name="Normal 31 3" xfId="5981" xr:uid="{00000000-0005-0000-0000-0000C3160000}"/>
    <cellStyle name="Normal 31 4" xfId="5982" xr:uid="{00000000-0005-0000-0000-0000C4160000}"/>
    <cellStyle name="Normal 31 5" xfId="5983" xr:uid="{00000000-0005-0000-0000-0000C5160000}"/>
    <cellStyle name="Normal 31 6" xfId="5984" xr:uid="{00000000-0005-0000-0000-0000C6160000}"/>
    <cellStyle name="Normal 31 7" xfId="5985" xr:uid="{00000000-0005-0000-0000-0000C7160000}"/>
    <cellStyle name="Normal 31 8" xfId="13921" xr:uid="{7FF00BCE-4CC4-4546-BF53-5DA05B0DB8BE}"/>
    <cellStyle name="Normal 32" xfId="5986" xr:uid="{00000000-0005-0000-0000-0000C8160000}"/>
    <cellStyle name="Normal 32 2" xfId="5987" xr:uid="{00000000-0005-0000-0000-0000C9160000}"/>
    <cellStyle name="Normal 32 3" xfId="5988" xr:uid="{00000000-0005-0000-0000-0000CA160000}"/>
    <cellStyle name="Normal 32 4" xfId="5989" xr:uid="{00000000-0005-0000-0000-0000CB160000}"/>
    <cellStyle name="Normal 32 5" xfId="5990" xr:uid="{00000000-0005-0000-0000-0000CC160000}"/>
    <cellStyle name="Normal 32 6" xfId="5991" xr:uid="{00000000-0005-0000-0000-0000CD160000}"/>
    <cellStyle name="Normal 32 7" xfId="5992" xr:uid="{00000000-0005-0000-0000-0000CE160000}"/>
    <cellStyle name="Normal 32 8" xfId="13922" xr:uid="{DB8CAA75-0FD4-4426-8237-413B8F8070AA}"/>
    <cellStyle name="Normal 33" xfId="5993" xr:uid="{00000000-0005-0000-0000-0000CF160000}"/>
    <cellStyle name="Normal 33 2" xfId="5994" xr:uid="{00000000-0005-0000-0000-0000D0160000}"/>
    <cellStyle name="Normal 33 3" xfId="5995" xr:uid="{00000000-0005-0000-0000-0000D1160000}"/>
    <cellStyle name="Normal 33 4" xfId="5996" xr:uid="{00000000-0005-0000-0000-0000D2160000}"/>
    <cellStyle name="Normal 33 5" xfId="5997" xr:uid="{00000000-0005-0000-0000-0000D3160000}"/>
    <cellStyle name="Normal 33 6" xfId="5998" xr:uid="{00000000-0005-0000-0000-0000D4160000}"/>
    <cellStyle name="Normal 33 7" xfId="5999" xr:uid="{00000000-0005-0000-0000-0000D5160000}"/>
    <cellStyle name="Normal 33 8" xfId="13923" xr:uid="{9177F93D-F043-4A96-BF6E-D16BB51B5A41}"/>
    <cellStyle name="Normal 34" xfId="6000" xr:uid="{00000000-0005-0000-0000-0000D6160000}"/>
    <cellStyle name="Normal 34 2" xfId="6001" xr:uid="{00000000-0005-0000-0000-0000D7160000}"/>
    <cellStyle name="Normal 34 3" xfId="6002" xr:uid="{00000000-0005-0000-0000-0000D8160000}"/>
    <cellStyle name="Normal 34 4" xfId="6003" xr:uid="{00000000-0005-0000-0000-0000D9160000}"/>
    <cellStyle name="Normal 34 5" xfId="6004" xr:uid="{00000000-0005-0000-0000-0000DA160000}"/>
    <cellStyle name="Normal 34 6" xfId="6005" xr:uid="{00000000-0005-0000-0000-0000DB160000}"/>
    <cellStyle name="Normal 34 7" xfId="6006" xr:uid="{00000000-0005-0000-0000-0000DC160000}"/>
    <cellStyle name="Normal 34 8" xfId="13924" xr:uid="{C24F5A1D-0404-446E-940D-55DF00CB3D57}"/>
    <cellStyle name="Normal 35" xfId="6007" xr:uid="{00000000-0005-0000-0000-0000DD160000}"/>
    <cellStyle name="Normal 35 2" xfId="6008" xr:uid="{00000000-0005-0000-0000-0000DE160000}"/>
    <cellStyle name="Normal 35 3" xfId="6009" xr:uid="{00000000-0005-0000-0000-0000DF160000}"/>
    <cellStyle name="Normal 35 4" xfId="6010" xr:uid="{00000000-0005-0000-0000-0000E0160000}"/>
    <cellStyle name="Normal 35 5" xfId="6011" xr:uid="{00000000-0005-0000-0000-0000E1160000}"/>
    <cellStyle name="Normal 35 6" xfId="6012" xr:uid="{00000000-0005-0000-0000-0000E2160000}"/>
    <cellStyle name="Normal 35 7" xfId="6013" xr:uid="{00000000-0005-0000-0000-0000E3160000}"/>
    <cellStyle name="Normal 35 8" xfId="13925" xr:uid="{19710CDE-0666-4617-A5B7-2AC2AF5E987D}"/>
    <cellStyle name="Normal 36" xfId="6014" xr:uid="{00000000-0005-0000-0000-0000E4160000}"/>
    <cellStyle name="Normal 36 2" xfId="6015" xr:uid="{00000000-0005-0000-0000-0000E5160000}"/>
    <cellStyle name="Normal 36 3" xfId="6016" xr:uid="{00000000-0005-0000-0000-0000E6160000}"/>
    <cellStyle name="Normal 36 4" xfId="6017" xr:uid="{00000000-0005-0000-0000-0000E7160000}"/>
    <cellStyle name="Normal 36 5" xfId="6018" xr:uid="{00000000-0005-0000-0000-0000E8160000}"/>
    <cellStyle name="Normal 36 6" xfId="6019" xr:uid="{00000000-0005-0000-0000-0000E9160000}"/>
    <cellStyle name="Normal 36 7" xfId="6020" xr:uid="{00000000-0005-0000-0000-0000EA160000}"/>
    <cellStyle name="Normal 36 8" xfId="13926" xr:uid="{32474540-D7C2-4105-B1F3-D813D0954F9A}"/>
    <cellStyle name="Normal 37" xfId="6021" xr:uid="{00000000-0005-0000-0000-0000EB160000}"/>
    <cellStyle name="Normal 37 2" xfId="6022" xr:uid="{00000000-0005-0000-0000-0000EC160000}"/>
    <cellStyle name="Normal 37 3" xfId="6023" xr:uid="{00000000-0005-0000-0000-0000ED160000}"/>
    <cellStyle name="Normal 37 4" xfId="6024" xr:uid="{00000000-0005-0000-0000-0000EE160000}"/>
    <cellStyle name="Normal 37 5" xfId="6025" xr:uid="{00000000-0005-0000-0000-0000EF160000}"/>
    <cellStyle name="Normal 37 6" xfId="6026" xr:uid="{00000000-0005-0000-0000-0000F0160000}"/>
    <cellStyle name="Normal 37 7" xfId="6027" xr:uid="{00000000-0005-0000-0000-0000F1160000}"/>
    <cellStyle name="Normal 37 8" xfId="13927" xr:uid="{E9FA420C-70C7-4594-8444-5CB5D1FD226A}"/>
    <cellStyle name="Normal 38" xfId="6028" xr:uid="{00000000-0005-0000-0000-0000F2160000}"/>
    <cellStyle name="Normal 38 2" xfId="6029" xr:uid="{00000000-0005-0000-0000-0000F3160000}"/>
    <cellStyle name="Normal 38 3" xfId="6030" xr:uid="{00000000-0005-0000-0000-0000F4160000}"/>
    <cellStyle name="Normal 38 4" xfId="6031" xr:uid="{00000000-0005-0000-0000-0000F5160000}"/>
    <cellStyle name="Normal 38 5" xfId="6032" xr:uid="{00000000-0005-0000-0000-0000F6160000}"/>
    <cellStyle name="Normal 38 6" xfId="6033" xr:uid="{00000000-0005-0000-0000-0000F7160000}"/>
    <cellStyle name="Normal 38 7" xfId="6034" xr:uid="{00000000-0005-0000-0000-0000F8160000}"/>
    <cellStyle name="Normal 38 8" xfId="13928" xr:uid="{CC163E4C-44BB-4860-A87C-E874D794736E}"/>
    <cellStyle name="Normal 39" xfId="6035" xr:uid="{00000000-0005-0000-0000-0000F9160000}"/>
    <cellStyle name="Normal 39 2" xfId="6036" xr:uid="{00000000-0005-0000-0000-0000FA160000}"/>
    <cellStyle name="Normal 39 3" xfId="6037" xr:uid="{00000000-0005-0000-0000-0000FB160000}"/>
    <cellStyle name="Normal 39 4" xfId="6038" xr:uid="{00000000-0005-0000-0000-0000FC160000}"/>
    <cellStyle name="Normal 39 5" xfId="6039" xr:uid="{00000000-0005-0000-0000-0000FD160000}"/>
    <cellStyle name="Normal 39 6" xfId="6040" xr:uid="{00000000-0005-0000-0000-0000FE160000}"/>
    <cellStyle name="Normal 39 7" xfId="6041" xr:uid="{00000000-0005-0000-0000-0000FF160000}"/>
    <cellStyle name="Normal 39 8" xfId="13929" xr:uid="{44F079CD-E30E-4AC3-A4DA-A166CF163599}"/>
    <cellStyle name="Normal 4" xfId="16" xr:uid="{00000000-0005-0000-0000-000000170000}"/>
    <cellStyle name="Normal 4 10" xfId="6042" xr:uid="{00000000-0005-0000-0000-000001170000}"/>
    <cellStyle name="Normal 4 11" xfId="6043" xr:uid="{00000000-0005-0000-0000-000002170000}"/>
    <cellStyle name="Normal 4 12" xfId="6044" xr:uid="{00000000-0005-0000-0000-000003170000}"/>
    <cellStyle name="Normal 4 13" xfId="6045" xr:uid="{00000000-0005-0000-0000-000004170000}"/>
    <cellStyle name="Normal 4 14" xfId="6046" xr:uid="{00000000-0005-0000-0000-000005170000}"/>
    <cellStyle name="Normal 4 15" xfId="6047" xr:uid="{00000000-0005-0000-0000-000006170000}"/>
    <cellStyle name="Normal 4 16" xfId="6048" xr:uid="{00000000-0005-0000-0000-000007170000}"/>
    <cellStyle name="Normal 4 17" xfId="6049" xr:uid="{00000000-0005-0000-0000-000008170000}"/>
    <cellStyle name="Normal 4 18" xfId="6050" xr:uid="{00000000-0005-0000-0000-000009170000}"/>
    <cellStyle name="Normal 4 19" xfId="6051" xr:uid="{00000000-0005-0000-0000-00000A170000}"/>
    <cellStyle name="Normal 4 2" xfId="6052" xr:uid="{00000000-0005-0000-0000-00000B170000}"/>
    <cellStyle name="Normal 4 2 2" xfId="6053" xr:uid="{00000000-0005-0000-0000-00000C170000}"/>
    <cellStyle name="Normal 4 2 3" xfId="6054" xr:uid="{00000000-0005-0000-0000-00000D170000}"/>
    <cellStyle name="Normal 4 2 4" xfId="6055" xr:uid="{00000000-0005-0000-0000-00000E170000}"/>
    <cellStyle name="Normal 4 2 5" xfId="6056" xr:uid="{00000000-0005-0000-0000-00000F170000}"/>
    <cellStyle name="Normal 4 2 6" xfId="6057" xr:uid="{00000000-0005-0000-0000-000010170000}"/>
    <cellStyle name="Normal 4 2 7" xfId="6058" xr:uid="{00000000-0005-0000-0000-000011170000}"/>
    <cellStyle name="Normal 4 2 8" xfId="6059" xr:uid="{00000000-0005-0000-0000-000012170000}"/>
    <cellStyle name="Normal 4 20" xfId="6060" xr:uid="{00000000-0005-0000-0000-000013170000}"/>
    <cellStyle name="Normal 4 21" xfId="6061" xr:uid="{00000000-0005-0000-0000-000014170000}"/>
    <cellStyle name="Normal 4 22" xfId="6062" xr:uid="{00000000-0005-0000-0000-000015170000}"/>
    <cellStyle name="Normal 4 23" xfId="6063" xr:uid="{00000000-0005-0000-0000-000016170000}"/>
    <cellStyle name="Normal 4 24" xfId="6064" xr:uid="{00000000-0005-0000-0000-000017170000}"/>
    <cellStyle name="Normal 4 25" xfId="6065" xr:uid="{00000000-0005-0000-0000-000018170000}"/>
    <cellStyle name="Normal 4 26" xfId="6066" xr:uid="{00000000-0005-0000-0000-000019170000}"/>
    <cellStyle name="Normal 4 27" xfId="6067" xr:uid="{00000000-0005-0000-0000-00001A170000}"/>
    <cellStyle name="Normal 4 3" xfId="6068" xr:uid="{00000000-0005-0000-0000-00001B170000}"/>
    <cellStyle name="Normal 4 3 2" xfId="6069" xr:uid="{00000000-0005-0000-0000-00001C170000}"/>
    <cellStyle name="Normal 4 3 3" xfId="6070" xr:uid="{00000000-0005-0000-0000-00001D170000}"/>
    <cellStyle name="Normal 4 3 4" xfId="6071" xr:uid="{00000000-0005-0000-0000-00001E170000}"/>
    <cellStyle name="Normal 4 3 5" xfId="6072" xr:uid="{00000000-0005-0000-0000-00001F170000}"/>
    <cellStyle name="Normal 4 3 6" xfId="6073" xr:uid="{00000000-0005-0000-0000-000020170000}"/>
    <cellStyle name="Normal 4 3 7" xfId="6074" xr:uid="{00000000-0005-0000-0000-000021170000}"/>
    <cellStyle name="Normal 4 4" xfId="6075" xr:uid="{00000000-0005-0000-0000-000022170000}"/>
    <cellStyle name="Normal 4 4 2" xfId="13930" xr:uid="{C2761C02-4A9A-420C-86AB-BC82BC021C9D}"/>
    <cellStyle name="Normal 4 5" xfId="6076" xr:uid="{00000000-0005-0000-0000-000023170000}"/>
    <cellStyle name="Normal 4 6" xfId="6077" xr:uid="{00000000-0005-0000-0000-000024170000}"/>
    <cellStyle name="Normal 4 7" xfId="6078" xr:uid="{00000000-0005-0000-0000-000025170000}"/>
    <cellStyle name="Normal 4 8" xfId="6079" xr:uid="{00000000-0005-0000-0000-000026170000}"/>
    <cellStyle name="Normal 4 9" xfId="6080" xr:uid="{00000000-0005-0000-0000-000027170000}"/>
    <cellStyle name="Normal 40" xfId="6081" xr:uid="{00000000-0005-0000-0000-000028170000}"/>
    <cellStyle name="Normal 40 2" xfId="6082" xr:uid="{00000000-0005-0000-0000-000029170000}"/>
    <cellStyle name="Normal 40 3" xfId="6083" xr:uid="{00000000-0005-0000-0000-00002A170000}"/>
    <cellStyle name="Normal 40 4" xfId="6084" xr:uid="{00000000-0005-0000-0000-00002B170000}"/>
    <cellStyle name="Normal 40 5" xfId="6085" xr:uid="{00000000-0005-0000-0000-00002C170000}"/>
    <cellStyle name="Normal 40 6" xfId="6086" xr:uid="{00000000-0005-0000-0000-00002D170000}"/>
    <cellStyle name="Normal 40 7" xfId="6087" xr:uid="{00000000-0005-0000-0000-00002E170000}"/>
    <cellStyle name="Normal 40 8" xfId="13931" xr:uid="{96CEC26E-3193-4E4A-B96E-846637E3216C}"/>
    <cellStyle name="Normal 41" xfId="6088" xr:uid="{00000000-0005-0000-0000-00002F170000}"/>
    <cellStyle name="Normal 41 2" xfId="6089" xr:uid="{00000000-0005-0000-0000-000030170000}"/>
    <cellStyle name="Normal 41 3" xfId="6090" xr:uid="{00000000-0005-0000-0000-000031170000}"/>
    <cellStyle name="Normal 41 4" xfId="6091" xr:uid="{00000000-0005-0000-0000-000032170000}"/>
    <cellStyle name="Normal 41 5" xfId="6092" xr:uid="{00000000-0005-0000-0000-000033170000}"/>
    <cellStyle name="Normal 41 6" xfId="6093" xr:uid="{00000000-0005-0000-0000-000034170000}"/>
    <cellStyle name="Normal 41 7" xfId="6094" xr:uid="{00000000-0005-0000-0000-000035170000}"/>
    <cellStyle name="Normal 41 8" xfId="13932" xr:uid="{46B61F3B-672E-4813-974E-B9E0D94C3858}"/>
    <cellStyle name="Normal 42" xfId="6095" xr:uid="{00000000-0005-0000-0000-000036170000}"/>
    <cellStyle name="Normal 42 2" xfId="6096" xr:uid="{00000000-0005-0000-0000-000037170000}"/>
    <cellStyle name="Normal 42 3" xfId="6097" xr:uid="{00000000-0005-0000-0000-000038170000}"/>
    <cellStyle name="Normal 42 4" xfId="6098" xr:uid="{00000000-0005-0000-0000-000039170000}"/>
    <cellStyle name="Normal 42 5" xfId="6099" xr:uid="{00000000-0005-0000-0000-00003A170000}"/>
    <cellStyle name="Normal 42 6" xfId="6100" xr:uid="{00000000-0005-0000-0000-00003B170000}"/>
    <cellStyle name="Normal 42 7" xfId="6101" xr:uid="{00000000-0005-0000-0000-00003C170000}"/>
    <cellStyle name="Normal 42 8" xfId="13933" xr:uid="{9475238D-CEF8-4C60-ABB8-4B76649D3A54}"/>
    <cellStyle name="Normal 43" xfId="6102" xr:uid="{00000000-0005-0000-0000-00003D170000}"/>
    <cellStyle name="Normal 44" xfId="6103" xr:uid="{00000000-0005-0000-0000-00003E170000}"/>
    <cellStyle name="Normal 44 2" xfId="6104" xr:uid="{00000000-0005-0000-0000-00003F170000}"/>
    <cellStyle name="Normal 44 3" xfId="6105" xr:uid="{00000000-0005-0000-0000-000040170000}"/>
    <cellStyle name="Normal 44 4" xfId="6106" xr:uid="{00000000-0005-0000-0000-000041170000}"/>
    <cellStyle name="Normal 44 5" xfId="6107" xr:uid="{00000000-0005-0000-0000-000042170000}"/>
    <cellStyle name="Normal 44 6" xfId="6108" xr:uid="{00000000-0005-0000-0000-000043170000}"/>
    <cellStyle name="Normal 44 7" xfId="6109" xr:uid="{00000000-0005-0000-0000-000044170000}"/>
    <cellStyle name="Normal 44 8" xfId="13934" xr:uid="{3E805E08-2971-4A89-B61B-5B2A715BFAE7}"/>
    <cellStyle name="Normal 45" xfId="6110" xr:uid="{00000000-0005-0000-0000-000045170000}"/>
    <cellStyle name="Normal 45 2" xfId="6111" xr:uid="{00000000-0005-0000-0000-000046170000}"/>
    <cellStyle name="Normal 45 3" xfId="6112" xr:uid="{00000000-0005-0000-0000-000047170000}"/>
    <cellStyle name="Normal 45 4" xfId="6113" xr:uid="{00000000-0005-0000-0000-000048170000}"/>
    <cellStyle name="Normal 45 5" xfId="6114" xr:uid="{00000000-0005-0000-0000-000049170000}"/>
    <cellStyle name="Normal 45 6" xfId="6115" xr:uid="{00000000-0005-0000-0000-00004A170000}"/>
    <cellStyle name="Normal 45 7" xfId="6116" xr:uid="{00000000-0005-0000-0000-00004B170000}"/>
    <cellStyle name="Normal 45 8" xfId="13935" xr:uid="{ABE70F5D-DE3C-46A3-AA5E-F381F1C354A8}"/>
    <cellStyle name="Normal 46" xfId="6117" xr:uid="{00000000-0005-0000-0000-00004C170000}"/>
    <cellStyle name="Normal 46 2" xfId="6118" xr:uid="{00000000-0005-0000-0000-00004D170000}"/>
    <cellStyle name="Normal 46 3" xfId="6119" xr:uid="{00000000-0005-0000-0000-00004E170000}"/>
    <cellStyle name="Normal 46 4" xfId="6120" xr:uid="{00000000-0005-0000-0000-00004F170000}"/>
    <cellStyle name="Normal 46 5" xfId="6121" xr:uid="{00000000-0005-0000-0000-000050170000}"/>
    <cellStyle name="Normal 46 6" xfId="6122" xr:uid="{00000000-0005-0000-0000-000051170000}"/>
    <cellStyle name="Normal 46 7" xfId="6123" xr:uid="{00000000-0005-0000-0000-000052170000}"/>
    <cellStyle name="Normal 46 8" xfId="13936" xr:uid="{40B0949A-E4CA-41AD-A482-16D2B8B92255}"/>
    <cellStyle name="Normal 47" xfId="6124" xr:uid="{00000000-0005-0000-0000-000053170000}"/>
    <cellStyle name="Normal 47 2" xfId="6125" xr:uid="{00000000-0005-0000-0000-000054170000}"/>
    <cellStyle name="Normal 47 3" xfId="6126" xr:uid="{00000000-0005-0000-0000-000055170000}"/>
    <cellStyle name="Normal 47 4" xfId="6127" xr:uid="{00000000-0005-0000-0000-000056170000}"/>
    <cellStyle name="Normal 47 5" xfId="6128" xr:uid="{00000000-0005-0000-0000-000057170000}"/>
    <cellStyle name="Normal 47 6" xfId="6129" xr:uid="{00000000-0005-0000-0000-000058170000}"/>
    <cellStyle name="Normal 47 7" xfId="6130" xr:uid="{00000000-0005-0000-0000-000059170000}"/>
    <cellStyle name="Normal 47 8" xfId="13937" xr:uid="{C23C0FE1-F78D-4631-9E70-2399709688B7}"/>
    <cellStyle name="Normal 48" xfId="6131" xr:uid="{00000000-0005-0000-0000-00005A170000}"/>
    <cellStyle name="Normal 48 2" xfId="6132" xr:uid="{00000000-0005-0000-0000-00005B170000}"/>
    <cellStyle name="Normal 48 3" xfId="6133" xr:uid="{00000000-0005-0000-0000-00005C170000}"/>
    <cellStyle name="Normal 48 4" xfId="6134" xr:uid="{00000000-0005-0000-0000-00005D170000}"/>
    <cellStyle name="Normal 48 5" xfId="6135" xr:uid="{00000000-0005-0000-0000-00005E170000}"/>
    <cellStyle name="Normal 48 6" xfId="6136" xr:uid="{00000000-0005-0000-0000-00005F170000}"/>
    <cellStyle name="Normal 48 7" xfId="6137" xr:uid="{00000000-0005-0000-0000-000060170000}"/>
    <cellStyle name="Normal 48 8" xfId="13938" xr:uid="{74569137-2672-4676-8386-B10ECCCD764A}"/>
    <cellStyle name="Normal 49" xfId="6138" xr:uid="{00000000-0005-0000-0000-000061170000}"/>
    <cellStyle name="Normal 49 2" xfId="6139" xr:uid="{00000000-0005-0000-0000-000062170000}"/>
    <cellStyle name="Normal 49 3" xfId="6140" xr:uid="{00000000-0005-0000-0000-000063170000}"/>
    <cellStyle name="Normal 49 4" xfId="6141" xr:uid="{00000000-0005-0000-0000-000064170000}"/>
    <cellStyle name="Normal 49 5" xfId="6142" xr:uid="{00000000-0005-0000-0000-000065170000}"/>
    <cellStyle name="Normal 49 6" xfId="6143" xr:uid="{00000000-0005-0000-0000-000066170000}"/>
    <cellStyle name="Normal 49 7" xfId="6144" xr:uid="{00000000-0005-0000-0000-000067170000}"/>
    <cellStyle name="Normal 49 8" xfId="13939" xr:uid="{F41B4518-1167-4AF3-BD4A-21EC9AD8D570}"/>
    <cellStyle name="Normal 5" xfId="17" xr:uid="{00000000-0005-0000-0000-000068170000}"/>
    <cellStyle name="Normal 5 10" xfId="6145" xr:uid="{00000000-0005-0000-0000-000069170000}"/>
    <cellStyle name="Normal 5 11" xfId="6146" xr:uid="{00000000-0005-0000-0000-00006A170000}"/>
    <cellStyle name="Normal 5 12" xfId="6147" xr:uid="{00000000-0005-0000-0000-00006B170000}"/>
    <cellStyle name="Normal 5 13" xfId="6148" xr:uid="{00000000-0005-0000-0000-00006C170000}"/>
    <cellStyle name="Normal 5 14" xfId="6149" xr:uid="{00000000-0005-0000-0000-00006D170000}"/>
    <cellStyle name="Normal 5 14 2" xfId="13940" xr:uid="{334D88D2-0330-4BC3-B715-0F6280478AD5}"/>
    <cellStyle name="Normal 5 15" xfId="6150" xr:uid="{00000000-0005-0000-0000-00006E170000}"/>
    <cellStyle name="Normal 5 15 2" xfId="13941" xr:uid="{4B04A0C3-395D-4791-98C2-DE738FE4D1FD}"/>
    <cellStyle name="Normal 5 2" xfId="6151" xr:uid="{00000000-0005-0000-0000-00006F170000}"/>
    <cellStyle name="Normal 5 2 10" xfId="6152" xr:uid="{00000000-0005-0000-0000-000070170000}"/>
    <cellStyle name="Normal 5 2 11" xfId="6153" xr:uid="{00000000-0005-0000-0000-000071170000}"/>
    <cellStyle name="Normal 5 2 12" xfId="6154" xr:uid="{00000000-0005-0000-0000-000072170000}"/>
    <cellStyle name="Normal 5 2 13" xfId="6155" xr:uid="{00000000-0005-0000-0000-000073170000}"/>
    <cellStyle name="Normal 5 2 2" xfId="6156" xr:uid="{00000000-0005-0000-0000-000074170000}"/>
    <cellStyle name="Normal 5 2 3" xfId="6157" xr:uid="{00000000-0005-0000-0000-000075170000}"/>
    <cellStyle name="Normal 5 2 4" xfId="6158" xr:uid="{00000000-0005-0000-0000-000076170000}"/>
    <cellStyle name="Normal 5 2 5" xfId="6159" xr:uid="{00000000-0005-0000-0000-000077170000}"/>
    <cellStyle name="Normal 5 2 6" xfId="6160" xr:uid="{00000000-0005-0000-0000-000078170000}"/>
    <cellStyle name="Normal 5 2 7" xfId="6161" xr:uid="{00000000-0005-0000-0000-000079170000}"/>
    <cellStyle name="Normal 5 2 8" xfId="6162" xr:uid="{00000000-0005-0000-0000-00007A170000}"/>
    <cellStyle name="Normal 5 2 9" xfId="6163" xr:uid="{00000000-0005-0000-0000-00007B170000}"/>
    <cellStyle name="Normal 5 3" xfId="6164" xr:uid="{00000000-0005-0000-0000-00007C170000}"/>
    <cellStyle name="Normal 5 3 2" xfId="6165" xr:uid="{00000000-0005-0000-0000-00007D170000}"/>
    <cellStyle name="Normal 5 4" xfId="6166" xr:uid="{00000000-0005-0000-0000-00007E170000}"/>
    <cellStyle name="Normal 5 5" xfId="6167" xr:uid="{00000000-0005-0000-0000-00007F170000}"/>
    <cellStyle name="Normal 5 6" xfId="6168" xr:uid="{00000000-0005-0000-0000-000080170000}"/>
    <cellStyle name="Normal 5 7" xfId="6169" xr:uid="{00000000-0005-0000-0000-000081170000}"/>
    <cellStyle name="Normal 5 8" xfId="6170" xr:uid="{00000000-0005-0000-0000-000082170000}"/>
    <cellStyle name="Normal 5 9" xfId="6171" xr:uid="{00000000-0005-0000-0000-000083170000}"/>
    <cellStyle name="Normal 50" xfId="6172" xr:uid="{00000000-0005-0000-0000-000084170000}"/>
    <cellStyle name="Normal 50 2" xfId="6173" xr:uid="{00000000-0005-0000-0000-000085170000}"/>
    <cellStyle name="Normal 50 3" xfId="6174" xr:uid="{00000000-0005-0000-0000-000086170000}"/>
    <cellStyle name="Normal 50 4" xfId="6175" xr:uid="{00000000-0005-0000-0000-000087170000}"/>
    <cellStyle name="Normal 50 5" xfId="6176" xr:uid="{00000000-0005-0000-0000-000088170000}"/>
    <cellStyle name="Normal 50 6" xfId="6177" xr:uid="{00000000-0005-0000-0000-000089170000}"/>
    <cellStyle name="Normal 50 7" xfId="6178" xr:uid="{00000000-0005-0000-0000-00008A170000}"/>
    <cellStyle name="Normal 50 8" xfId="13942" xr:uid="{60F99B45-9735-44AA-827D-F1D9F3B13EA3}"/>
    <cellStyle name="Normal 51" xfId="6179" xr:uid="{00000000-0005-0000-0000-00008B170000}"/>
    <cellStyle name="Normal 51 2" xfId="6180" xr:uid="{00000000-0005-0000-0000-00008C170000}"/>
    <cellStyle name="Normal 51 3" xfId="6181" xr:uid="{00000000-0005-0000-0000-00008D170000}"/>
    <cellStyle name="Normal 51 4" xfId="6182" xr:uid="{00000000-0005-0000-0000-00008E170000}"/>
    <cellStyle name="Normal 51 5" xfId="6183" xr:uid="{00000000-0005-0000-0000-00008F170000}"/>
    <cellStyle name="Normal 51 6" xfId="6184" xr:uid="{00000000-0005-0000-0000-000090170000}"/>
    <cellStyle name="Normal 51 7" xfId="6185" xr:uid="{00000000-0005-0000-0000-000091170000}"/>
    <cellStyle name="Normal 51 8" xfId="13943" xr:uid="{C3660E53-FAD7-489F-9EBB-8E19F0B35CDD}"/>
    <cellStyle name="Normal 52" xfId="6186" xr:uid="{00000000-0005-0000-0000-000092170000}"/>
    <cellStyle name="Normal 52 2" xfId="6187" xr:uid="{00000000-0005-0000-0000-000093170000}"/>
    <cellStyle name="Normal 52 3" xfId="6188" xr:uid="{00000000-0005-0000-0000-000094170000}"/>
    <cellStyle name="Normal 52 4" xfId="6189" xr:uid="{00000000-0005-0000-0000-000095170000}"/>
    <cellStyle name="Normal 52 5" xfId="6190" xr:uid="{00000000-0005-0000-0000-000096170000}"/>
    <cellStyle name="Normal 52 6" xfId="6191" xr:uid="{00000000-0005-0000-0000-000097170000}"/>
    <cellStyle name="Normal 52 7" xfId="6192" xr:uid="{00000000-0005-0000-0000-000098170000}"/>
    <cellStyle name="Normal 52 8" xfId="13944" xr:uid="{40713304-9C34-42FF-9E4E-0DDF5BAD066D}"/>
    <cellStyle name="Normal 53" xfId="6193" xr:uid="{00000000-0005-0000-0000-000099170000}"/>
    <cellStyle name="Normal 53 2" xfId="6194" xr:uid="{00000000-0005-0000-0000-00009A170000}"/>
    <cellStyle name="Normal 53 3" xfId="6195" xr:uid="{00000000-0005-0000-0000-00009B170000}"/>
    <cellStyle name="Normal 53 4" xfId="6196" xr:uid="{00000000-0005-0000-0000-00009C170000}"/>
    <cellStyle name="Normal 53 5" xfId="6197" xr:uid="{00000000-0005-0000-0000-00009D170000}"/>
    <cellStyle name="Normal 53 6" xfId="6198" xr:uid="{00000000-0005-0000-0000-00009E170000}"/>
    <cellStyle name="Normal 53 7" xfId="6199" xr:uid="{00000000-0005-0000-0000-00009F170000}"/>
    <cellStyle name="Normal 53 8" xfId="13945" xr:uid="{144DE463-E57F-4863-8810-3D561B4E639E}"/>
    <cellStyle name="Normal 54" xfId="6200" xr:uid="{00000000-0005-0000-0000-0000A0170000}"/>
    <cellStyle name="Normal 54 2" xfId="6201" xr:uid="{00000000-0005-0000-0000-0000A1170000}"/>
    <cellStyle name="Normal 54 3" xfId="6202" xr:uid="{00000000-0005-0000-0000-0000A2170000}"/>
    <cellStyle name="Normal 54 4" xfId="6203" xr:uid="{00000000-0005-0000-0000-0000A3170000}"/>
    <cellStyle name="Normal 54 5" xfId="6204" xr:uid="{00000000-0005-0000-0000-0000A4170000}"/>
    <cellStyle name="Normal 54 6" xfId="6205" xr:uid="{00000000-0005-0000-0000-0000A5170000}"/>
    <cellStyle name="Normal 54 7" xfId="6206" xr:uid="{00000000-0005-0000-0000-0000A6170000}"/>
    <cellStyle name="Normal 54 8" xfId="13946" xr:uid="{0F2831CF-CD59-4716-A42A-EAB486AF5B4F}"/>
    <cellStyle name="Normal 55" xfId="6207" xr:uid="{00000000-0005-0000-0000-0000A7170000}"/>
    <cellStyle name="Normal 55 2" xfId="6208" xr:uid="{00000000-0005-0000-0000-0000A8170000}"/>
    <cellStyle name="Normal 55 3" xfId="6209" xr:uid="{00000000-0005-0000-0000-0000A9170000}"/>
    <cellStyle name="Normal 55 4" xfId="6210" xr:uid="{00000000-0005-0000-0000-0000AA170000}"/>
    <cellStyle name="Normal 55 5" xfId="6211" xr:uid="{00000000-0005-0000-0000-0000AB170000}"/>
    <cellStyle name="Normal 55 6" xfId="6212" xr:uid="{00000000-0005-0000-0000-0000AC170000}"/>
    <cellStyle name="Normal 55 7" xfId="6213" xr:uid="{00000000-0005-0000-0000-0000AD170000}"/>
    <cellStyle name="Normal 55 8" xfId="13947" xr:uid="{D8550F5E-2580-4238-B5B9-61EBE8154276}"/>
    <cellStyle name="Normal 56" xfId="6214" xr:uid="{00000000-0005-0000-0000-0000AE170000}"/>
    <cellStyle name="Normal 56 2" xfId="6215" xr:uid="{00000000-0005-0000-0000-0000AF170000}"/>
    <cellStyle name="Normal 56 3" xfId="6216" xr:uid="{00000000-0005-0000-0000-0000B0170000}"/>
    <cellStyle name="Normal 56 4" xfId="6217" xr:uid="{00000000-0005-0000-0000-0000B1170000}"/>
    <cellStyle name="Normal 56 5" xfId="6218" xr:uid="{00000000-0005-0000-0000-0000B2170000}"/>
    <cellStyle name="Normal 56 6" xfId="6219" xr:uid="{00000000-0005-0000-0000-0000B3170000}"/>
    <cellStyle name="Normal 56 7" xfId="6220" xr:uid="{00000000-0005-0000-0000-0000B4170000}"/>
    <cellStyle name="Normal 56 8" xfId="13948" xr:uid="{3ABA177C-E438-4B20-B005-DED9EDD9A558}"/>
    <cellStyle name="Normal 57" xfId="6221" xr:uid="{00000000-0005-0000-0000-0000B5170000}"/>
    <cellStyle name="Normal 57 2" xfId="6222" xr:uid="{00000000-0005-0000-0000-0000B6170000}"/>
    <cellStyle name="Normal 57 3" xfId="6223" xr:uid="{00000000-0005-0000-0000-0000B7170000}"/>
    <cellStyle name="Normal 57 4" xfId="6224" xr:uid="{00000000-0005-0000-0000-0000B8170000}"/>
    <cellStyle name="Normal 57 5" xfId="6225" xr:uid="{00000000-0005-0000-0000-0000B9170000}"/>
    <cellStyle name="Normal 57 6" xfId="6226" xr:uid="{00000000-0005-0000-0000-0000BA170000}"/>
    <cellStyle name="Normal 57 7" xfId="6227" xr:uid="{00000000-0005-0000-0000-0000BB170000}"/>
    <cellStyle name="Normal 57 8" xfId="13949" xr:uid="{8394D008-9DE0-4696-BB30-F517680AB1E6}"/>
    <cellStyle name="Normal 58" xfId="6228" xr:uid="{00000000-0005-0000-0000-0000BC170000}"/>
    <cellStyle name="Normal 58 2" xfId="6229" xr:uid="{00000000-0005-0000-0000-0000BD170000}"/>
    <cellStyle name="Normal 58 3" xfId="6230" xr:uid="{00000000-0005-0000-0000-0000BE170000}"/>
    <cellStyle name="Normal 58 4" xfId="6231" xr:uid="{00000000-0005-0000-0000-0000BF170000}"/>
    <cellStyle name="Normal 58 5" xfId="6232" xr:uid="{00000000-0005-0000-0000-0000C0170000}"/>
    <cellStyle name="Normal 58 6" xfId="6233" xr:uid="{00000000-0005-0000-0000-0000C1170000}"/>
    <cellStyle name="Normal 58 7" xfId="6234" xr:uid="{00000000-0005-0000-0000-0000C2170000}"/>
    <cellStyle name="Normal 58 8" xfId="13950" xr:uid="{EDFD0F4F-24CE-413D-AFF9-B2C0ADC97BED}"/>
    <cellStyle name="Normal 59" xfId="6235" xr:uid="{00000000-0005-0000-0000-0000C3170000}"/>
    <cellStyle name="Normal 59 2" xfId="6236" xr:uid="{00000000-0005-0000-0000-0000C4170000}"/>
    <cellStyle name="Normal 59 3" xfId="6237" xr:uid="{00000000-0005-0000-0000-0000C5170000}"/>
    <cellStyle name="Normal 59 4" xfId="6238" xr:uid="{00000000-0005-0000-0000-0000C6170000}"/>
    <cellStyle name="Normal 59 5" xfId="6239" xr:uid="{00000000-0005-0000-0000-0000C7170000}"/>
    <cellStyle name="Normal 59 6" xfId="6240" xr:uid="{00000000-0005-0000-0000-0000C8170000}"/>
    <cellStyle name="Normal 59 7" xfId="6241" xr:uid="{00000000-0005-0000-0000-0000C9170000}"/>
    <cellStyle name="Normal 59 8" xfId="13951" xr:uid="{FBA4DF7C-4ABA-41AD-AB47-77A4B85AC988}"/>
    <cellStyle name="Normal 6" xfId="18" xr:uid="{00000000-0005-0000-0000-0000CA170000}"/>
    <cellStyle name="Normal 6 10" xfId="6242" xr:uid="{00000000-0005-0000-0000-0000CB170000}"/>
    <cellStyle name="Normal 6 11" xfId="6243" xr:uid="{00000000-0005-0000-0000-0000CC170000}"/>
    <cellStyle name="Normal 6 12" xfId="6244" xr:uid="{00000000-0005-0000-0000-0000CD170000}"/>
    <cellStyle name="Normal 6 13" xfId="6245" xr:uid="{00000000-0005-0000-0000-0000CE170000}"/>
    <cellStyle name="Normal 6 14" xfId="6246" xr:uid="{00000000-0005-0000-0000-0000CF170000}"/>
    <cellStyle name="Normal 6 15" xfId="129" xr:uid="{00000000-0005-0000-0000-0000D0170000}"/>
    <cellStyle name="Normal 6 15 2" xfId="11909" xr:uid="{2B9A9F82-D1F3-4F72-94E8-5294B7BDF6F8}"/>
    <cellStyle name="Normal 6 16" xfId="11824" xr:uid="{866CCF31-E426-40F8-906D-B1BEA87C5F80}"/>
    <cellStyle name="Normal 6 2" xfId="52" xr:uid="{00000000-0005-0000-0000-0000D1170000}"/>
    <cellStyle name="Normal 6 2 2" xfId="76" xr:uid="{00000000-0005-0000-0000-0000D2170000}"/>
    <cellStyle name="Normal 6 2 2 2" xfId="119" xr:uid="{00000000-0005-0000-0000-0000D3170000}"/>
    <cellStyle name="Normal 6 2 2 2 2" xfId="210" xr:uid="{00000000-0005-0000-0000-0000D4170000}"/>
    <cellStyle name="Normal 6 2 2 2 2 2" xfId="11989" xr:uid="{4FF0AC19-8344-48A1-A214-84EFC2E3B7A4}"/>
    <cellStyle name="Normal 6 2 2 2 3" xfId="11899" xr:uid="{2747201F-DDBD-4B4A-9A85-5873DDE1F377}"/>
    <cellStyle name="Normal 6 2 2 3" xfId="167" xr:uid="{00000000-0005-0000-0000-0000D5170000}"/>
    <cellStyle name="Normal 6 2 2 3 2" xfId="11946" xr:uid="{614A116B-2B1A-4A29-9CE8-84136CBB83A0}"/>
    <cellStyle name="Normal 6 2 2 4" xfId="11856" xr:uid="{61EFD6D2-C4E5-4B57-A988-A16B94E0985D}"/>
    <cellStyle name="Normal 6 2 3" xfId="98" xr:uid="{00000000-0005-0000-0000-0000D6170000}"/>
    <cellStyle name="Normal 6 2 3 2" xfId="189" xr:uid="{00000000-0005-0000-0000-0000D7170000}"/>
    <cellStyle name="Normal 6 2 3 2 2" xfId="11968" xr:uid="{F5CC20C5-C2A3-4C09-A994-F48626BA1D22}"/>
    <cellStyle name="Normal 6 2 3 3" xfId="11878" xr:uid="{7636ED74-899B-402E-9EFA-BB1514DEEFC2}"/>
    <cellStyle name="Normal 6 2 4" xfId="145" xr:uid="{00000000-0005-0000-0000-0000D8170000}"/>
    <cellStyle name="Normal 6 2 4 2" xfId="11924" xr:uid="{67D7F87D-00CA-4526-9EDD-93C13A86A6B2}"/>
    <cellStyle name="Normal 6 2 5" xfId="11835" xr:uid="{6F0E19C8-BE1A-4B11-B0C2-F0BD8C344B94}"/>
    <cellStyle name="Normal 6 3" xfId="65" xr:uid="{00000000-0005-0000-0000-0000D9170000}"/>
    <cellStyle name="Normal 6 3 2" xfId="108" xr:uid="{00000000-0005-0000-0000-0000DA170000}"/>
    <cellStyle name="Normal 6 3 2 2" xfId="199" xr:uid="{00000000-0005-0000-0000-0000DB170000}"/>
    <cellStyle name="Normal 6 3 2 2 2" xfId="11978" xr:uid="{0A193BCE-645D-467F-897B-300DA11D1756}"/>
    <cellStyle name="Normal 6 3 2 3" xfId="11888" xr:uid="{4FABF44D-CDB2-41EF-9EDB-7F43DCC7DAFE}"/>
    <cellStyle name="Normal 6 3 3" xfId="156" xr:uid="{00000000-0005-0000-0000-0000DC170000}"/>
    <cellStyle name="Normal 6 3 3 2" xfId="11935" xr:uid="{6D3CCFB1-43FD-4F4C-B1D2-99E78AD26617}"/>
    <cellStyle name="Normal 6 3 4" xfId="11845" xr:uid="{C7C3F844-5BAF-4068-B004-C4753FDC66A5}"/>
    <cellStyle name="Normal 6 4" xfId="87" xr:uid="{00000000-0005-0000-0000-0000DD170000}"/>
    <cellStyle name="Normal 6 4 2" xfId="178" xr:uid="{00000000-0005-0000-0000-0000DE170000}"/>
    <cellStyle name="Normal 6 4 2 2" xfId="11957" xr:uid="{FBD1EF56-C5E4-4642-B068-22AD7F804A96}"/>
    <cellStyle name="Normal 6 4 3" xfId="11867" xr:uid="{A2675192-2E5C-4DAC-BCA4-759AA3133EE2}"/>
    <cellStyle name="Normal 6 5" xfId="6247" xr:uid="{00000000-0005-0000-0000-0000DF170000}"/>
    <cellStyle name="Normal 6 6" xfId="6248" xr:uid="{00000000-0005-0000-0000-0000E0170000}"/>
    <cellStyle name="Normal 6 7" xfId="6249" xr:uid="{00000000-0005-0000-0000-0000E1170000}"/>
    <cellStyle name="Normal 6 8" xfId="6250" xr:uid="{00000000-0005-0000-0000-0000E2170000}"/>
    <cellStyle name="Normal 6 9" xfId="6251" xr:uid="{00000000-0005-0000-0000-0000E3170000}"/>
    <cellStyle name="Normal 60" xfId="6252" xr:uid="{00000000-0005-0000-0000-0000E4170000}"/>
    <cellStyle name="Normal 61" xfId="6253" xr:uid="{00000000-0005-0000-0000-0000E5170000}"/>
    <cellStyle name="Normal 61 2" xfId="6254" xr:uid="{00000000-0005-0000-0000-0000E6170000}"/>
    <cellStyle name="Normal 61 3" xfId="6255" xr:uid="{00000000-0005-0000-0000-0000E7170000}"/>
    <cellStyle name="Normal 61 4" xfId="6256" xr:uid="{00000000-0005-0000-0000-0000E8170000}"/>
    <cellStyle name="Normal 61 5" xfId="6257" xr:uid="{00000000-0005-0000-0000-0000E9170000}"/>
    <cellStyle name="Normal 61 6" xfId="6258" xr:uid="{00000000-0005-0000-0000-0000EA170000}"/>
    <cellStyle name="Normal 61 7" xfId="6259" xr:uid="{00000000-0005-0000-0000-0000EB170000}"/>
    <cellStyle name="Normal 61 8" xfId="13952" xr:uid="{47218778-5A1C-4FC6-83CD-5683FED38EE7}"/>
    <cellStyle name="Normal 62" xfId="6260" xr:uid="{00000000-0005-0000-0000-0000EC170000}"/>
    <cellStyle name="Normal 62 2" xfId="6261" xr:uid="{00000000-0005-0000-0000-0000ED170000}"/>
    <cellStyle name="Normal 62 3" xfId="6262" xr:uid="{00000000-0005-0000-0000-0000EE170000}"/>
    <cellStyle name="Normal 62 4" xfId="6263" xr:uid="{00000000-0005-0000-0000-0000EF170000}"/>
    <cellStyle name="Normal 62 5" xfId="6264" xr:uid="{00000000-0005-0000-0000-0000F0170000}"/>
    <cellStyle name="Normal 62 6" xfId="6265" xr:uid="{00000000-0005-0000-0000-0000F1170000}"/>
    <cellStyle name="Normal 62 7" xfId="6266" xr:uid="{00000000-0005-0000-0000-0000F2170000}"/>
    <cellStyle name="Normal 62 8" xfId="13953" xr:uid="{33E56C50-C25D-443C-96E6-C2B4B6058404}"/>
    <cellStyle name="Normal 63" xfId="6267" xr:uid="{00000000-0005-0000-0000-0000F3170000}"/>
    <cellStyle name="Normal 63 2" xfId="6268" xr:uid="{00000000-0005-0000-0000-0000F4170000}"/>
    <cellStyle name="Normal 63 3" xfId="6269" xr:uid="{00000000-0005-0000-0000-0000F5170000}"/>
    <cellStyle name="Normal 63 4" xfId="6270" xr:uid="{00000000-0005-0000-0000-0000F6170000}"/>
    <cellStyle name="Normal 63 5" xfId="6271" xr:uid="{00000000-0005-0000-0000-0000F7170000}"/>
    <cellStyle name="Normal 63 6" xfId="6272" xr:uid="{00000000-0005-0000-0000-0000F8170000}"/>
    <cellStyle name="Normal 63 7" xfId="6273" xr:uid="{00000000-0005-0000-0000-0000F9170000}"/>
    <cellStyle name="Normal 63 8" xfId="13954" xr:uid="{7A1D5787-9B91-449B-950F-7EAAA56DF466}"/>
    <cellStyle name="Normal 64" xfId="6274" xr:uid="{00000000-0005-0000-0000-0000FA170000}"/>
    <cellStyle name="Normal 64 2" xfId="6275" xr:uid="{00000000-0005-0000-0000-0000FB170000}"/>
    <cellStyle name="Normal 64 3" xfId="6276" xr:uid="{00000000-0005-0000-0000-0000FC170000}"/>
    <cellStyle name="Normal 64 4" xfId="6277" xr:uid="{00000000-0005-0000-0000-0000FD170000}"/>
    <cellStyle name="Normal 64 5" xfId="6278" xr:uid="{00000000-0005-0000-0000-0000FE170000}"/>
    <cellStyle name="Normal 64 6" xfId="6279" xr:uid="{00000000-0005-0000-0000-0000FF170000}"/>
    <cellStyle name="Normal 64 7" xfId="6280" xr:uid="{00000000-0005-0000-0000-000000180000}"/>
    <cellStyle name="Normal 64 8" xfId="13955" xr:uid="{F5A91A6B-E6AF-4910-A61A-F2629BEBF204}"/>
    <cellStyle name="Normal 65" xfId="6281" xr:uid="{00000000-0005-0000-0000-000001180000}"/>
    <cellStyle name="Normal 65 2" xfId="6282" xr:uid="{00000000-0005-0000-0000-000002180000}"/>
    <cellStyle name="Normal 65 3" xfId="6283" xr:uid="{00000000-0005-0000-0000-000003180000}"/>
    <cellStyle name="Normal 65 4" xfId="6284" xr:uid="{00000000-0005-0000-0000-000004180000}"/>
    <cellStyle name="Normal 65 5" xfId="6285" xr:uid="{00000000-0005-0000-0000-000005180000}"/>
    <cellStyle name="Normal 65 6" xfId="6286" xr:uid="{00000000-0005-0000-0000-000006180000}"/>
    <cellStyle name="Normal 65 7" xfId="6287" xr:uid="{00000000-0005-0000-0000-000007180000}"/>
    <cellStyle name="Normal 65 8" xfId="6288" xr:uid="{00000000-0005-0000-0000-000008180000}"/>
    <cellStyle name="Normal 65 9" xfId="13956" xr:uid="{C6A9303B-0C6B-43BB-AC54-5D0592FC0CD0}"/>
    <cellStyle name="Normal 66" xfId="6289" xr:uid="{00000000-0005-0000-0000-000009180000}"/>
    <cellStyle name="Normal 66 2" xfId="6290" xr:uid="{00000000-0005-0000-0000-00000A180000}"/>
    <cellStyle name="Normal 66 3" xfId="6291" xr:uid="{00000000-0005-0000-0000-00000B180000}"/>
    <cellStyle name="Normal 66 4" xfId="6292" xr:uid="{00000000-0005-0000-0000-00000C180000}"/>
    <cellStyle name="Normal 66 5" xfId="6293" xr:uid="{00000000-0005-0000-0000-00000D180000}"/>
    <cellStyle name="Normal 66 6" xfId="6294" xr:uid="{00000000-0005-0000-0000-00000E180000}"/>
    <cellStyle name="Normal 66 7" xfId="6295" xr:uid="{00000000-0005-0000-0000-00000F180000}"/>
    <cellStyle name="Normal 66 8" xfId="6296" xr:uid="{00000000-0005-0000-0000-000010180000}"/>
    <cellStyle name="Normal 66 9" xfId="13957" xr:uid="{9085ECAF-FB4C-4DF6-B523-CBADC3BD0918}"/>
    <cellStyle name="Normal 67" xfId="6297" xr:uid="{00000000-0005-0000-0000-000011180000}"/>
    <cellStyle name="Normal 67 2" xfId="6298" xr:uid="{00000000-0005-0000-0000-000012180000}"/>
    <cellStyle name="Normal 67 3" xfId="6299" xr:uid="{00000000-0005-0000-0000-000013180000}"/>
    <cellStyle name="Normal 67 4" xfId="6300" xr:uid="{00000000-0005-0000-0000-000014180000}"/>
    <cellStyle name="Normal 67 5" xfId="6301" xr:uid="{00000000-0005-0000-0000-000015180000}"/>
    <cellStyle name="Normal 67 6" xfId="6302" xr:uid="{00000000-0005-0000-0000-000016180000}"/>
    <cellStyle name="Normal 67 7" xfId="6303" xr:uid="{00000000-0005-0000-0000-000017180000}"/>
    <cellStyle name="Normal 67 8" xfId="13958" xr:uid="{FE33EE51-ACA0-4298-BD96-B4FAC914DEA6}"/>
    <cellStyle name="Normal 68" xfId="6304" xr:uid="{00000000-0005-0000-0000-000018180000}"/>
    <cellStyle name="Normal 68 2" xfId="6305" xr:uid="{00000000-0005-0000-0000-000019180000}"/>
    <cellStyle name="Normal 68 3" xfId="6306" xr:uid="{00000000-0005-0000-0000-00001A180000}"/>
    <cellStyle name="Normal 68 4" xfId="6307" xr:uid="{00000000-0005-0000-0000-00001B180000}"/>
    <cellStyle name="Normal 68 5" xfId="6308" xr:uid="{00000000-0005-0000-0000-00001C180000}"/>
    <cellStyle name="Normal 68 6" xfId="6309" xr:uid="{00000000-0005-0000-0000-00001D180000}"/>
    <cellStyle name="Normal 68 7" xfId="6310" xr:uid="{00000000-0005-0000-0000-00001E180000}"/>
    <cellStyle name="Normal 68 8" xfId="13959" xr:uid="{92E32C15-CE96-49B3-98C8-2727F2589FA7}"/>
    <cellStyle name="Normal 69" xfId="6311" xr:uid="{00000000-0005-0000-0000-00001F180000}"/>
    <cellStyle name="Normal 69 2" xfId="6312" xr:uid="{00000000-0005-0000-0000-000020180000}"/>
    <cellStyle name="Normal 69 3" xfId="6313" xr:uid="{00000000-0005-0000-0000-000021180000}"/>
    <cellStyle name="Normal 69 4" xfId="6314" xr:uid="{00000000-0005-0000-0000-000022180000}"/>
    <cellStyle name="Normal 69 5" xfId="6315" xr:uid="{00000000-0005-0000-0000-000023180000}"/>
    <cellStyle name="Normal 69 6" xfId="6316" xr:uid="{00000000-0005-0000-0000-000024180000}"/>
    <cellStyle name="Normal 69 7" xfId="6317" xr:uid="{00000000-0005-0000-0000-000025180000}"/>
    <cellStyle name="Normal 69 8" xfId="13960" xr:uid="{7F254849-7CC7-4A1B-9385-0659252E2740}"/>
    <cellStyle name="Normal 7" xfId="19" xr:uid="{00000000-0005-0000-0000-000026180000}"/>
    <cellStyle name="Normal 7 10" xfId="6318" xr:uid="{00000000-0005-0000-0000-000027180000}"/>
    <cellStyle name="Normal 7 11" xfId="6319" xr:uid="{00000000-0005-0000-0000-000028180000}"/>
    <cellStyle name="Normal 7 12" xfId="6320" xr:uid="{00000000-0005-0000-0000-000029180000}"/>
    <cellStyle name="Normal 7 13" xfId="6321" xr:uid="{00000000-0005-0000-0000-00002A180000}"/>
    <cellStyle name="Normal 7 14" xfId="130" xr:uid="{00000000-0005-0000-0000-00002B180000}"/>
    <cellStyle name="Normal 7 14 2" xfId="11910" xr:uid="{D15210D9-60C7-48BE-BB91-5235FF35F64F}"/>
    <cellStyle name="Normal 7 15" xfId="11825" xr:uid="{1D84F5CE-46B5-417D-B3CA-E6C86BFF6DF0}"/>
    <cellStyle name="Normal 7 2" xfId="53" xr:uid="{00000000-0005-0000-0000-00002C180000}"/>
    <cellStyle name="Normal 7 2 2" xfId="77" xr:uid="{00000000-0005-0000-0000-00002D180000}"/>
    <cellStyle name="Normal 7 2 2 2" xfId="120" xr:uid="{00000000-0005-0000-0000-00002E180000}"/>
    <cellStyle name="Normal 7 2 2 2 2" xfId="211" xr:uid="{00000000-0005-0000-0000-00002F180000}"/>
    <cellStyle name="Normal 7 2 2 2 2 2" xfId="11990" xr:uid="{77D1C487-72AC-4BB5-8FEE-2711869765A9}"/>
    <cellStyle name="Normal 7 2 2 2 3" xfId="11900" xr:uid="{4D82928D-75FB-47FC-BAB6-BEF7724D4527}"/>
    <cellStyle name="Normal 7 2 2 3" xfId="168" xr:uid="{00000000-0005-0000-0000-000030180000}"/>
    <cellStyle name="Normal 7 2 2 3 2" xfId="11947" xr:uid="{486EA6BB-9C5B-47F8-9A0C-BE2035AB5963}"/>
    <cellStyle name="Normal 7 2 2 4" xfId="11857" xr:uid="{9685B5D4-0F92-426A-B861-A2998D12C4B4}"/>
    <cellStyle name="Normal 7 2 3" xfId="99" xr:uid="{00000000-0005-0000-0000-000031180000}"/>
    <cellStyle name="Normal 7 2 3 2" xfId="190" xr:uid="{00000000-0005-0000-0000-000032180000}"/>
    <cellStyle name="Normal 7 2 3 2 2" xfId="11969" xr:uid="{957CEA3B-5331-445A-A1BB-4E3491B150D5}"/>
    <cellStyle name="Normal 7 2 3 3" xfId="11879" xr:uid="{4E5653AC-4D43-433D-80BC-0BF878F8D463}"/>
    <cellStyle name="Normal 7 2 4" xfId="146" xr:uid="{00000000-0005-0000-0000-000033180000}"/>
    <cellStyle name="Normal 7 2 4 2" xfId="11925" xr:uid="{B3D10AA3-FFEC-4FB3-8EAD-0AA4ADE654D1}"/>
    <cellStyle name="Normal 7 2 5" xfId="11836" xr:uid="{F85E1EF9-2ACF-458A-B4D7-58D6AEF7AF97}"/>
    <cellStyle name="Normal 7 3" xfId="66" xr:uid="{00000000-0005-0000-0000-000034180000}"/>
    <cellStyle name="Normal 7 3 2" xfId="109" xr:uid="{00000000-0005-0000-0000-000035180000}"/>
    <cellStyle name="Normal 7 3 2 2" xfId="200" xr:uid="{00000000-0005-0000-0000-000036180000}"/>
    <cellStyle name="Normal 7 3 2 2 2" xfId="11979" xr:uid="{1C002811-D2CA-4848-B246-39DB8757DFDC}"/>
    <cellStyle name="Normal 7 3 2 3" xfId="11889" xr:uid="{DE109C13-3335-4FD0-842B-D8DB6350174C}"/>
    <cellStyle name="Normal 7 3 3" xfId="157" xr:uid="{00000000-0005-0000-0000-000037180000}"/>
    <cellStyle name="Normal 7 3 3 2" xfId="11936" xr:uid="{A8131E6A-AB03-4FC7-93F8-7AA32A2105DC}"/>
    <cellStyle name="Normal 7 3 4" xfId="11846" xr:uid="{F6E818B5-AED3-469F-8DCE-4F90EA3A0BE9}"/>
    <cellStyle name="Normal 7 4" xfId="88" xr:uid="{00000000-0005-0000-0000-000038180000}"/>
    <cellStyle name="Normal 7 4 2" xfId="179" xr:uid="{00000000-0005-0000-0000-000039180000}"/>
    <cellStyle name="Normal 7 4 2 2" xfId="11958" xr:uid="{CA9258AE-989C-4323-8CE5-ED64D09BCA8D}"/>
    <cellStyle name="Normal 7 4 3" xfId="11868" xr:uid="{40C11D4B-6BAD-46F5-8C23-5D76EA77E714}"/>
    <cellStyle name="Normal 7 5" xfId="6322" xr:uid="{00000000-0005-0000-0000-00003A180000}"/>
    <cellStyle name="Normal 7 6" xfId="6323" xr:uid="{00000000-0005-0000-0000-00003B180000}"/>
    <cellStyle name="Normal 7 7" xfId="6324" xr:uid="{00000000-0005-0000-0000-00003C180000}"/>
    <cellStyle name="Normal 7 7 2" xfId="13961" xr:uid="{C0B93CE1-3337-4010-9264-43FEDF3FAE41}"/>
    <cellStyle name="Normal 7 8" xfId="6325" xr:uid="{00000000-0005-0000-0000-00003D180000}"/>
    <cellStyle name="Normal 7 9" xfId="6326" xr:uid="{00000000-0005-0000-0000-00003E180000}"/>
    <cellStyle name="Normal 70" xfId="6327" xr:uid="{00000000-0005-0000-0000-00003F180000}"/>
    <cellStyle name="Normal 70 2" xfId="6328" xr:uid="{00000000-0005-0000-0000-000040180000}"/>
    <cellStyle name="Normal 70 3" xfId="6329" xr:uid="{00000000-0005-0000-0000-000041180000}"/>
    <cellStyle name="Normal 70 4" xfId="6330" xr:uid="{00000000-0005-0000-0000-000042180000}"/>
    <cellStyle name="Normal 70 5" xfId="6331" xr:uid="{00000000-0005-0000-0000-000043180000}"/>
    <cellStyle name="Normal 70 6" xfId="6332" xr:uid="{00000000-0005-0000-0000-000044180000}"/>
    <cellStyle name="Normal 70 7" xfId="6333" xr:uid="{00000000-0005-0000-0000-000045180000}"/>
    <cellStyle name="Normal 70 8" xfId="13962" xr:uid="{C2E83BF6-FE74-4866-9FB2-FD22AD0FBBBD}"/>
    <cellStyle name="Normal 71" xfId="6334" xr:uid="{00000000-0005-0000-0000-000046180000}"/>
    <cellStyle name="Normal 71 2" xfId="6335" xr:uid="{00000000-0005-0000-0000-000047180000}"/>
    <cellStyle name="Normal 71 3" xfId="6336" xr:uid="{00000000-0005-0000-0000-000048180000}"/>
    <cellStyle name="Normal 71 4" xfId="6337" xr:uid="{00000000-0005-0000-0000-000049180000}"/>
    <cellStyle name="Normal 71 5" xfId="6338" xr:uid="{00000000-0005-0000-0000-00004A180000}"/>
    <cellStyle name="Normal 71 6" xfId="6339" xr:uid="{00000000-0005-0000-0000-00004B180000}"/>
    <cellStyle name="Normal 71 7" xfId="6340" xr:uid="{00000000-0005-0000-0000-00004C180000}"/>
    <cellStyle name="Normal 71 8" xfId="6341" xr:uid="{00000000-0005-0000-0000-00004D180000}"/>
    <cellStyle name="Normal 71 9" xfId="13963" xr:uid="{844030E1-DEAF-4E51-86AC-E12A55FB9153}"/>
    <cellStyle name="Normal 72" xfId="6342" xr:uid="{00000000-0005-0000-0000-00004E180000}"/>
    <cellStyle name="Normal 72 2" xfId="6343" xr:uid="{00000000-0005-0000-0000-00004F180000}"/>
    <cellStyle name="Normal 72 3" xfId="6344" xr:uid="{00000000-0005-0000-0000-000050180000}"/>
    <cellStyle name="Normal 72 4" xfId="6345" xr:uid="{00000000-0005-0000-0000-000051180000}"/>
    <cellStyle name="Normal 72 5" xfId="6346" xr:uid="{00000000-0005-0000-0000-000052180000}"/>
    <cellStyle name="Normal 72 6" xfId="6347" xr:uid="{00000000-0005-0000-0000-000053180000}"/>
    <cellStyle name="Normal 72 7" xfId="6348" xr:uid="{00000000-0005-0000-0000-000054180000}"/>
    <cellStyle name="Normal 72 8" xfId="13964" xr:uid="{CF518260-1FC2-429D-B08A-F28D745DFACD}"/>
    <cellStyle name="Normal 73" xfId="6349" xr:uid="{00000000-0005-0000-0000-000055180000}"/>
    <cellStyle name="Normal 73 2" xfId="6350" xr:uid="{00000000-0005-0000-0000-000056180000}"/>
    <cellStyle name="Normal 73 3" xfId="6351" xr:uid="{00000000-0005-0000-0000-000057180000}"/>
    <cellStyle name="Normal 73 4" xfId="6352" xr:uid="{00000000-0005-0000-0000-000058180000}"/>
    <cellStyle name="Normal 73 5" xfId="6353" xr:uid="{00000000-0005-0000-0000-000059180000}"/>
    <cellStyle name="Normal 73 6" xfId="6354" xr:uid="{00000000-0005-0000-0000-00005A180000}"/>
    <cellStyle name="Normal 73 7" xfId="6355" xr:uid="{00000000-0005-0000-0000-00005B180000}"/>
    <cellStyle name="Normal 73 8" xfId="13965" xr:uid="{164ACE49-8AA0-46F6-AB50-462BE6404358}"/>
    <cellStyle name="Normal 74" xfId="6356" xr:uid="{00000000-0005-0000-0000-00005C180000}"/>
    <cellStyle name="Normal 74 2" xfId="6357" xr:uid="{00000000-0005-0000-0000-00005D180000}"/>
    <cellStyle name="Normal 74 3" xfId="6358" xr:uid="{00000000-0005-0000-0000-00005E180000}"/>
    <cellStyle name="Normal 74 4" xfId="6359" xr:uid="{00000000-0005-0000-0000-00005F180000}"/>
    <cellStyle name="Normal 74 5" xfId="6360" xr:uid="{00000000-0005-0000-0000-000060180000}"/>
    <cellStyle name="Normal 74 6" xfId="6361" xr:uid="{00000000-0005-0000-0000-000061180000}"/>
    <cellStyle name="Normal 74 7" xfId="6362" xr:uid="{00000000-0005-0000-0000-000062180000}"/>
    <cellStyle name="Normal 74 8" xfId="13966" xr:uid="{0A9CF84A-D795-4264-8A73-024285EE311E}"/>
    <cellStyle name="Normal 75" xfId="6363" xr:uid="{00000000-0005-0000-0000-000063180000}"/>
    <cellStyle name="Normal 75 2" xfId="6364" xr:uid="{00000000-0005-0000-0000-000064180000}"/>
    <cellStyle name="Normal 75 3" xfId="6365" xr:uid="{00000000-0005-0000-0000-000065180000}"/>
    <cellStyle name="Normal 75 4" xfId="6366" xr:uid="{00000000-0005-0000-0000-000066180000}"/>
    <cellStyle name="Normal 75 5" xfId="6367" xr:uid="{00000000-0005-0000-0000-000067180000}"/>
    <cellStyle name="Normal 75 6" xfId="6368" xr:uid="{00000000-0005-0000-0000-000068180000}"/>
    <cellStyle name="Normal 75 7" xfId="6369" xr:uid="{00000000-0005-0000-0000-000069180000}"/>
    <cellStyle name="Normal 75 8" xfId="13967" xr:uid="{C0F01700-3400-49DD-AB7A-B9083D5FF7DA}"/>
    <cellStyle name="Normal 76" xfId="6370" xr:uid="{00000000-0005-0000-0000-00006A180000}"/>
    <cellStyle name="Normal 77" xfId="6371" xr:uid="{00000000-0005-0000-0000-00006B180000}"/>
    <cellStyle name="Normal 78" xfId="6372" xr:uid="{00000000-0005-0000-0000-00006C180000}"/>
    <cellStyle name="Normal 78 2" xfId="6373" xr:uid="{00000000-0005-0000-0000-00006D180000}"/>
    <cellStyle name="Normal 78 3" xfId="6374" xr:uid="{00000000-0005-0000-0000-00006E180000}"/>
    <cellStyle name="Normal 78 4" xfId="6375" xr:uid="{00000000-0005-0000-0000-00006F180000}"/>
    <cellStyle name="Normal 78 5" xfId="6376" xr:uid="{00000000-0005-0000-0000-000070180000}"/>
    <cellStyle name="Normal 78 6" xfId="6377" xr:uid="{00000000-0005-0000-0000-000071180000}"/>
    <cellStyle name="Normal 78 7" xfId="6378" xr:uid="{00000000-0005-0000-0000-000072180000}"/>
    <cellStyle name="Normal 78 8" xfId="13968" xr:uid="{3AD80B57-F9A4-4014-B10C-655503E4F2AF}"/>
    <cellStyle name="Normal 79" xfId="6379" xr:uid="{00000000-0005-0000-0000-000073180000}"/>
    <cellStyle name="Normal 79 2" xfId="6380" xr:uid="{00000000-0005-0000-0000-000074180000}"/>
    <cellStyle name="Normal 79 3" xfId="6381" xr:uid="{00000000-0005-0000-0000-000075180000}"/>
    <cellStyle name="Normal 79 4" xfId="6382" xr:uid="{00000000-0005-0000-0000-000076180000}"/>
    <cellStyle name="Normal 79 5" xfId="6383" xr:uid="{00000000-0005-0000-0000-000077180000}"/>
    <cellStyle name="Normal 79 6" xfId="6384" xr:uid="{00000000-0005-0000-0000-000078180000}"/>
    <cellStyle name="Normal 79 7" xfId="6385" xr:uid="{00000000-0005-0000-0000-000079180000}"/>
    <cellStyle name="Normal 79 8" xfId="13969" xr:uid="{23F107D2-2BD1-48AF-8F2C-12A65056BCDC}"/>
    <cellStyle name="Normal 8" xfId="1" xr:uid="{00000000-0005-0000-0000-00007A180000}"/>
    <cellStyle name="Normal 8 10" xfId="6386" xr:uid="{00000000-0005-0000-0000-00007B180000}"/>
    <cellStyle name="Normal 8 11" xfId="6387" xr:uid="{00000000-0005-0000-0000-00007C180000}"/>
    <cellStyle name="Normal 8 12" xfId="6388" xr:uid="{00000000-0005-0000-0000-00007D180000}"/>
    <cellStyle name="Normal 8 13" xfId="6389" xr:uid="{00000000-0005-0000-0000-00007E180000}"/>
    <cellStyle name="Normal 8 14" xfId="126" xr:uid="{00000000-0005-0000-0000-00007F180000}"/>
    <cellStyle name="Normal 8 14 2" xfId="11906" xr:uid="{DAAE7FA6-BC59-457B-848B-3243D13A06FD}"/>
    <cellStyle name="Normal 8 15" xfId="11821" xr:uid="{999C7B2C-091F-482F-A9B9-C8FD225BFEEC}"/>
    <cellStyle name="Normal 8 2" xfId="45" xr:uid="{00000000-0005-0000-0000-000080180000}"/>
    <cellStyle name="Normal 8 2 2" xfId="73" xr:uid="{00000000-0005-0000-0000-000081180000}"/>
    <cellStyle name="Normal 8 2 2 2" xfId="116" xr:uid="{00000000-0005-0000-0000-000082180000}"/>
    <cellStyle name="Normal 8 2 2 2 2" xfId="207" xr:uid="{00000000-0005-0000-0000-000083180000}"/>
    <cellStyle name="Normal 8 2 2 2 2 2" xfId="11986" xr:uid="{1CAA6A7F-955B-4DEE-9806-C960E5916843}"/>
    <cellStyle name="Normal 8 2 2 2 3" xfId="11896" xr:uid="{A1B85DCA-B30F-4A81-95A1-CC624A5BF207}"/>
    <cellStyle name="Normal 8 2 2 3" xfId="164" xr:uid="{00000000-0005-0000-0000-000084180000}"/>
    <cellStyle name="Normal 8 2 2 3 2" xfId="11943" xr:uid="{81065BE3-B855-4BC7-B75C-AAFFD30643CD}"/>
    <cellStyle name="Normal 8 2 2 4" xfId="11853" xr:uid="{AA4B996C-C351-4ECA-B1C0-7AA4DB2E08AA}"/>
    <cellStyle name="Normal 8 2 3" xfId="95" xr:uid="{00000000-0005-0000-0000-000085180000}"/>
    <cellStyle name="Normal 8 2 3 2" xfId="186" xr:uid="{00000000-0005-0000-0000-000086180000}"/>
    <cellStyle name="Normal 8 2 3 2 2" xfId="11965" xr:uid="{5A877D56-BF84-49CF-B6DB-52ACD492445F}"/>
    <cellStyle name="Normal 8 2 3 3" xfId="11875" xr:uid="{015F79D5-891A-4E6F-8EDF-D15F046AB487}"/>
    <cellStyle name="Normal 8 2 4" xfId="142" xr:uid="{00000000-0005-0000-0000-000087180000}"/>
    <cellStyle name="Normal 8 2 4 2" xfId="11921" xr:uid="{3F014D5E-A42B-4B01-83D8-F21CF5BB3F92}"/>
    <cellStyle name="Normal 8 2 5" xfId="11832" xr:uid="{8DA69860-A86C-485D-ADD0-332F03743680}"/>
    <cellStyle name="Normal 8 3" xfId="62" xr:uid="{00000000-0005-0000-0000-000088180000}"/>
    <cellStyle name="Normal 8 3 2" xfId="105" xr:uid="{00000000-0005-0000-0000-000089180000}"/>
    <cellStyle name="Normal 8 3 2 2" xfId="196" xr:uid="{00000000-0005-0000-0000-00008A180000}"/>
    <cellStyle name="Normal 8 3 2 2 2" xfId="11975" xr:uid="{6C7F86D1-CF35-428B-9A9D-5D194CA876CE}"/>
    <cellStyle name="Normal 8 3 2 3" xfId="11885" xr:uid="{83EA4763-6DCA-4035-AEEB-B6E9E1995259}"/>
    <cellStyle name="Normal 8 3 3" xfId="153" xr:uid="{00000000-0005-0000-0000-00008B180000}"/>
    <cellStyle name="Normal 8 3 3 2" xfId="11932" xr:uid="{D8AF41C4-CE64-4258-9E43-D970B6B7196B}"/>
    <cellStyle name="Normal 8 3 4" xfId="11842" xr:uid="{E27BE617-AB49-48B7-94B1-FC5C33668329}"/>
    <cellStyle name="Normal 8 4" xfId="84" xr:uid="{00000000-0005-0000-0000-00008C180000}"/>
    <cellStyle name="Normal 8 4 2" xfId="175" xr:uid="{00000000-0005-0000-0000-00008D180000}"/>
    <cellStyle name="Normal 8 4 2 2" xfId="11954" xr:uid="{45C7F9D8-F054-488E-9339-CE422F929A05}"/>
    <cellStyle name="Normal 8 4 3" xfId="11864" xr:uid="{5EEB7A2A-FA57-43ED-B27F-D219B969451A}"/>
    <cellStyle name="Normal 8 5" xfId="6390" xr:uid="{00000000-0005-0000-0000-00008E180000}"/>
    <cellStyle name="Normal 8 6" xfId="6391" xr:uid="{00000000-0005-0000-0000-00008F180000}"/>
    <cellStyle name="Normal 8 7" xfId="6392" xr:uid="{00000000-0005-0000-0000-000090180000}"/>
    <cellStyle name="Normal 8 7 2" xfId="13970" xr:uid="{B923202E-9479-4436-8C89-EF2958DEA4FD}"/>
    <cellStyle name="Normal 8 8" xfId="6393" xr:uid="{00000000-0005-0000-0000-000091180000}"/>
    <cellStyle name="Normal 8 9" xfId="6394" xr:uid="{00000000-0005-0000-0000-000092180000}"/>
    <cellStyle name="Normal 80" xfId="6395" xr:uid="{00000000-0005-0000-0000-000093180000}"/>
    <cellStyle name="Normal 80 2" xfId="6396" xr:uid="{00000000-0005-0000-0000-000094180000}"/>
    <cellStyle name="Normal 80 3" xfId="6397" xr:uid="{00000000-0005-0000-0000-000095180000}"/>
    <cellStyle name="Normal 80 4" xfId="6398" xr:uid="{00000000-0005-0000-0000-000096180000}"/>
    <cellStyle name="Normal 80 5" xfId="6399" xr:uid="{00000000-0005-0000-0000-000097180000}"/>
    <cellStyle name="Normal 80 6" xfId="6400" xr:uid="{00000000-0005-0000-0000-000098180000}"/>
    <cellStyle name="Normal 80 7" xfId="6401" xr:uid="{00000000-0005-0000-0000-000099180000}"/>
    <cellStyle name="Normal 80 8" xfId="13971" xr:uid="{6D417658-57B4-41BA-BC34-33BA0545AD0E}"/>
    <cellStyle name="Normal 81" xfId="6402" xr:uid="{00000000-0005-0000-0000-00009A180000}"/>
    <cellStyle name="Normal 81 2" xfId="6403" xr:uid="{00000000-0005-0000-0000-00009B180000}"/>
    <cellStyle name="Normal 81 3" xfId="6404" xr:uid="{00000000-0005-0000-0000-00009C180000}"/>
    <cellStyle name="Normal 81 4" xfId="6405" xr:uid="{00000000-0005-0000-0000-00009D180000}"/>
    <cellStyle name="Normal 81 5" xfId="6406" xr:uid="{00000000-0005-0000-0000-00009E180000}"/>
    <cellStyle name="Normal 81 6" xfId="6407" xr:uid="{00000000-0005-0000-0000-00009F180000}"/>
    <cellStyle name="Normal 81 7" xfId="6408" xr:uid="{00000000-0005-0000-0000-0000A0180000}"/>
    <cellStyle name="Normal 81 8" xfId="13972" xr:uid="{C2C07849-910C-48BA-A77F-BE9CE5A3CCE8}"/>
    <cellStyle name="Normal 82" xfId="6409" xr:uid="{00000000-0005-0000-0000-0000A1180000}"/>
    <cellStyle name="Normal 82 2" xfId="6410" xr:uid="{00000000-0005-0000-0000-0000A2180000}"/>
    <cellStyle name="Normal 82 2 10" xfId="6411" xr:uid="{00000000-0005-0000-0000-0000A3180000}"/>
    <cellStyle name="Normal 82 2 11" xfId="6412" xr:uid="{00000000-0005-0000-0000-0000A4180000}"/>
    <cellStyle name="Normal 82 2 12" xfId="6413" xr:uid="{00000000-0005-0000-0000-0000A5180000}"/>
    <cellStyle name="Normal 82 2 13" xfId="6414" xr:uid="{00000000-0005-0000-0000-0000A6180000}"/>
    <cellStyle name="Normal 82 2 14" xfId="6415" xr:uid="{00000000-0005-0000-0000-0000A7180000}"/>
    <cellStyle name="Normal 82 2 15" xfId="6416" xr:uid="{00000000-0005-0000-0000-0000A8180000}"/>
    <cellStyle name="Normal 82 2 16" xfId="6417" xr:uid="{00000000-0005-0000-0000-0000A9180000}"/>
    <cellStyle name="Normal 82 2 17" xfId="6418" xr:uid="{00000000-0005-0000-0000-0000AA180000}"/>
    <cellStyle name="Normal 82 2 18" xfId="6419" xr:uid="{00000000-0005-0000-0000-0000AB180000}"/>
    <cellStyle name="Normal 82 2 19" xfId="6420" xr:uid="{00000000-0005-0000-0000-0000AC180000}"/>
    <cellStyle name="Normal 82 2 2" xfId="6421" xr:uid="{00000000-0005-0000-0000-0000AD180000}"/>
    <cellStyle name="Normal 82 2 20" xfId="6422" xr:uid="{00000000-0005-0000-0000-0000AE180000}"/>
    <cellStyle name="Normal 82 2 21" xfId="6423" xr:uid="{00000000-0005-0000-0000-0000AF180000}"/>
    <cellStyle name="Normal 82 2 22" xfId="6424" xr:uid="{00000000-0005-0000-0000-0000B0180000}"/>
    <cellStyle name="Normal 82 2 23" xfId="6425" xr:uid="{00000000-0005-0000-0000-0000B1180000}"/>
    <cellStyle name="Normal 82 2 3" xfId="6426" xr:uid="{00000000-0005-0000-0000-0000B2180000}"/>
    <cellStyle name="Normal 82 2 4" xfId="6427" xr:uid="{00000000-0005-0000-0000-0000B3180000}"/>
    <cellStyle name="Normal 82 2 5" xfId="6428" xr:uid="{00000000-0005-0000-0000-0000B4180000}"/>
    <cellStyle name="Normal 82 2 6" xfId="6429" xr:uid="{00000000-0005-0000-0000-0000B5180000}"/>
    <cellStyle name="Normal 82 2 7" xfId="6430" xr:uid="{00000000-0005-0000-0000-0000B6180000}"/>
    <cellStyle name="Normal 82 2 8" xfId="6431" xr:uid="{00000000-0005-0000-0000-0000B7180000}"/>
    <cellStyle name="Normal 82 2 9" xfId="6432" xr:uid="{00000000-0005-0000-0000-0000B8180000}"/>
    <cellStyle name="Normal 82 3" xfId="6433" xr:uid="{00000000-0005-0000-0000-0000B9180000}"/>
    <cellStyle name="Normal 82 4" xfId="6434" xr:uid="{00000000-0005-0000-0000-0000BA180000}"/>
    <cellStyle name="Normal 82 5" xfId="6435" xr:uid="{00000000-0005-0000-0000-0000BB180000}"/>
    <cellStyle name="Normal 82 6" xfId="6436" xr:uid="{00000000-0005-0000-0000-0000BC180000}"/>
    <cellStyle name="Normal 82 7" xfId="6437" xr:uid="{00000000-0005-0000-0000-0000BD180000}"/>
    <cellStyle name="Normal 82 8" xfId="13973" xr:uid="{B1816756-972B-4D69-B840-A3EBBDB0D728}"/>
    <cellStyle name="Normal 83" xfId="6438" xr:uid="{00000000-0005-0000-0000-0000BE180000}"/>
    <cellStyle name="Normal 83 2" xfId="6439" xr:uid="{00000000-0005-0000-0000-0000BF180000}"/>
    <cellStyle name="Normal 83 3" xfId="6440" xr:uid="{00000000-0005-0000-0000-0000C0180000}"/>
    <cellStyle name="Normal 83 4" xfId="6441" xr:uid="{00000000-0005-0000-0000-0000C1180000}"/>
    <cellStyle name="Normal 83 5" xfId="6442" xr:uid="{00000000-0005-0000-0000-0000C2180000}"/>
    <cellStyle name="Normal 83 6" xfId="6443" xr:uid="{00000000-0005-0000-0000-0000C3180000}"/>
    <cellStyle name="Normal 83 7" xfId="6444" xr:uid="{00000000-0005-0000-0000-0000C4180000}"/>
    <cellStyle name="Normal 83 8" xfId="13974" xr:uid="{EF66831A-66F2-42C3-BF30-F34D7AE52317}"/>
    <cellStyle name="Normal 84" xfId="6445" xr:uid="{00000000-0005-0000-0000-0000C5180000}"/>
    <cellStyle name="Normal 84 2" xfId="6446" xr:uid="{00000000-0005-0000-0000-0000C6180000}"/>
    <cellStyle name="Normal 84 2 2" xfId="6447" xr:uid="{00000000-0005-0000-0000-0000C7180000}"/>
    <cellStyle name="Normal 84 3" xfId="6448" xr:uid="{00000000-0005-0000-0000-0000C8180000}"/>
    <cellStyle name="Normal 84 4" xfId="6449" xr:uid="{00000000-0005-0000-0000-0000C9180000}"/>
    <cellStyle name="Normal 84 5" xfId="6450" xr:uid="{00000000-0005-0000-0000-0000CA180000}"/>
    <cellStyle name="Normal 84 6" xfId="6451" xr:uid="{00000000-0005-0000-0000-0000CB180000}"/>
    <cellStyle name="Normal 84 7" xfId="6452" xr:uid="{00000000-0005-0000-0000-0000CC180000}"/>
    <cellStyle name="Normal 84 8" xfId="13975" xr:uid="{203EC919-4060-4A25-B34B-D31216BF2EC2}"/>
    <cellStyle name="Normal 85" xfId="6453" xr:uid="{00000000-0005-0000-0000-0000CD180000}"/>
    <cellStyle name="Normal 85 2" xfId="13976" xr:uid="{1A5AF4E9-4FBC-4FE8-B6F8-EF1321B0D982}"/>
    <cellStyle name="Normal 86" xfId="6454" xr:uid="{00000000-0005-0000-0000-0000CE180000}"/>
    <cellStyle name="Normal 86 2" xfId="6455" xr:uid="{00000000-0005-0000-0000-0000CF180000}"/>
    <cellStyle name="Normal 86 3" xfId="6456" xr:uid="{00000000-0005-0000-0000-0000D0180000}"/>
    <cellStyle name="Normal 86 4" xfId="6457" xr:uid="{00000000-0005-0000-0000-0000D1180000}"/>
    <cellStyle name="Normal 86 5" xfId="6458" xr:uid="{00000000-0005-0000-0000-0000D2180000}"/>
    <cellStyle name="Normal 86 6" xfId="6459" xr:uid="{00000000-0005-0000-0000-0000D3180000}"/>
    <cellStyle name="Normal 86 7" xfId="6460" xr:uid="{00000000-0005-0000-0000-0000D4180000}"/>
    <cellStyle name="Normal 86 8" xfId="13977" xr:uid="{3E1B3379-A8DB-4148-90E2-88E901582858}"/>
    <cellStyle name="Normal 87" xfId="6461" xr:uid="{00000000-0005-0000-0000-0000D5180000}"/>
    <cellStyle name="Normal 87 2" xfId="6462" xr:uid="{00000000-0005-0000-0000-0000D6180000}"/>
    <cellStyle name="Normal 87 2 2" xfId="13978" xr:uid="{6D10FA50-1ECE-490F-AACC-AE15340F0611}"/>
    <cellStyle name="Normal 87 3" xfId="6463" xr:uid="{00000000-0005-0000-0000-0000D7180000}"/>
    <cellStyle name="Normal 87 3 2" xfId="13979" xr:uid="{5A91E962-242C-4E8F-A445-0AAE42136451}"/>
    <cellStyle name="Normal 87 4" xfId="6464" xr:uid="{00000000-0005-0000-0000-0000D8180000}"/>
    <cellStyle name="Normal 87 4 2" xfId="13980" xr:uid="{B6FA9F69-859D-4729-ACB5-06F0DF54E999}"/>
    <cellStyle name="Normal 87 5" xfId="6465" xr:uid="{00000000-0005-0000-0000-0000D9180000}"/>
    <cellStyle name="Normal 87 5 2" xfId="13981" xr:uid="{624F83E2-48EA-4AB0-8E55-9754DD262F89}"/>
    <cellStyle name="Normal 87 6" xfId="6466" xr:uid="{00000000-0005-0000-0000-0000DA180000}"/>
    <cellStyle name="Normal 87 6 2" xfId="13982" xr:uid="{2B8FF763-49BA-449E-B5E1-B0A200D1E19B}"/>
    <cellStyle name="Normal 87 7" xfId="6467" xr:uid="{00000000-0005-0000-0000-0000DB180000}"/>
    <cellStyle name="Normal 87 7 2" xfId="13983" xr:uid="{E291EF5E-B729-48EE-A789-905C0435F6C8}"/>
    <cellStyle name="Normal 88" xfId="6468" xr:uid="{00000000-0005-0000-0000-0000DC180000}"/>
    <cellStyle name="Normal 88 2" xfId="13984" xr:uid="{B2EF5A20-18CE-4AC7-ADFF-7E4C39154E2B}"/>
    <cellStyle name="Normal 89" xfId="6469" xr:uid="{00000000-0005-0000-0000-0000DD180000}"/>
    <cellStyle name="Normal 89 2" xfId="13985" xr:uid="{9BCA0E7B-CE92-4985-B506-1C783D287866}"/>
    <cellStyle name="Normal 9" xfId="20" xr:uid="{00000000-0005-0000-0000-0000DE180000}"/>
    <cellStyle name="Normal 9 10" xfId="6470" xr:uid="{00000000-0005-0000-0000-0000DF180000}"/>
    <cellStyle name="Normal 9 11" xfId="6471" xr:uid="{00000000-0005-0000-0000-0000E0180000}"/>
    <cellStyle name="Normal 9 12" xfId="6472" xr:uid="{00000000-0005-0000-0000-0000E1180000}"/>
    <cellStyle name="Normal 9 13" xfId="6473" xr:uid="{00000000-0005-0000-0000-0000E2180000}"/>
    <cellStyle name="Normal 9 14" xfId="131" xr:uid="{00000000-0005-0000-0000-0000E3180000}"/>
    <cellStyle name="Normal 9 14 2" xfId="11911" xr:uid="{78C8CD34-13BE-489D-8F8E-A6D1BEB90898}"/>
    <cellStyle name="Normal 9 15" xfId="11826" xr:uid="{1BC0B2E3-C661-4262-84F3-F8CB072C7992}"/>
    <cellStyle name="Normal 9 2" xfId="54" xr:uid="{00000000-0005-0000-0000-0000E4180000}"/>
    <cellStyle name="Normal 9 2 2" xfId="78" xr:uid="{00000000-0005-0000-0000-0000E5180000}"/>
    <cellStyle name="Normal 9 2 2 2" xfId="121" xr:uid="{00000000-0005-0000-0000-0000E6180000}"/>
    <cellStyle name="Normal 9 2 2 2 2" xfId="212" xr:uid="{00000000-0005-0000-0000-0000E7180000}"/>
    <cellStyle name="Normal 9 2 2 2 2 2" xfId="11991" xr:uid="{64CB209E-04E5-4868-988D-B9F0DE4F4567}"/>
    <cellStyle name="Normal 9 2 2 2 3" xfId="11901" xr:uid="{32344DE4-96A5-44C5-9AA1-12FF52C752F3}"/>
    <cellStyle name="Normal 9 2 2 3" xfId="169" xr:uid="{00000000-0005-0000-0000-0000E8180000}"/>
    <cellStyle name="Normal 9 2 2 3 2" xfId="11948" xr:uid="{ECEEBC3A-99E2-4371-ACCB-AB206D40C168}"/>
    <cellStyle name="Normal 9 2 2 4" xfId="11858" xr:uid="{C38E7E65-4A26-4334-9241-6EE3A9ACA48F}"/>
    <cellStyle name="Normal 9 2 3" xfId="100" xr:uid="{00000000-0005-0000-0000-0000E9180000}"/>
    <cellStyle name="Normal 9 2 3 2" xfId="191" xr:uid="{00000000-0005-0000-0000-0000EA180000}"/>
    <cellStyle name="Normal 9 2 3 2 2" xfId="11970" xr:uid="{32AC14B3-CA6B-4478-92BA-46D7FE6C79AF}"/>
    <cellStyle name="Normal 9 2 3 3" xfId="11880" xr:uid="{7D175B58-3A9D-4A90-BAB7-FB4E835063FC}"/>
    <cellStyle name="Normal 9 2 4" xfId="147" xr:uid="{00000000-0005-0000-0000-0000EB180000}"/>
    <cellStyle name="Normal 9 2 4 2" xfId="11926" xr:uid="{14ED3AA6-429E-490F-9DEC-D8D46242B04B}"/>
    <cellStyle name="Normal 9 2 5" xfId="11837" xr:uid="{914B09F6-B4A0-4FB2-B84F-3C1AE59E316F}"/>
    <cellStyle name="Normal 9 3" xfId="67" xr:uid="{00000000-0005-0000-0000-0000EC180000}"/>
    <cellStyle name="Normal 9 3 2" xfId="110" xr:uid="{00000000-0005-0000-0000-0000ED180000}"/>
    <cellStyle name="Normal 9 3 2 2" xfId="201" xr:uid="{00000000-0005-0000-0000-0000EE180000}"/>
    <cellStyle name="Normal 9 3 2 2 2" xfId="11980" xr:uid="{E4709EC2-0D5D-4615-A9F5-38891D1C4062}"/>
    <cellStyle name="Normal 9 3 2 3" xfId="11890" xr:uid="{DC5AE05F-8067-4AFD-AD7F-C4E3B4B48494}"/>
    <cellStyle name="Normal 9 3 3" xfId="158" xr:uid="{00000000-0005-0000-0000-0000EF180000}"/>
    <cellStyle name="Normal 9 3 3 2" xfId="11937" xr:uid="{2886C61E-11D4-4684-BE90-950AA4F0B8AA}"/>
    <cellStyle name="Normal 9 3 4" xfId="11847" xr:uid="{445A405A-979E-4738-9830-024070D32550}"/>
    <cellStyle name="Normal 9 4" xfId="89" xr:uid="{00000000-0005-0000-0000-0000F0180000}"/>
    <cellStyle name="Normal 9 4 2" xfId="180" xr:uid="{00000000-0005-0000-0000-0000F1180000}"/>
    <cellStyle name="Normal 9 4 2 2" xfId="11959" xr:uid="{ABF710A4-4692-4ECA-BEA2-10269274348F}"/>
    <cellStyle name="Normal 9 4 3" xfId="11869" xr:uid="{99F875E2-8AE4-49EF-82D4-06887CD11110}"/>
    <cellStyle name="Normal 9 5" xfId="6474" xr:uid="{00000000-0005-0000-0000-0000F2180000}"/>
    <cellStyle name="Normal 9 6" xfId="6475" xr:uid="{00000000-0005-0000-0000-0000F3180000}"/>
    <cellStyle name="Normal 9 7" xfId="6476" xr:uid="{00000000-0005-0000-0000-0000F4180000}"/>
    <cellStyle name="Normal 9 7 2" xfId="13986" xr:uid="{20C1DE38-BE5C-4092-928E-E0C6CB1F3F7B}"/>
    <cellStyle name="Normal 9 8" xfId="6477" xr:uid="{00000000-0005-0000-0000-0000F5180000}"/>
    <cellStyle name="Normal 9 9" xfId="6478" xr:uid="{00000000-0005-0000-0000-0000F6180000}"/>
    <cellStyle name="Normal 90" xfId="6479" xr:uid="{00000000-0005-0000-0000-0000F7180000}"/>
    <cellStyle name="Normal 90 2" xfId="13987" xr:uid="{D5A66813-BA3F-4AAB-B930-AC7159C8651F}"/>
    <cellStyle name="Normal 91" xfId="6480" xr:uid="{00000000-0005-0000-0000-0000F8180000}"/>
    <cellStyle name="Normal 91 2" xfId="13988" xr:uid="{98C1CA8D-84F7-497D-90B7-8294E4EB704C}"/>
    <cellStyle name="Normal 92" xfId="6481" xr:uid="{00000000-0005-0000-0000-0000F9180000}"/>
    <cellStyle name="Normal 92 2" xfId="13989" xr:uid="{214A1D40-9A8F-4B4D-9D42-061725BC3387}"/>
    <cellStyle name="Normal 93" xfId="6482" xr:uid="{00000000-0005-0000-0000-0000FA180000}"/>
    <cellStyle name="Normal 93 2" xfId="13990" xr:uid="{40116EF7-E69D-4F31-B28F-1AAC1909175B}"/>
    <cellStyle name="Normal 94" xfId="6483" xr:uid="{00000000-0005-0000-0000-0000FB180000}"/>
    <cellStyle name="Normal 94 2" xfId="13991" xr:uid="{BE82AB67-FF4A-49EA-A258-BA720116DB7B}"/>
    <cellStyle name="Normal 95" xfId="6484" xr:uid="{00000000-0005-0000-0000-0000FC180000}"/>
    <cellStyle name="Normal 95 2" xfId="13992" xr:uid="{C389F05C-1627-4ECF-AADA-91B31D57315F}"/>
    <cellStyle name="Normal 96" xfId="6485" xr:uid="{00000000-0005-0000-0000-0000FD180000}"/>
    <cellStyle name="Normal 96 2" xfId="13993" xr:uid="{F0CE336B-9BB3-4864-8DEB-F7B7C46BF413}"/>
    <cellStyle name="Normal 97" xfId="6486" xr:uid="{00000000-0005-0000-0000-0000FE180000}"/>
    <cellStyle name="Normal 97 2" xfId="13994" xr:uid="{09D21435-B3D0-49D4-89C9-272D7ADCFF92}"/>
    <cellStyle name="Normal 98" xfId="6487" xr:uid="{00000000-0005-0000-0000-0000FF180000}"/>
    <cellStyle name="Normal 98 2" xfId="13995" xr:uid="{42B73EFB-7043-4044-8A52-03B9CE0F66B8}"/>
    <cellStyle name="Normal 99" xfId="6488" xr:uid="{00000000-0005-0000-0000-000000190000}"/>
    <cellStyle name="Normal 99 2" xfId="13996" xr:uid="{0AB00BFE-E7B7-491E-845A-744A13E22788}"/>
    <cellStyle name="Nota 10" xfId="6489" xr:uid="{00000000-0005-0000-0000-000001190000}"/>
    <cellStyle name="Nota 10 2" xfId="13997" xr:uid="{0E4331BE-DE6A-4BE1-8D2C-6566CFF13D2B}"/>
    <cellStyle name="Nota 11" xfId="6490" xr:uid="{00000000-0005-0000-0000-000002190000}"/>
    <cellStyle name="Nota 11 2" xfId="13998" xr:uid="{1CEB7B9B-7888-4264-A6DE-32E473BA4E77}"/>
    <cellStyle name="Nota 12" xfId="6491" xr:uid="{00000000-0005-0000-0000-000003190000}"/>
    <cellStyle name="Nota 12 2" xfId="13999" xr:uid="{DF896C54-D229-4108-A97E-06BF685D847C}"/>
    <cellStyle name="Nota 13" xfId="6492" xr:uid="{00000000-0005-0000-0000-000004190000}"/>
    <cellStyle name="Nota 13 2" xfId="14000" xr:uid="{0EDAAEA0-C1EB-40FE-BC5A-F8D44C15F2D2}"/>
    <cellStyle name="Nota 14" xfId="6493" xr:uid="{00000000-0005-0000-0000-000005190000}"/>
    <cellStyle name="Nota 14 2" xfId="14001" xr:uid="{AFA4EF55-8F31-415C-8E20-4E832829720C}"/>
    <cellStyle name="Nota 15" xfId="6494" xr:uid="{00000000-0005-0000-0000-000006190000}"/>
    <cellStyle name="Nota 15 2" xfId="14002" xr:uid="{81C484EE-504D-4154-A24E-390B1320C4D0}"/>
    <cellStyle name="Nota 16" xfId="6495" xr:uid="{00000000-0005-0000-0000-000007190000}"/>
    <cellStyle name="Nota 16 2" xfId="14003" xr:uid="{0A91A9EB-FABA-46C3-957E-C483BC6F53F7}"/>
    <cellStyle name="Nota 17" xfId="6496" xr:uid="{00000000-0005-0000-0000-000008190000}"/>
    <cellStyle name="Nota 17 2" xfId="14004" xr:uid="{798EC3EF-EFFB-4A8D-A8A8-1148A569DE0C}"/>
    <cellStyle name="Nota 18" xfId="6497" xr:uid="{00000000-0005-0000-0000-000009190000}"/>
    <cellStyle name="Nota 18 2" xfId="14005" xr:uid="{95CE3472-2BE1-47CC-9E74-A05B13C4F484}"/>
    <cellStyle name="Nota 19" xfId="6498" xr:uid="{00000000-0005-0000-0000-00000A190000}"/>
    <cellStyle name="Nota 19 2" xfId="14006" xr:uid="{B5244E35-428B-46AE-B8F4-3CFF043D79D2}"/>
    <cellStyle name="Nota 2" xfId="6499" xr:uid="{00000000-0005-0000-0000-00000B190000}"/>
    <cellStyle name="Nota 2 2" xfId="6500" xr:uid="{00000000-0005-0000-0000-00000C190000}"/>
    <cellStyle name="Nota 2 2 2" xfId="6501" xr:uid="{00000000-0005-0000-0000-00000D190000}"/>
    <cellStyle name="Nota 2 2 3" xfId="6502" xr:uid="{00000000-0005-0000-0000-00000E190000}"/>
    <cellStyle name="Nota 2 2 3 2" xfId="14007" xr:uid="{6DE293FA-EEBD-4337-BEAE-0E45D725E22C}"/>
    <cellStyle name="Nota 2 2 4" xfId="6503" xr:uid="{00000000-0005-0000-0000-00000F190000}"/>
    <cellStyle name="Nota 2 2 4 2" xfId="14008" xr:uid="{611F623C-D5FC-4EC4-832F-577D4B78FB58}"/>
    <cellStyle name="Nota 2 2 5" xfId="6504" xr:uid="{00000000-0005-0000-0000-000010190000}"/>
    <cellStyle name="Nota 2 2 5 2" xfId="14009" xr:uid="{7E406183-58BA-4E1E-9571-FF8F8BEEDEDD}"/>
    <cellStyle name="Nota 2 2 6" xfId="6505" xr:uid="{00000000-0005-0000-0000-000011190000}"/>
    <cellStyle name="Nota 2 2 6 2" xfId="14010" xr:uid="{6B4889CE-550D-455D-9114-784C88EA0A4F}"/>
    <cellStyle name="Nota 2 2 7" xfId="6506" xr:uid="{00000000-0005-0000-0000-000012190000}"/>
    <cellStyle name="Nota 2 2 7 2" xfId="14011" xr:uid="{2D85DE26-1E2F-4514-8224-73300E58009C}"/>
    <cellStyle name="Nota 2 3" xfId="6507" xr:uid="{00000000-0005-0000-0000-000013190000}"/>
    <cellStyle name="Nota 2 4" xfId="6508" xr:uid="{00000000-0005-0000-0000-000014190000}"/>
    <cellStyle name="Nota 20" xfId="6509" xr:uid="{00000000-0005-0000-0000-000015190000}"/>
    <cellStyle name="Nota 20 2" xfId="14012" xr:uid="{CE53298A-489B-4D6C-B71E-0D2C23CB50DA}"/>
    <cellStyle name="Nota 21" xfId="6510" xr:uid="{00000000-0005-0000-0000-000016190000}"/>
    <cellStyle name="Nota 21 2" xfId="14013" xr:uid="{77C58990-10EF-4551-8B7F-8D404C0351E9}"/>
    <cellStyle name="Nota 22" xfId="6511" xr:uid="{00000000-0005-0000-0000-000017190000}"/>
    <cellStyle name="Nota 22 2" xfId="14014" xr:uid="{3F8DA579-DD54-461D-9107-531FF9044B7E}"/>
    <cellStyle name="Nota 23" xfId="6512" xr:uid="{00000000-0005-0000-0000-000018190000}"/>
    <cellStyle name="Nota 23 2" xfId="14015" xr:uid="{0FEDC6BF-B627-4F79-B915-60C26B6331F5}"/>
    <cellStyle name="Nota 24" xfId="6513" xr:uid="{00000000-0005-0000-0000-000019190000}"/>
    <cellStyle name="Nota 24 2" xfId="14016" xr:uid="{054F452F-4FF6-42A1-9D1A-9F83EF8FA48D}"/>
    <cellStyle name="Nota 25" xfId="6514" xr:uid="{00000000-0005-0000-0000-00001A190000}"/>
    <cellStyle name="Nota 25 2" xfId="14017" xr:uid="{F68B9DB6-58C3-493D-B89C-2DDD23E4EF7F}"/>
    <cellStyle name="Nota 26" xfId="6515" xr:uid="{00000000-0005-0000-0000-00001B190000}"/>
    <cellStyle name="Nota 26 2" xfId="14018" xr:uid="{4C695296-B681-4AA9-A36F-49B40D8A2AF9}"/>
    <cellStyle name="Nota 27" xfId="6516" xr:uid="{00000000-0005-0000-0000-00001C190000}"/>
    <cellStyle name="Nota 27 2" xfId="14019" xr:uid="{62401E7B-68E3-4277-B5FA-6CA1DB4030AA}"/>
    <cellStyle name="Nota 28" xfId="6517" xr:uid="{00000000-0005-0000-0000-00001D190000}"/>
    <cellStyle name="Nota 28 2" xfId="14020" xr:uid="{CC572FC2-3BC6-411F-9BE1-06F36745BDC0}"/>
    <cellStyle name="Nota 29" xfId="6518" xr:uid="{00000000-0005-0000-0000-00001E190000}"/>
    <cellStyle name="Nota 29 2" xfId="14021" xr:uid="{82D00A57-762A-4FBD-A900-7FD9900763A8}"/>
    <cellStyle name="Nota 3" xfId="6519" xr:uid="{00000000-0005-0000-0000-00001F190000}"/>
    <cellStyle name="Nota 3 2" xfId="6520" xr:uid="{00000000-0005-0000-0000-000020190000}"/>
    <cellStyle name="Nota 3 2 2" xfId="6521" xr:uid="{00000000-0005-0000-0000-000021190000}"/>
    <cellStyle name="Nota 3 3" xfId="6522" xr:uid="{00000000-0005-0000-0000-000022190000}"/>
    <cellStyle name="Nota 3 4" xfId="6523" xr:uid="{00000000-0005-0000-0000-000023190000}"/>
    <cellStyle name="Nota 3 5" xfId="6524" xr:uid="{00000000-0005-0000-0000-000024190000}"/>
    <cellStyle name="Nota 3 6" xfId="6525" xr:uid="{00000000-0005-0000-0000-000025190000}"/>
    <cellStyle name="Nota 3 7" xfId="6526" xr:uid="{00000000-0005-0000-0000-000026190000}"/>
    <cellStyle name="Nota 30" xfId="6527" xr:uid="{00000000-0005-0000-0000-000027190000}"/>
    <cellStyle name="Nota 30 2" xfId="14022" xr:uid="{A300D0A9-1561-4A9E-B0F9-463A05679A0C}"/>
    <cellStyle name="Nota 31" xfId="6528" xr:uid="{00000000-0005-0000-0000-000028190000}"/>
    <cellStyle name="Nota 31 2" xfId="14023" xr:uid="{9292D247-FE38-4409-ABAE-72FA940FC55D}"/>
    <cellStyle name="Nota 32" xfId="6529" xr:uid="{00000000-0005-0000-0000-000029190000}"/>
    <cellStyle name="Nota 32 2" xfId="14024" xr:uid="{D492BC81-C57F-4F02-B1C5-B5057C3B53F7}"/>
    <cellStyle name="Nota 33" xfId="6530" xr:uid="{00000000-0005-0000-0000-00002A190000}"/>
    <cellStyle name="Nota 33 2" xfId="14025" xr:uid="{A8917929-56DB-4F21-8532-0D6C8877D46A}"/>
    <cellStyle name="Nota 34" xfId="6531" xr:uid="{00000000-0005-0000-0000-00002B190000}"/>
    <cellStyle name="Nota 34 2" xfId="14026" xr:uid="{6CCEED6D-0E25-4B49-BF59-E09296CE08F1}"/>
    <cellStyle name="Nota 35" xfId="6532" xr:uid="{00000000-0005-0000-0000-00002C190000}"/>
    <cellStyle name="Nota 35 2" xfId="14027" xr:uid="{AB71FCC9-643F-4311-90C3-5CDDA83D0D7D}"/>
    <cellStyle name="Nota 36" xfId="6533" xr:uid="{00000000-0005-0000-0000-00002D190000}"/>
    <cellStyle name="Nota 36 2" xfId="14028" xr:uid="{9CB29D33-5027-4574-95C5-13DF9BC0D4B6}"/>
    <cellStyle name="Nota 4" xfId="6534" xr:uid="{00000000-0005-0000-0000-00002E190000}"/>
    <cellStyle name="Nota 5" xfId="6535" xr:uid="{00000000-0005-0000-0000-00002F190000}"/>
    <cellStyle name="Nota 6" xfId="6536" xr:uid="{00000000-0005-0000-0000-000030190000}"/>
    <cellStyle name="Nota 7" xfId="6537" xr:uid="{00000000-0005-0000-0000-000031190000}"/>
    <cellStyle name="Nota 7 2" xfId="14029" xr:uid="{7840B530-22CD-4C86-9C98-03C0464C13C2}"/>
    <cellStyle name="Nota 8" xfId="6538" xr:uid="{00000000-0005-0000-0000-000032190000}"/>
    <cellStyle name="Nota 8 2" xfId="14030" xr:uid="{C29A1A8F-CFE1-4415-9B1C-7FD6D49D6839}"/>
    <cellStyle name="Nota 9" xfId="6539" xr:uid="{00000000-0005-0000-0000-000033190000}"/>
    <cellStyle name="Nota 9 2" xfId="14031" xr:uid="{BBD2714F-05BE-42E4-864E-5E63A87B9DB8}"/>
    <cellStyle name="Notas" xfId="6540" xr:uid="{00000000-0005-0000-0000-000034190000}"/>
    <cellStyle name="Note" xfId="6541" xr:uid="{00000000-0005-0000-0000-000035190000}"/>
    <cellStyle name="Note 2" xfId="6542" xr:uid="{00000000-0005-0000-0000-000036190000}"/>
    <cellStyle name="Note 3" xfId="6543" xr:uid="{00000000-0005-0000-0000-000037190000}"/>
    <cellStyle name="Note 4" xfId="6544" xr:uid="{00000000-0005-0000-0000-000038190000}"/>
    <cellStyle name="Note 5" xfId="6545" xr:uid="{00000000-0005-0000-0000-000039190000}"/>
    <cellStyle name="Note 6" xfId="6546" xr:uid="{00000000-0005-0000-0000-00003A190000}"/>
    <cellStyle name="Note 7" xfId="6547" xr:uid="{00000000-0005-0000-0000-00003B190000}"/>
    <cellStyle name="Número" xfId="6548" xr:uid="{00000000-0005-0000-0000-00003C190000}"/>
    <cellStyle name="Número 2" xfId="6549" xr:uid="{00000000-0005-0000-0000-00003D190000}"/>
    <cellStyle name="Número 2 2" xfId="14033" xr:uid="{DE6EDCC2-69BB-44C9-B3CE-8D651D9B5576}"/>
    <cellStyle name="Número 3" xfId="6550" xr:uid="{00000000-0005-0000-0000-00003E190000}"/>
    <cellStyle name="Número 3 2" xfId="14034" xr:uid="{C3AF856C-16A0-41FA-B351-6FDC690F7394}"/>
    <cellStyle name="Número 4" xfId="6551" xr:uid="{00000000-0005-0000-0000-00003F190000}"/>
    <cellStyle name="Número 4 2" xfId="14035" xr:uid="{77E3757B-921B-4664-9306-E15F6DBA72B7}"/>
    <cellStyle name="Número 5" xfId="6552" xr:uid="{00000000-0005-0000-0000-000040190000}"/>
    <cellStyle name="Número 5 2" xfId="14036" xr:uid="{42B46FAF-E19F-40C8-A480-294DAF9AEA0E}"/>
    <cellStyle name="Número 6" xfId="6553" xr:uid="{00000000-0005-0000-0000-000041190000}"/>
    <cellStyle name="Número 6 2" xfId="14037" xr:uid="{AFDCC9D6-3F67-4331-904B-FA2379A7A653}"/>
    <cellStyle name="Número 7" xfId="6554" xr:uid="{00000000-0005-0000-0000-000042190000}"/>
    <cellStyle name="Número 7 2" xfId="14038" xr:uid="{58F6EA69-7269-4290-847E-64F4993BB59B}"/>
    <cellStyle name="Número 8" xfId="14032" xr:uid="{BD95DE7D-040F-4BF5-83B7-CC103CFBED75}"/>
    <cellStyle name="NUMEROS_2" xfId="6555" xr:uid="{00000000-0005-0000-0000-000043190000}"/>
    <cellStyle name="NÚMEROS_2" xfId="6556" xr:uid="{00000000-0005-0000-0000-000044190000}"/>
    <cellStyle name="NUMEROS_2 2" xfId="6557" xr:uid="{00000000-0005-0000-0000-000045190000}"/>
    <cellStyle name="Output" xfId="6558" xr:uid="{00000000-0005-0000-0000-000046190000}"/>
    <cellStyle name="Output 2" xfId="6559" xr:uid="{00000000-0005-0000-0000-000047190000}"/>
    <cellStyle name="Output 3" xfId="6560" xr:uid="{00000000-0005-0000-0000-000048190000}"/>
    <cellStyle name="Output 4" xfId="6561" xr:uid="{00000000-0005-0000-0000-000049190000}"/>
    <cellStyle name="Output 5" xfId="6562" xr:uid="{00000000-0005-0000-0000-00004A190000}"/>
    <cellStyle name="Output 6" xfId="6563" xr:uid="{00000000-0005-0000-0000-00004B190000}"/>
    <cellStyle name="Output 7" xfId="6564" xr:uid="{00000000-0005-0000-0000-00004C190000}"/>
    <cellStyle name="Percent" xfId="6565" xr:uid="{00000000-0005-0000-0000-00004D190000}"/>
    <cellStyle name="Percent [2]" xfId="6566" xr:uid="{00000000-0005-0000-0000-00004E190000}"/>
    <cellStyle name="Percent 10" xfId="6567" xr:uid="{00000000-0005-0000-0000-00004F190000}"/>
    <cellStyle name="Percent 11" xfId="6568" xr:uid="{00000000-0005-0000-0000-000050190000}"/>
    <cellStyle name="Percent 12" xfId="6569" xr:uid="{00000000-0005-0000-0000-000051190000}"/>
    <cellStyle name="Percent 13" xfId="6570" xr:uid="{00000000-0005-0000-0000-000052190000}"/>
    <cellStyle name="Percent 14" xfId="6571" xr:uid="{00000000-0005-0000-0000-000053190000}"/>
    <cellStyle name="Percent 15" xfId="6572" xr:uid="{00000000-0005-0000-0000-000054190000}"/>
    <cellStyle name="Percent 16" xfId="6573" xr:uid="{00000000-0005-0000-0000-000055190000}"/>
    <cellStyle name="Percent 17" xfId="6574" xr:uid="{00000000-0005-0000-0000-000056190000}"/>
    <cellStyle name="Percent 18" xfId="6575" xr:uid="{00000000-0005-0000-0000-000057190000}"/>
    <cellStyle name="Percent 19" xfId="6576" xr:uid="{00000000-0005-0000-0000-000058190000}"/>
    <cellStyle name="Percent 2" xfId="6577" xr:uid="{00000000-0005-0000-0000-000059190000}"/>
    <cellStyle name="Percent 20" xfId="6578" xr:uid="{00000000-0005-0000-0000-00005A190000}"/>
    <cellStyle name="Percent 21" xfId="6579" xr:uid="{00000000-0005-0000-0000-00005B190000}"/>
    <cellStyle name="Percent 22" xfId="6580" xr:uid="{00000000-0005-0000-0000-00005C190000}"/>
    <cellStyle name="Percent 23" xfId="6581" xr:uid="{00000000-0005-0000-0000-00005D190000}"/>
    <cellStyle name="Percent 24" xfId="6582" xr:uid="{00000000-0005-0000-0000-00005E190000}"/>
    <cellStyle name="Percent 25" xfId="6583" xr:uid="{00000000-0005-0000-0000-00005F190000}"/>
    <cellStyle name="Percent 26" xfId="6584" xr:uid="{00000000-0005-0000-0000-000060190000}"/>
    <cellStyle name="Percent 27" xfId="6585" xr:uid="{00000000-0005-0000-0000-000061190000}"/>
    <cellStyle name="Percent 28" xfId="6586" xr:uid="{00000000-0005-0000-0000-000062190000}"/>
    <cellStyle name="Percent 29" xfId="6587" xr:uid="{00000000-0005-0000-0000-000063190000}"/>
    <cellStyle name="Percent 3" xfId="6588" xr:uid="{00000000-0005-0000-0000-000064190000}"/>
    <cellStyle name="Percent 30" xfId="6589" xr:uid="{00000000-0005-0000-0000-000065190000}"/>
    <cellStyle name="Percent 31" xfId="6590" xr:uid="{00000000-0005-0000-0000-000066190000}"/>
    <cellStyle name="Percent 32" xfId="6591" xr:uid="{00000000-0005-0000-0000-000067190000}"/>
    <cellStyle name="Percent 33" xfId="6592" xr:uid="{00000000-0005-0000-0000-000068190000}"/>
    <cellStyle name="Percent 34" xfId="6593" xr:uid="{00000000-0005-0000-0000-000069190000}"/>
    <cellStyle name="Percent 35" xfId="6594" xr:uid="{00000000-0005-0000-0000-00006A190000}"/>
    <cellStyle name="Percent 36" xfId="6595" xr:uid="{00000000-0005-0000-0000-00006B190000}"/>
    <cellStyle name="Percent 37" xfId="6596" xr:uid="{00000000-0005-0000-0000-00006C190000}"/>
    <cellStyle name="Percent 38" xfId="6597" xr:uid="{00000000-0005-0000-0000-00006D190000}"/>
    <cellStyle name="Percent 39" xfId="6598" xr:uid="{00000000-0005-0000-0000-00006E190000}"/>
    <cellStyle name="Percent 4" xfId="6599" xr:uid="{00000000-0005-0000-0000-00006F190000}"/>
    <cellStyle name="Percent 40" xfId="6600" xr:uid="{00000000-0005-0000-0000-000070190000}"/>
    <cellStyle name="Percent 41" xfId="6601" xr:uid="{00000000-0005-0000-0000-000071190000}"/>
    <cellStyle name="Percent 42" xfId="6602" xr:uid="{00000000-0005-0000-0000-000072190000}"/>
    <cellStyle name="Percent 43" xfId="6603" xr:uid="{00000000-0005-0000-0000-000073190000}"/>
    <cellStyle name="Percent 44" xfId="6604" xr:uid="{00000000-0005-0000-0000-000074190000}"/>
    <cellStyle name="Percent 45" xfId="6605" xr:uid="{00000000-0005-0000-0000-000075190000}"/>
    <cellStyle name="Percent 46" xfId="6606" xr:uid="{00000000-0005-0000-0000-000076190000}"/>
    <cellStyle name="Percent 47" xfId="6607" xr:uid="{00000000-0005-0000-0000-000077190000}"/>
    <cellStyle name="Percent 48" xfId="6608" xr:uid="{00000000-0005-0000-0000-000078190000}"/>
    <cellStyle name="Percent 49" xfId="6609" xr:uid="{00000000-0005-0000-0000-000079190000}"/>
    <cellStyle name="Percent 5" xfId="6610" xr:uid="{00000000-0005-0000-0000-00007A190000}"/>
    <cellStyle name="Percent 50" xfId="6611" xr:uid="{00000000-0005-0000-0000-00007B190000}"/>
    <cellStyle name="Percent 51" xfId="6612" xr:uid="{00000000-0005-0000-0000-00007C190000}"/>
    <cellStyle name="Percent 52" xfId="6613" xr:uid="{00000000-0005-0000-0000-00007D190000}"/>
    <cellStyle name="Percent 53" xfId="6614" xr:uid="{00000000-0005-0000-0000-00007E190000}"/>
    <cellStyle name="Percent 54" xfId="6615" xr:uid="{00000000-0005-0000-0000-00007F190000}"/>
    <cellStyle name="Percent 55" xfId="6616" xr:uid="{00000000-0005-0000-0000-000080190000}"/>
    <cellStyle name="Percent 56" xfId="6617" xr:uid="{00000000-0005-0000-0000-000081190000}"/>
    <cellStyle name="Percent 57" xfId="6618" xr:uid="{00000000-0005-0000-0000-000082190000}"/>
    <cellStyle name="Percent 58" xfId="6619" xr:uid="{00000000-0005-0000-0000-000083190000}"/>
    <cellStyle name="Percent 59" xfId="6620" xr:uid="{00000000-0005-0000-0000-000084190000}"/>
    <cellStyle name="Percent 6" xfId="6621" xr:uid="{00000000-0005-0000-0000-000085190000}"/>
    <cellStyle name="Percent 60" xfId="6622" xr:uid="{00000000-0005-0000-0000-000086190000}"/>
    <cellStyle name="Percent 61" xfId="6623" xr:uid="{00000000-0005-0000-0000-000087190000}"/>
    <cellStyle name="Percent 62" xfId="6624" xr:uid="{00000000-0005-0000-0000-000088190000}"/>
    <cellStyle name="Percent 63" xfId="6625" xr:uid="{00000000-0005-0000-0000-000089190000}"/>
    <cellStyle name="Percent 64" xfId="6626" xr:uid="{00000000-0005-0000-0000-00008A190000}"/>
    <cellStyle name="Percent 65" xfId="6627" xr:uid="{00000000-0005-0000-0000-00008B190000}"/>
    <cellStyle name="Percent 66" xfId="6628" xr:uid="{00000000-0005-0000-0000-00008C190000}"/>
    <cellStyle name="Percent 67" xfId="6629" xr:uid="{00000000-0005-0000-0000-00008D190000}"/>
    <cellStyle name="Percent 68" xfId="6630" xr:uid="{00000000-0005-0000-0000-00008E190000}"/>
    <cellStyle name="Percent 69" xfId="6631" xr:uid="{00000000-0005-0000-0000-00008F190000}"/>
    <cellStyle name="Percent 7" xfId="6632" xr:uid="{00000000-0005-0000-0000-000090190000}"/>
    <cellStyle name="Percent 70" xfId="6633" xr:uid="{00000000-0005-0000-0000-000091190000}"/>
    <cellStyle name="Percent 71" xfId="6634" xr:uid="{00000000-0005-0000-0000-000092190000}"/>
    <cellStyle name="Percent 72" xfId="6635" xr:uid="{00000000-0005-0000-0000-000093190000}"/>
    <cellStyle name="Percent 73" xfId="6636" xr:uid="{00000000-0005-0000-0000-000094190000}"/>
    <cellStyle name="Percent 74" xfId="6637" xr:uid="{00000000-0005-0000-0000-000095190000}"/>
    <cellStyle name="Percent 75" xfId="6638" xr:uid="{00000000-0005-0000-0000-000096190000}"/>
    <cellStyle name="Percent 76" xfId="6639" xr:uid="{00000000-0005-0000-0000-000097190000}"/>
    <cellStyle name="Percent 77" xfId="6640" xr:uid="{00000000-0005-0000-0000-000098190000}"/>
    <cellStyle name="Percent 78" xfId="6641" xr:uid="{00000000-0005-0000-0000-000099190000}"/>
    <cellStyle name="Percent 79" xfId="6642" xr:uid="{00000000-0005-0000-0000-00009A190000}"/>
    <cellStyle name="Percent 8" xfId="6643" xr:uid="{00000000-0005-0000-0000-00009B190000}"/>
    <cellStyle name="Percent 80" xfId="6644" xr:uid="{00000000-0005-0000-0000-00009C190000}"/>
    <cellStyle name="Percent 81" xfId="6645" xr:uid="{00000000-0005-0000-0000-00009D190000}"/>
    <cellStyle name="Percent 82" xfId="6646" xr:uid="{00000000-0005-0000-0000-00009E190000}"/>
    <cellStyle name="Percent 83" xfId="6647" xr:uid="{00000000-0005-0000-0000-00009F190000}"/>
    <cellStyle name="Percent 9" xfId="6648" xr:uid="{00000000-0005-0000-0000-0000A0190000}"/>
    <cellStyle name="Percentual" xfId="21" xr:uid="{00000000-0005-0000-0000-0000A1190000}"/>
    <cellStyle name="Ponto" xfId="22" xr:uid="{00000000-0005-0000-0000-0000A2190000}"/>
    <cellStyle name="Porcentagem" xfId="40" builtinId="5"/>
    <cellStyle name="Porcentagem 10" xfId="6649" xr:uid="{00000000-0005-0000-0000-0000A4190000}"/>
    <cellStyle name="Porcentagem 10 10" xfId="6650" xr:uid="{00000000-0005-0000-0000-0000A5190000}"/>
    <cellStyle name="Porcentagem 10 11" xfId="6651" xr:uid="{00000000-0005-0000-0000-0000A6190000}"/>
    <cellStyle name="Porcentagem 10 12" xfId="6652" xr:uid="{00000000-0005-0000-0000-0000A7190000}"/>
    <cellStyle name="Porcentagem 10 13" xfId="6653" xr:uid="{00000000-0005-0000-0000-0000A8190000}"/>
    <cellStyle name="Porcentagem 10 14" xfId="6654" xr:uid="{00000000-0005-0000-0000-0000A9190000}"/>
    <cellStyle name="Porcentagem 10 15" xfId="6655" xr:uid="{00000000-0005-0000-0000-0000AA190000}"/>
    <cellStyle name="Porcentagem 10 16" xfId="6656" xr:uid="{00000000-0005-0000-0000-0000AB190000}"/>
    <cellStyle name="Porcentagem 10 17" xfId="6657" xr:uid="{00000000-0005-0000-0000-0000AC190000}"/>
    <cellStyle name="Porcentagem 10 18" xfId="6658" xr:uid="{00000000-0005-0000-0000-0000AD190000}"/>
    <cellStyle name="Porcentagem 10 19" xfId="6659" xr:uid="{00000000-0005-0000-0000-0000AE190000}"/>
    <cellStyle name="Porcentagem 10 2" xfId="6660" xr:uid="{00000000-0005-0000-0000-0000AF190000}"/>
    <cellStyle name="Porcentagem 10 20" xfId="6661" xr:uid="{00000000-0005-0000-0000-0000B0190000}"/>
    <cellStyle name="Porcentagem 10 21" xfId="6662" xr:uid="{00000000-0005-0000-0000-0000B1190000}"/>
    <cellStyle name="Porcentagem 10 22" xfId="6663" xr:uid="{00000000-0005-0000-0000-0000B2190000}"/>
    <cellStyle name="Porcentagem 10 23" xfId="6664" xr:uid="{00000000-0005-0000-0000-0000B3190000}"/>
    <cellStyle name="Porcentagem 10 24" xfId="6665" xr:uid="{00000000-0005-0000-0000-0000B4190000}"/>
    <cellStyle name="Porcentagem 10 3" xfId="6666" xr:uid="{00000000-0005-0000-0000-0000B5190000}"/>
    <cellStyle name="Porcentagem 10 4" xfId="6667" xr:uid="{00000000-0005-0000-0000-0000B6190000}"/>
    <cellStyle name="Porcentagem 10 5" xfId="6668" xr:uid="{00000000-0005-0000-0000-0000B7190000}"/>
    <cellStyle name="Porcentagem 10 6" xfId="6669" xr:uid="{00000000-0005-0000-0000-0000B8190000}"/>
    <cellStyle name="Porcentagem 10 7" xfId="6670" xr:uid="{00000000-0005-0000-0000-0000B9190000}"/>
    <cellStyle name="Porcentagem 10 8" xfId="6671" xr:uid="{00000000-0005-0000-0000-0000BA190000}"/>
    <cellStyle name="Porcentagem 10 9" xfId="6672" xr:uid="{00000000-0005-0000-0000-0000BB190000}"/>
    <cellStyle name="Porcentagem 11" xfId="6673" xr:uid="{00000000-0005-0000-0000-0000BC190000}"/>
    <cellStyle name="Porcentagem 11 2" xfId="6674" xr:uid="{00000000-0005-0000-0000-0000BD190000}"/>
    <cellStyle name="Porcentagem 11 3" xfId="6675" xr:uid="{00000000-0005-0000-0000-0000BE190000}"/>
    <cellStyle name="Porcentagem 11 4" xfId="6676" xr:uid="{00000000-0005-0000-0000-0000BF190000}"/>
    <cellStyle name="Porcentagem 11 5" xfId="6677" xr:uid="{00000000-0005-0000-0000-0000C0190000}"/>
    <cellStyle name="Porcentagem 11 6" xfId="6678" xr:uid="{00000000-0005-0000-0000-0000C1190000}"/>
    <cellStyle name="Porcentagem 11 7" xfId="6679" xr:uid="{00000000-0005-0000-0000-0000C2190000}"/>
    <cellStyle name="Porcentagem 12" xfId="6680" xr:uid="{00000000-0005-0000-0000-0000C3190000}"/>
    <cellStyle name="Porcentagem 12 2" xfId="6681" xr:uid="{00000000-0005-0000-0000-0000C4190000}"/>
    <cellStyle name="Porcentagem 13" xfId="6682" xr:uid="{00000000-0005-0000-0000-0000C5190000}"/>
    <cellStyle name="Porcentagem 13 10" xfId="6683" xr:uid="{00000000-0005-0000-0000-0000C6190000}"/>
    <cellStyle name="Porcentagem 13 11" xfId="6684" xr:uid="{00000000-0005-0000-0000-0000C7190000}"/>
    <cellStyle name="Porcentagem 13 12" xfId="6685" xr:uid="{00000000-0005-0000-0000-0000C8190000}"/>
    <cellStyle name="Porcentagem 13 13" xfId="6686" xr:uid="{00000000-0005-0000-0000-0000C9190000}"/>
    <cellStyle name="Porcentagem 13 14" xfId="6687" xr:uid="{00000000-0005-0000-0000-0000CA190000}"/>
    <cellStyle name="Porcentagem 13 15" xfId="6688" xr:uid="{00000000-0005-0000-0000-0000CB190000}"/>
    <cellStyle name="Porcentagem 13 16" xfId="6689" xr:uid="{00000000-0005-0000-0000-0000CC190000}"/>
    <cellStyle name="Porcentagem 13 17" xfId="6690" xr:uid="{00000000-0005-0000-0000-0000CD190000}"/>
    <cellStyle name="Porcentagem 13 2" xfId="6691" xr:uid="{00000000-0005-0000-0000-0000CE190000}"/>
    <cellStyle name="Porcentagem 13 3" xfId="6692" xr:uid="{00000000-0005-0000-0000-0000CF190000}"/>
    <cellStyle name="Porcentagem 13 4" xfId="6693" xr:uid="{00000000-0005-0000-0000-0000D0190000}"/>
    <cellStyle name="Porcentagem 13 5" xfId="6694" xr:uid="{00000000-0005-0000-0000-0000D1190000}"/>
    <cellStyle name="Porcentagem 13 6" xfId="6695" xr:uid="{00000000-0005-0000-0000-0000D2190000}"/>
    <cellStyle name="Porcentagem 13 7" xfId="6696" xr:uid="{00000000-0005-0000-0000-0000D3190000}"/>
    <cellStyle name="Porcentagem 13 8" xfId="6697" xr:uid="{00000000-0005-0000-0000-0000D4190000}"/>
    <cellStyle name="Porcentagem 13 9" xfId="6698" xr:uid="{00000000-0005-0000-0000-0000D5190000}"/>
    <cellStyle name="Porcentagem 14" xfId="6699" xr:uid="{00000000-0005-0000-0000-0000D6190000}"/>
    <cellStyle name="Porcentagem 15" xfId="6700" xr:uid="{00000000-0005-0000-0000-0000D7190000}"/>
    <cellStyle name="Porcentagem 15 2" xfId="14039" xr:uid="{E99910D1-0E7B-4B85-A571-D96800EF32B0}"/>
    <cellStyle name="Porcentagem 16" xfId="11817" xr:uid="{00000000-0005-0000-0000-0000D8190000}"/>
    <cellStyle name="Porcentagem 2" xfId="23" xr:uid="{00000000-0005-0000-0000-0000D9190000}"/>
    <cellStyle name="Porcentagem 2 10" xfId="6701" xr:uid="{00000000-0005-0000-0000-0000DA190000}"/>
    <cellStyle name="Porcentagem 2 11" xfId="6702" xr:uid="{00000000-0005-0000-0000-0000DB190000}"/>
    <cellStyle name="Porcentagem 2 12" xfId="6703" xr:uid="{00000000-0005-0000-0000-0000DC190000}"/>
    <cellStyle name="Porcentagem 2 13" xfId="6704" xr:uid="{00000000-0005-0000-0000-0000DD190000}"/>
    <cellStyle name="Porcentagem 2 14" xfId="6705" xr:uid="{00000000-0005-0000-0000-0000DE190000}"/>
    <cellStyle name="Porcentagem 2 15" xfId="6706" xr:uid="{00000000-0005-0000-0000-0000DF190000}"/>
    <cellStyle name="Porcentagem 2 16" xfId="6707" xr:uid="{00000000-0005-0000-0000-0000E0190000}"/>
    <cellStyle name="Porcentagem 2 17" xfId="6708" xr:uid="{00000000-0005-0000-0000-0000E1190000}"/>
    <cellStyle name="Porcentagem 2 18" xfId="6709" xr:uid="{00000000-0005-0000-0000-0000E2190000}"/>
    <cellStyle name="Porcentagem 2 19" xfId="6710" xr:uid="{00000000-0005-0000-0000-0000E3190000}"/>
    <cellStyle name="Porcentagem 2 2" xfId="24" xr:uid="{00000000-0005-0000-0000-0000E4190000}"/>
    <cellStyle name="Porcentagem 2 2 10" xfId="6711" xr:uid="{00000000-0005-0000-0000-0000E5190000}"/>
    <cellStyle name="Porcentagem 2 2 11" xfId="6712" xr:uid="{00000000-0005-0000-0000-0000E6190000}"/>
    <cellStyle name="Porcentagem 2 2 12" xfId="6713" xr:uid="{00000000-0005-0000-0000-0000E7190000}"/>
    <cellStyle name="Porcentagem 2 2 13" xfId="6714" xr:uid="{00000000-0005-0000-0000-0000E8190000}"/>
    <cellStyle name="Porcentagem 2 2 14" xfId="6715" xr:uid="{00000000-0005-0000-0000-0000E9190000}"/>
    <cellStyle name="Porcentagem 2 2 15" xfId="6716" xr:uid="{00000000-0005-0000-0000-0000EA190000}"/>
    <cellStyle name="Porcentagem 2 2 16" xfId="6717" xr:uid="{00000000-0005-0000-0000-0000EB190000}"/>
    <cellStyle name="Porcentagem 2 2 17" xfId="6718" xr:uid="{00000000-0005-0000-0000-0000EC190000}"/>
    <cellStyle name="Porcentagem 2 2 18" xfId="6719" xr:uid="{00000000-0005-0000-0000-0000ED190000}"/>
    <cellStyle name="Porcentagem 2 2 19" xfId="6720" xr:uid="{00000000-0005-0000-0000-0000EE190000}"/>
    <cellStyle name="Porcentagem 2 2 2" xfId="56" xr:uid="{00000000-0005-0000-0000-0000EF190000}"/>
    <cellStyle name="Porcentagem 2 2 2 10" xfId="6721" xr:uid="{00000000-0005-0000-0000-0000F0190000}"/>
    <cellStyle name="Porcentagem 2 2 2 11" xfId="6722" xr:uid="{00000000-0005-0000-0000-0000F1190000}"/>
    <cellStyle name="Porcentagem 2 2 2 12" xfId="6723" xr:uid="{00000000-0005-0000-0000-0000F2190000}"/>
    <cellStyle name="Porcentagem 2 2 2 13" xfId="6724" xr:uid="{00000000-0005-0000-0000-0000F3190000}"/>
    <cellStyle name="Porcentagem 2 2 2 14" xfId="6725" xr:uid="{00000000-0005-0000-0000-0000F4190000}"/>
    <cellStyle name="Porcentagem 2 2 2 15" xfId="6726" xr:uid="{00000000-0005-0000-0000-0000F5190000}"/>
    <cellStyle name="Porcentagem 2 2 2 16" xfId="6727" xr:uid="{00000000-0005-0000-0000-0000F6190000}"/>
    <cellStyle name="Porcentagem 2 2 2 17" xfId="6728" xr:uid="{00000000-0005-0000-0000-0000F7190000}"/>
    <cellStyle name="Porcentagem 2 2 2 18" xfId="6729" xr:uid="{00000000-0005-0000-0000-0000F8190000}"/>
    <cellStyle name="Porcentagem 2 2 2 19" xfId="6730" xr:uid="{00000000-0005-0000-0000-0000F9190000}"/>
    <cellStyle name="Porcentagem 2 2 2 2" xfId="6731" xr:uid="{00000000-0005-0000-0000-0000FA190000}"/>
    <cellStyle name="Porcentagem 2 2 2 20" xfId="6732" xr:uid="{00000000-0005-0000-0000-0000FB190000}"/>
    <cellStyle name="Porcentagem 2 2 2 21" xfId="6733" xr:uid="{00000000-0005-0000-0000-0000FC190000}"/>
    <cellStyle name="Porcentagem 2 2 2 22" xfId="6734" xr:uid="{00000000-0005-0000-0000-0000FD190000}"/>
    <cellStyle name="Porcentagem 2 2 2 23" xfId="6735" xr:uid="{00000000-0005-0000-0000-0000FE190000}"/>
    <cellStyle name="Porcentagem 2 2 2 24" xfId="6736" xr:uid="{00000000-0005-0000-0000-0000FF190000}"/>
    <cellStyle name="Porcentagem 2 2 2 25" xfId="6737" xr:uid="{00000000-0005-0000-0000-0000001A0000}"/>
    <cellStyle name="Porcentagem 2 2 2 26" xfId="6738" xr:uid="{00000000-0005-0000-0000-0000011A0000}"/>
    <cellStyle name="Porcentagem 2 2 2 27" xfId="6739" xr:uid="{00000000-0005-0000-0000-0000021A0000}"/>
    <cellStyle name="Porcentagem 2 2 2 28" xfId="6740" xr:uid="{00000000-0005-0000-0000-0000031A0000}"/>
    <cellStyle name="Porcentagem 2 2 2 29" xfId="6741" xr:uid="{00000000-0005-0000-0000-0000041A0000}"/>
    <cellStyle name="Porcentagem 2 2 2 3" xfId="6742" xr:uid="{00000000-0005-0000-0000-0000051A0000}"/>
    <cellStyle name="Porcentagem 2 2 2 30" xfId="6743" xr:uid="{00000000-0005-0000-0000-0000061A0000}"/>
    <cellStyle name="Porcentagem 2 2 2 31" xfId="6744" xr:uid="{00000000-0005-0000-0000-0000071A0000}"/>
    <cellStyle name="Porcentagem 2 2 2 32" xfId="6745" xr:uid="{00000000-0005-0000-0000-0000081A0000}"/>
    <cellStyle name="Porcentagem 2 2 2 33" xfId="6746" xr:uid="{00000000-0005-0000-0000-0000091A0000}"/>
    <cellStyle name="Porcentagem 2 2 2 34" xfId="6747" xr:uid="{00000000-0005-0000-0000-00000A1A0000}"/>
    <cellStyle name="Porcentagem 2 2 2 35" xfId="6748" xr:uid="{00000000-0005-0000-0000-00000B1A0000}"/>
    <cellStyle name="Porcentagem 2 2 2 36" xfId="6749" xr:uid="{00000000-0005-0000-0000-00000C1A0000}"/>
    <cellStyle name="Porcentagem 2 2 2 37" xfId="6750" xr:uid="{00000000-0005-0000-0000-00000D1A0000}"/>
    <cellStyle name="Porcentagem 2 2 2 38" xfId="6751" xr:uid="{00000000-0005-0000-0000-00000E1A0000}"/>
    <cellStyle name="Porcentagem 2 2 2 39" xfId="6752" xr:uid="{00000000-0005-0000-0000-00000F1A0000}"/>
    <cellStyle name="Porcentagem 2 2 2 4" xfId="6753" xr:uid="{00000000-0005-0000-0000-0000101A0000}"/>
    <cellStyle name="Porcentagem 2 2 2 40" xfId="6754" xr:uid="{00000000-0005-0000-0000-0000111A0000}"/>
    <cellStyle name="Porcentagem 2 2 2 41" xfId="6755" xr:uid="{00000000-0005-0000-0000-0000121A0000}"/>
    <cellStyle name="Porcentagem 2 2 2 42" xfId="6756" xr:uid="{00000000-0005-0000-0000-0000131A0000}"/>
    <cellStyle name="Porcentagem 2 2 2 43" xfId="6757" xr:uid="{00000000-0005-0000-0000-0000141A0000}"/>
    <cellStyle name="Porcentagem 2 2 2 44" xfId="6758" xr:uid="{00000000-0005-0000-0000-0000151A0000}"/>
    <cellStyle name="Porcentagem 2 2 2 45" xfId="6759" xr:uid="{00000000-0005-0000-0000-0000161A0000}"/>
    <cellStyle name="Porcentagem 2 2 2 46" xfId="6760" xr:uid="{00000000-0005-0000-0000-0000171A0000}"/>
    <cellStyle name="Porcentagem 2 2 2 47" xfId="6761" xr:uid="{00000000-0005-0000-0000-0000181A0000}"/>
    <cellStyle name="Porcentagem 2 2 2 48" xfId="6762" xr:uid="{00000000-0005-0000-0000-0000191A0000}"/>
    <cellStyle name="Porcentagem 2 2 2 49" xfId="6763" xr:uid="{00000000-0005-0000-0000-00001A1A0000}"/>
    <cellStyle name="Porcentagem 2 2 2 5" xfId="6764" xr:uid="{00000000-0005-0000-0000-00001B1A0000}"/>
    <cellStyle name="Porcentagem 2 2 2 50" xfId="6765" xr:uid="{00000000-0005-0000-0000-00001C1A0000}"/>
    <cellStyle name="Porcentagem 2 2 2 51" xfId="6766" xr:uid="{00000000-0005-0000-0000-00001D1A0000}"/>
    <cellStyle name="Porcentagem 2 2 2 52" xfId="6767" xr:uid="{00000000-0005-0000-0000-00001E1A0000}"/>
    <cellStyle name="Porcentagem 2 2 2 53" xfId="6768" xr:uid="{00000000-0005-0000-0000-00001F1A0000}"/>
    <cellStyle name="Porcentagem 2 2 2 54" xfId="6769" xr:uid="{00000000-0005-0000-0000-0000201A0000}"/>
    <cellStyle name="Porcentagem 2 2 2 55" xfId="6770" xr:uid="{00000000-0005-0000-0000-0000211A0000}"/>
    <cellStyle name="Porcentagem 2 2 2 6" xfId="6771" xr:uid="{00000000-0005-0000-0000-0000221A0000}"/>
    <cellStyle name="Porcentagem 2 2 2 7" xfId="6772" xr:uid="{00000000-0005-0000-0000-0000231A0000}"/>
    <cellStyle name="Porcentagem 2 2 2 8" xfId="6773" xr:uid="{00000000-0005-0000-0000-0000241A0000}"/>
    <cellStyle name="Porcentagem 2 2 2 9" xfId="6774" xr:uid="{00000000-0005-0000-0000-0000251A0000}"/>
    <cellStyle name="Porcentagem 2 2 20" xfId="6775" xr:uid="{00000000-0005-0000-0000-0000261A0000}"/>
    <cellStyle name="Porcentagem 2 2 21" xfId="6776" xr:uid="{00000000-0005-0000-0000-0000271A0000}"/>
    <cellStyle name="Porcentagem 2 2 22" xfId="6777" xr:uid="{00000000-0005-0000-0000-0000281A0000}"/>
    <cellStyle name="Porcentagem 2 2 23" xfId="6778" xr:uid="{00000000-0005-0000-0000-0000291A0000}"/>
    <cellStyle name="Porcentagem 2 2 24" xfId="6779" xr:uid="{00000000-0005-0000-0000-00002A1A0000}"/>
    <cellStyle name="Porcentagem 2 2 25" xfId="6780" xr:uid="{00000000-0005-0000-0000-00002B1A0000}"/>
    <cellStyle name="Porcentagem 2 2 26" xfId="6781" xr:uid="{00000000-0005-0000-0000-00002C1A0000}"/>
    <cellStyle name="Porcentagem 2 2 27" xfId="6782" xr:uid="{00000000-0005-0000-0000-00002D1A0000}"/>
    <cellStyle name="Porcentagem 2 2 28" xfId="6783" xr:uid="{00000000-0005-0000-0000-00002E1A0000}"/>
    <cellStyle name="Porcentagem 2 2 29" xfId="6784" xr:uid="{00000000-0005-0000-0000-00002F1A0000}"/>
    <cellStyle name="Porcentagem 2 2 3" xfId="6785" xr:uid="{00000000-0005-0000-0000-0000301A0000}"/>
    <cellStyle name="Porcentagem 2 2 3 10" xfId="6786" xr:uid="{00000000-0005-0000-0000-0000311A0000}"/>
    <cellStyle name="Porcentagem 2 2 3 11" xfId="6787" xr:uid="{00000000-0005-0000-0000-0000321A0000}"/>
    <cellStyle name="Porcentagem 2 2 3 12" xfId="6788" xr:uid="{00000000-0005-0000-0000-0000331A0000}"/>
    <cellStyle name="Porcentagem 2 2 3 13" xfId="6789" xr:uid="{00000000-0005-0000-0000-0000341A0000}"/>
    <cellStyle name="Porcentagem 2 2 3 14" xfId="6790" xr:uid="{00000000-0005-0000-0000-0000351A0000}"/>
    <cellStyle name="Porcentagem 2 2 3 15" xfId="6791" xr:uid="{00000000-0005-0000-0000-0000361A0000}"/>
    <cellStyle name="Porcentagem 2 2 3 16" xfId="6792" xr:uid="{00000000-0005-0000-0000-0000371A0000}"/>
    <cellStyle name="Porcentagem 2 2 3 17" xfId="6793" xr:uid="{00000000-0005-0000-0000-0000381A0000}"/>
    <cellStyle name="Porcentagem 2 2 3 18" xfId="6794" xr:uid="{00000000-0005-0000-0000-0000391A0000}"/>
    <cellStyle name="Porcentagem 2 2 3 19" xfId="6795" xr:uid="{00000000-0005-0000-0000-00003A1A0000}"/>
    <cellStyle name="Porcentagem 2 2 3 2" xfId="6796" xr:uid="{00000000-0005-0000-0000-00003B1A0000}"/>
    <cellStyle name="Porcentagem 2 2 3 20" xfId="6797" xr:uid="{00000000-0005-0000-0000-00003C1A0000}"/>
    <cellStyle name="Porcentagem 2 2 3 21" xfId="6798" xr:uid="{00000000-0005-0000-0000-00003D1A0000}"/>
    <cellStyle name="Porcentagem 2 2 3 22" xfId="6799" xr:uid="{00000000-0005-0000-0000-00003E1A0000}"/>
    <cellStyle name="Porcentagem 2 2 3 23" xfId="6800" xr:uid="{00000000-0005-0000-0000-00003F1A0000}"/>
    <cellStyle name="Porcentagem 2 2 3 3" xfId="6801" xr:uid="{00000000-0005-0000-0000-0000401A0000}"/>
    <cellStyle name="Porcentagem 2 2 3 4" xfId="6802" xr:uid="{00000000-0005-0000-0000-0000411A0000}"/>
    <cellStyle name="Porcentagem 2 2 3 5" xfId="6803" xr:uid="{00000000-0005-0000-0000-0000421A0000}"/>
    <cellStyle name="Porcentagem 2 2 3 6" xfId="6804" xr:uid="{00000000-0005-0000-0000-0000431A0000}"/>
    <cellStyle name="Porcentagem 2 2 3 7" xfId="6805" xr:uid="{00000000-0005-0000-0000-0000441A0000}"/>
    <cellStyle name="Porcentagem 2 2 3 8" xfId="6806" xr:uid="{00000000-0005-0000-0000-0000451A0000}"/>
    <cellStyle name="Porcentagem 2 2 3 9" xfId="6807" xr:uid="{00000000-0005-0000-0000-0000461A0000}"/>
    <cellStyle name="Porcentagem 2 2 30" xfId="6808" xr:uid="{00000000-0005-0000-0000-0000471A0000}"/>
    <cellStyle name="Porcentagem 2 2 31" xfId="6809" xr:uid="{00000000-0005-0000-0000-0000481A0000}"/>
    <cellStyle name="Porcentagem 2 2 32" xfId="6810" xr:uid="{00000000-0005-0000-0000-0000491A0000}"/>
    <cellStyle name="Porcentagem 2 2 33" xfId="6811" xr:uid="{00000000-0005-0000-0000-00004A1A0000}"/>
    <cellStyle name="Porcentagem 2 2 34" xfId="6812" xr:uid="{00000000-0005-0000-0000-00004B1A0000}"/>
    <cellStyle name="Porcentagem 2 2 35" xfId="6813" xr:uid="{00000000-0005-0000-0000-00004C1A0000}"/>
    <cellStyle name="Porcentagem 2 2 36" xfId="6814" xr:uid="{00000000-0005-0000-0000-00004D1A0000}"/>
    <cellStyle name="Porcentagem 2 2 37" xfId="6815" xr:uid="{00000000-0005-0000-0000-00004E1A0000}"/>
    <cellStyle name="Porcentagem 2 2 38" xfId="6816" xr:uid="{00000000-0005-0000-0000-00004F1A0000}"/>
    <cellStyle name="Porcentagem 2 2 39" xfId="6817" xr:uid="{00000000-0005-0000-0000-0000501A0000}"/>
    <cellStyle name="Porcentagem 2 2 4" xfId="6818" xr:uid="{00000000-0005-0000-0000-0000511A0000}"/>
    <cellStyle name="Porcentagem 2 2 40" xfId="6819" xr:uid="{00000000-0005-0000-0000-0000521A0000}"/>
    <cellStyle name="Porcentagem 2 2 41" xfId="6820" xr:uid="{00000000-0005-0000-0000-0000531A0000}"/>
    <cellStyle name="Porcentagem 2 2 42" xfId="6821" xr:uid="{00000000-0005-0000-0000-0000541A0000}"/>
    <cellStyle name="Porcentagem 2 2 43" xfId="6822" xr:uid="{00000000-0005-0000-0000-0000551A0000}"/>
    <cellStyle name="Porcentagem 2 2 44" xfId="6823" xr:uid="{00000000-0005-0000-0000-0000561A0000}"/>
    <cellStyle name="Porcentagem 2 2 45" xfId="6824" xr:uid="{00000000-0005-0000-0000-0000571A0000}"/>
    <cellStyle name="Porcentagem 2 2 46" xfId="6825" xr:uid="{00000000-0005-0000-0000-0000581A0000}"/>
    <cellStyle name="Porcentagem 2 2 47" xfId="6826" xr:uid="{00000000-0005-0000-0000-0000591A0000}"/>
    <cellStyle name="Porcentagem 2 2 48" xfId="6827" xr:uid="{00000000-0005-0000-0000-00005A1A0000}"/>
    <cellStyle name="Porcentagem 2 2 49" xfId="6828" xr:uid="{00000000-0005-0000-0000-00005B1A0000}"/>
    <cellStyle name="Porcentagem 2 2 5" xfId="6829" xr:uid="{00000000-0005-0000-0000-00005C1A0000}"/>
    <cellStyle name="Porcentagem 2 2 6" xfId="6830" xr:uid="{00000000-0005-0000-0000-00005D1A0000}"/>
    <cellStyle name="Porcentagem 2 2 7" xfId="6831" xr:uid="{00000000-0005-0000-0000-00005E1A0000}"/>
    <cellStyle name="Porcentagem 2 2 8" xfId="6832" xr:uid="{00000000-0005-0000-0000-00005F1A0000}"/>
    <cellStyle name="Porcentagem 2 2 9" xfId="6833" xr:uid="{00000000-0005-0000-0000-0000601A0000}"/>
    <cellStyle name="Porcentagem 2 20" xfId="6834" xr:uid="{00000000-0005-0000-0000-0000611A0000}"/>
    <cellStyle name="Porcentagem 2 21" xfId="6835" xr:uid="{00000000-0005-0000-0000-0000621A0000}"/>
    <cellStyle name="Porcentagem 2 22" xfId="6836" xr:uid="{00000000-0005-0000-0000-0000631A0000}"/>
    <cellStyle name="Porcentagem 2 23" xfId="6837" xr:uid="{00000000-0005-0000-0000-0000641A0000}"/>
    <cellStyle name="Porcentagem 2 24" xfId="6838" xr:uid="{00000000-0005-0000-0000-0000651A0000}"/>
    <cellStyle name="Porcentagem 2 25" xfId="6839" xr:uid="{00000000-0005-0000-0000-0000661A0000}"/>
    <cellStyle name="Porcentagem 2 26" xfId="6840" xr:uid="{00000000-0005-0000-0000-0000671A0000}"/>
    <cellStyle name="Porcentagem 2 27" xfId="6841" xr:uid="{00000000-0005-0000-0000-0000681A0000}"/>
    <cellStyle name="Porcentagem 2 28" xfId="6842" xr:uid="{00000000-0005-0000-0000-0000691A0000}"/>
    <cellStyle name="Porcentagem 2 29" xfId="6843" xr:uid="{00000000-0005-0000-0000-00006A1A0000}"/>
    <cellStyle name="Porcentagem 2 3" xfId="55" xr:uid="{00000000-0005-0000-0000-00006B1A0000}"/>
    <cellStyle name="Porcentagem 2 3 10" xfId="6844" xr:uid="{00000000-0005-0000-0000-00006C1A0000}"/>
    <cellStyle name="Porcentagem 2 3 11" xfId="6845" xr:uid="{00000000-0005-0000-0000-00006D1A0000}"/>
    <cellStyle name="Porcentagem 2 3 12" xfId="6846" xr:uid="{00000000-0005-0000-0000-00006E1A0000}"/>
    <cellStyle name="Porcentagem 2 3 13" xfId="6847" xr:uid="{00000000-0005-0000-0000-00006F1A0000}"/>
    <cellStyle name="Porcentagem 2 3 14" xfId="148" xr:uid="{00000000-0005-0000-0000-0000701A0000}"/>
    <cellStyle name="Porcentagem 2 3 14 2" xfId="11927" xr:uid="{813C9C69-19F9-450A-8C05-58DFC1D2D653}"/>
    <cellStyle name="Porcentagem 2 3 15" xfId="11838" xr:uid="{0DEECA81-A88B-4F08-98ED-849C7B1D384B}"/>
    <cellStyle name="Porcentagem 2 3 2" xfId="79" xr:uid="{00000000-0005-0000-0000-0000711A0000}"/>
    <cellStyle name="Porcentagem 2 3 2 2" xfId="122" xr:uid="{00000000-0005-0000-0000-0000721A0000}"/>
    <cellStyle name="Porcentagem 2 3 2 2 2" xfId="213" xr:uid="{00000000-0005-0000-0000-0000731A0000}"/>
    <cellStyle name="Porcentagem 2 3 2 2 2 2" xfId="11992" xr:uid="{664BB373-1AF8-439F-87C7-DBB33E1485E4}"/>
    <cellStyle name="Porcentagem 2 3 2 2 3" xfId="11902" xr:uid="{561B6FC0-B805-4862-9D9F-CBB946FBEA5B}"/>
    <cellStyle name="Porcentagem 2 3 2 3" xfId="170" xr:uid="{00000000-0005-0000-0000-0000741A0000}"/>
    <cellStyle name="Porcentagem 2 3 2 3 2" xfId="11949" xr:uid="{FE9345F7-2CD3-49FA-A54E-696DF654D9B1}"/>
    <cellStyle name="Porcentagem 2 3 2 4" xfId="11859" xr:uid="{7352D5B8-66A9-4E07-9D4C-B44DBFE6CAEE}"/>
    <cellStyle name="Porcentagem 2 3 3" xfId="101" xr:uid="{00000000-0005-0000-0000-0000751A0000}"/>
    <cellStyle name="Porcentagem 2 3 3 2" xfId="192" xr:uid="{00000000-0005-0000-0000-0000761A0000}"/>
    <cellStyle name="Porcentagem 2 3 3 2 2" xfId="11971" xr:uid="{E874AE73-1859-4CC0-9644-AB564319D629}"/>
    <cellStyle name="Porcentagem 2 3 3 3" xfId="11881" xr:uid="{B451E4D5-13E8-470A-8CEF-FE0A269F8F81}"/>
    <cellStyle name="Porcentagem 2 3 4" xfId="6848" xr:uid="{00000000-0005-0000-0000-0000771A0000}"/>
    <cellStyle name="Porcentagem 2 3 5" xfId="6849" xr:uid="{00000000-0005-0000-0000-0000781A0000}"/>
    <cellStyle name="Porcentagem 2 3 6" xfId="6850" xr:uid="{00000000-0005-0000-0000-0000791A0000}"/>
    <cellStyle name="Porcentagem 2 3 7" xfId="6851" xr:uid="{00000000-0005-0000-0000-00007A1A0000}"/>
    <cellStyle name="Porcentagem 2 3 8" xfId="6852" xr:uid="{00000000-0005-0000-0000-00007B1A0000}"/>
    <cellStyle name="Porcentagem 2 3 9" xfId="6853" xr:uid="{00000000-0005-0000-0000-00007C1A0000}"/>
    <cellStyle name="Porcentagem 2 30" xfId="6854" xr:uid="{00000000-0005-0000-0000-00007D1A0000}"/>
    <cellStyle name="Porcentagem 2 31" xfId="6855" xr:uid="{00000000-0005-0000-0000-00007E1A0000}"/>
    <cellStyle name="Porcentagem 2 32" xfId="6856" xr:uid="{00000000-0005-0000-0000-00007F1A0000}"/>
    <cellStyle name="Porcentagem 2 33" xfId="6857" xr:uid="{00000000-0005-0000-0000-0000801A0000}"/>
    <cellStyle name="Porcentagem 2 34" xfId="6858" xr:uid="{00000000-0005-0000-0000-0000811A0000}"/>
    <cellStyle name="Porcentagem 2 35" xfId="6859" xr:uid="{00000000-0005-0000-0000-0000821A0000}"/>
    <cellStyle name="Porcentagem 2 36" xfId="6860" xr:uid="{00000000-0005-0000-0000-0000831A0000}"/>
    <cellStyle name="Porcentagem 2 37" xfId="6861" xr:uid="{00000000-0005-0000-0000-0000841A0000}"/>
    <cellStyle name="Porcentagem 2 38" xfId="6862" xr:uid="{00000000-0005-0000-0000-0000851A0000}"/>
    <cellStyle name="Porcentagem 2 39" xfId="6863" xr:uid="{00000000-0005-0000-0000-0000861A0000}"/>
    <cellStyle name="Porcentagem 2 4" xfId="68" xr:uid="{00000000-0005-0000-0000-0000871A0000}"/>
    <cellStyle name="Porcentagem 2 4 2" xfId="111" xr:uid="{00000000-0005-0000-0000-0000881A0000}"/>
    <cellStyle name="Porcentagem 2 4 2 2" xfId="202" xr:uid="{00000000-0005-0000-0000-0000891A0000}"/>
    <cellStyle name="Porcentagem 2 4 2 2 2" xfId="11981" xr:uid="{A7DBF71D-52FD-4528-A20D-CC41FB18C273}"/>
    <cellStyle name="Porcentagem 2 4 2 3" xfId="11891" xr:uid="{3E690B13-710B-4DF4-A33F-585546143F88}"/>
    <cellStyle name="Porcentagem 2 4 3" xfId="6864" xr:uid="{00000000-0005-0000-0000-00008A1A0000}"/>
    <cellStyle name="Porcentagem 2 4 4" xfId="6865" xr:uid="{00000000-0005-0000-0000-00008B1A0000}"/>
    <cellStyle name="Porcentagem 2 4 5" xfId="6866" xr:uid="{00000000-0005-0000-0000-00008C1A0000}"/>
    <cellStyle name="Porcentagem 2 4 6" xfId="6867" xr:uid="{00000000-0005-0000-0000-00008D1A0000}"/>
    <cellStyle name="Porcentagem 2 4 7" xfId="6868" xr:uid="{00000000-0005-0000-0000-00008E1A0000}"/>
    <cellStyle name="Porcentagem 2 4 8" xfId="159" xr:uid="{00000000-0005-0000-0000-00008F1A0000}"/>
    <cellStyle name="Porcentagem 2 4 8 2" xfId="11938" xr:uid="{8354BD05-039D-4618-989A-3D37273F2612}"/>
    <cellStyle name="Porcentagem 2 4 9" xfId="11848" xr:uid="{8011FD16-7412-4271-8C02-40C8B95603DB}"/>
    <cellStyle name="Porcentagem 2 40" xfId="6869" xr:uid="{00000000-0005-0000-0000-0000901A0000}"/>
    <cellStyle name="Porcentagem 2 41" xfId="6870" xr:uid="{00000000-0005-0000-0000-0000911A0000}"/>
    <cellStyle name="Porcentagem 2 42" xfId="6871" xr:uid="{00000000-0005-0000-0000-0000921A0000}"/>
    <cellStyle name="Porcentagem 2 43" xfId="6872" xr:uid="{00000000-0005-0000-0000-0000931A0000}"/>
    <cellStyle name="Porcentagem 2 44" xfId="6873" xr:uid="{00000000-0005-0000-0000-0000941A0000}"/>
    <cellStyle name="Porcentagem 2 45" xfId="6874" xr:uid="{00000000-0005-0000-0000-0000951A0000}"/>
    <cellStyle name="Porcentagem 2 46" xfId="6875" xr:uid="{00000000-0005-0000-0000-0000961A0000}"/>
    <cellStyle name="Porcentagem 2 47" xfId="6876" xr:uid="{00000000-0005-0000-0000-0000971A0000}"/>
    <cellStyle name="Porcentagem 2 48" xfId="6877" xr:uid="{00000000-0005-0000-0000-0000981A0000}"/>
    <cellStyle name="Porcentagem 2 49" xfId="6878" xr:uid="{00000000-0005-0000-0000-0000991A0000}"/>
    <cellStyle name="Porcentagem 2 5" xfId="90" xr:uid="{00000000-0005-0000-0000-00009A1A0000}"/>
    <cellStyle name="Porcentagem 2 5 2" xfId="181" xr:uid="{00000000-0005-0000-0000-00009B1A0000}"/>
    <cellStyle name="Porcentagem 2 5 2 2" xfId="11960" xr:uid="{29B962CA-5B3A-4A20-BDBB-1D2821506BC3}"/>
    <cellStyle name="Porcentagem 2 5 3" xfId="11870" xr:uid="{297E3123-DD38-4223-BDDB-CBD26934F9E7}"/>
    <cellStyle name="Porcentagem 2 50" xfId="6879" xr:uid="{00000000-0005-0000-0000-00009C1A0000}"/>
    <cellStyle name="Porcentagem 2 51" xfId="6880" xr:uid="{00000000-0005-0000-0000-00009D1A0000}"/>
    <cellStyle name="Porcentagem 2 52" xfId="6881" xr:uid="{00000000-0005-0000-0000-00009E1A0000}"/>
    <cellStyle name="Porcentagem 2 53" xfId="6882" xr:uid="{00000000-0005-0000-0000-00009F1A0000}"/>
    <cellStyle name="Porcentagem 2 54" xfId="6883" xr:uid="{00000000-0005-0000-0000-0000A01A0000}"/>
    <cellStyle name="Porcentagem 2 55" xfId="6884" xr:uid="{00000000-0005-0000-0000-0000A11A0000}"/>
    <cellStyle name="Porcentagem 2 56" xfId="6885" xr:uid="{00000000-0005-0000-0000-0000A21A0000}"/>
    <cellStyle name="Porcentagem 2 57" xfId="6886" xr:uid="{00000000-0005-0000-0000-0000A31A0000}"/>
    <cellStyle name="Porcentagem 2 58" xfId="6887" xr:uid="{00000000-0005-0000-0000-0000A41A0000}"/>
    <cellStyle name="Porcentagem 2 59" xfId="6888" xr:uid="{00000000-0005-0000-0000-0000A51A0000}"/>
    <cellStyle name="Porcentagem 2 6" xfId="6889" xr:uid="{00000000-0005-0000-0000-0000A61A0000}"/>
    <cellStyle name="Porcentagem 2 60" xfId="6890" xr:uid="{00000000-0005-0000-0000-0000A71A0000}"/>
    <cellStyle name="Porcentagem 2 61" xfId="132" xr:uid="{00000000-0005-0000-0000-0000A81A0000}"/>
    <cellStyle name="Porcentagem 2 61 2" xfId="11912" xr:uid="{1667DC10-E27C-4133-9AC6-42A10F7236AD}"/>
    <cellStyle name="Porcentagem 2 62" xfId="11827" xr:uid="{EDA5910E-EDE5-42CC-8985-47FF2C530E39}"/>
    <cellStyle name="Porcentagem 2 7" xfId="6891" xr:uid="{00000000-0005-0000-0000-0000A91A0000}"/>
    <cellStyle name="Porcentagem 2 8" xfId="6892" xr:uid="{00000000-0005-0000-0000-0000AA1A0000}"/>
    <cellStyle name="Porcentagem 2 9" xfId="6893" xr:uid="{00000000-0005-0000-0000-0000AB1A0000}"/>
    <cellStyle name="Porcentagem 3" xfId="25" xr:uid="{00000000-0005-0000-0000-0000AC1A0000}"/>
    <cellStyle name="Porcentagem 3 10" xfId="6894" xr:uid="{00000000-0005-0000-0000-0000AD1A0000}"/>
    <cellStyle name="Porcentagem 3 11" xfId="6895" xr:uid="{00000000-0005-0000-0000-0000AE1A0000}"/>
    <cellStyle name="Porcentagem 3 12" xfId="6896" xr:uid="{00000000-0005-0000-0000-0000AF1A0000}"/>
    <cellStyle name="Porcentagem 3 13" xfId="6897" xr:uid="{00000000-0005-0000-0000-0000B01A0000}"/>
    <cellStyle name="Porcentagem 3 14" xfId="6898" xr:uid="{00000000-0005-0000-0000-0000B11A0000}"/>
    <cellStyle name="Porcentagem 3 15" xfId="6899" xr:uid="{00000000-0005-0000-0000-0000B21A0000}"/>
    <cellStyle name="Porcentagem 3 16" xfId="6900" xr:uid="{00000000-0005-0000-0000-0000B31A0000}"/>
    <cellStyle name="Porcentagem 3 17" xfId="6901" xr:uid="{00000000-0005-0000-0000-0000B41A0000}"/>
    <cellStyle name="Porcentagem 3 18" xfId="6902" xr:uid="{00000000-0005-0000-0000-0000B51A0000}"/>
    <cellStyle name="Porcentagem 3 19" xfId="6903" xr:uid="{00000000-0005-0000-0000-0000B61A0000}"/>
    <cellStyle name="Porcentagem 3 2" xfId="57" xr:uid="{00000000-0005-0000-0000-0000B71A0000}"/>
    <cellStyle name="Porcentagem 3 2 2" xfId="6904" xr:uid="{00000000-0005-0000-0000-0000B81A0000}"/>
    <cellStyle name="Porcentagem 3 2 3" xfId="6905" xr:uid="{00000000-0005-0000-0000-0000B91A0000}"/>
    <cellStyle name="Porcentagem 3 2 4" xfId="6906" xr:uid="{00000000-0005-0000-0000-0000BA1A0000}"/>
    <cellStyle name="Porcentagem 3 2 5" xfId="6907" xr:uid="{00000000-0005-0000-0000-0000BB1A0000}"/>
    <cellStyle name="Porcentagem 3 2 6" xfId="6908" xr:uid="{00000000-0005-0000-0000-0000BC1A0000}"/>
    <cellStyle name="Porcentagem 3 2 7" xfId="6909" xr:uid="{00000000-0005-0000-0000-0000BD1A0000}"/>
    <cellStyle name="Porcentagem 3 2 8" xfId="6910" xr:uid="{00000000-0005-0000-0000-0000BE1A0000}"/>
    <cellStyle name="Porcentagem 3 20" xfId="6911" xr:uid="{00000000-0005-0000-0000-0000BF1A0000}"/>
    <cellStyle name="Porcentagem 3 21" xfId="6912" xr:uid="{00000000-0005-0000-0000-0000C01A0000}"/>
    <cellStyle name="Porcentagem 3 22" xfId="6913" xr:uid="{00000000-0005-0000-0000-0000C11A0000}"/>
    <cellStyle name="Porcentagem 3 23" xfId="6914" xr:uid="{00000000-0005-0000-0000-0000C21A0000}"/>
    <cellStyle name="Porcentagem 3 24" xfId="6915" xr:uid="{00000000-0005-0000-0000-0000C31A0000}"/>
    <cellStyle name="Porcentagem 3 25" xfId="6916" xr:uid="{00000000-0005-0000-0000-0000C41A0000}"/>
    <cellStyle name="Porcentagem 3 26" xfId="6917" xr:uid="{00000000-0005-0000-0000-0000C51A0000}"/>
    <cellStyle name="Porcentagem 3 27" xfId="6918" xr:uid="{00000000-0005-0000-0000-0000C61A0000}"/>
    <cellStyle name="Porcentagem 3 28" xfId="6919" xr:uid="{00000000-0005-0000-0000-0000C71A0000}"/>
    <cellStyle name="Porcentagem 3 29" xfId="6920" xr:uid="{00000000-0005-0000-0000-0000C81A0000}"/>
    <cellStyle name="Porcentagem 3 3" xfId="6921" xr:uid="{00000000-0005-0000-0000-0000C91A0000}"/>
    <cellStyle name="Porcentagem 3 3 2" xfId="6922" xr:uid="{00000000-0005-0000-0000-0000CA1A0000}"/>
    <cellStyle name="Porcentagem 3 3 3" xfId="6923" xr:uid="{00000000-0005-0000-0000-0000CB1A0000}"/>
    <cellStyle name="Porcentagem 3 3 4" xfId="6924" xr:uid="{00000000-0005-0000-0000-0000CC1A0000}"/>
    <cellStyle name="Porcentagem 3 3 5" xfId="6925" xr:uid="{00000000-0005-0000-0000-0000CD1A0000}"/>
    <cellStyle name="Porcentagem 3 3 6" xfId="6926" xr:uid="{00000000-0005-0000-0000-0000CE1A0000}"/>
    <cellStyle name="Porcentagem 3 3 7" xfId="6927" xr:uid="{00000000-0005-0000-0000-0000CF1A0000}"/>
    <cellStyle name="Porcentagem 3 30" xfId="6928" xr:uid="{00000000-0005-0000-0000-0000D01A0000}"/>
    <cellStyle name="Porcentagem 3 31" xfId="6929" xr:uid="{00000000-0005-0000-0000-0000D11A0000}"/>
    <cellStyle name="Porcentagem 3 32" xfId="6930" xr:uid="{00000000-0005-0000-0000-0000D21A0000}"/>
    <cellStyle name="Porcentagem 3 33" xfId="6931" xr:uid="{00000000-0005-0000-0000-0000D31A0000}"/>
    <cellStyle name="Porcentagem 3 34" xfId="6932" xr:uid="{00000000-0005-0000-0000-0000D41A0000}"/>
    <cellStyle name="Porcentagem 3 35" xfId="6933" xr:uid="{00000000-0005-0000-0000-0000D51A0000}"/>
    <cellStyle name="Porcentagem 3 36" xfId="6934" xr:uid="{00000000-0005-0000-0000-0000D61A0000}"/>
    <cellStyle name="Porcentagem 3 37" xfId="6935" xr:uid="{00000000-0005-0000-0000-0000D71A0000}"/>
    <cellStyle name="Porcentagem 3 38" xfId="6936" xr:uid="{00000000-0005-0000-0000-0000D81A0000}"/>
    <cellStyle name="Porcentagem 3 39" xfId="6937" xr:uid="{00000000-0005-0000-0000-0000D91A0000}"/>
    <cellStyle name="Porcentagem 3 4" xfId="6938" xr:uid="{00000000-0005-0000-0000-0000DA1A0000}"/>
    <cellStyle name="Porcentagem 3 4 2" xfId="6939" xr:uid="{00000000-0005-0000-0000-0000DB1A0000}"/>
    <cellStyle name="Porcentagem 3 4 2 2" xfId="14041" xr:uid="{6A864A51-B5B9-4928-8F7A-34657F6B7379}"/>
    <cellStyle name="Porcentagem 3 4 3" xfId="14040" xr:uid="{C8FC4FF7-AB85-4803-8FCC-4EBD8D1D4F24}"/>
    <cellStyle name="Porcentagem 3 40" xfId="6940" xr:uid="{00000000-0005-0000-0000-0000DC1A0000}"/>
    <cellStyle name="Porcentagem 3 41" xfId="6941" xr:uid="{00000000-0005-0000-0000-0000DD1A0000}"/>
    <cellStyle name="Porcentagem 3 42" xfId="6942" xr:uid="{00000000-0005-0000-0000-0000DE1A0000}"/>
    <cellStyle name="Porcentagem 3 43" xfId="6943" xr:uid="{00000000-0005-0000-0000-0000DF1A0000}"/>
    <cellStyle name="Porcentagem 3 44" xfId="6944" xr:uid="{00000000-0005-0000-0000-0000E01A0000}"/>
    <cellStyle name="Porcentagem 3 45" xfId="6945" xr:uid="{00000000-0005-0000-0000-0000E11A0000}"/>
    <cellStyle name="Porcentagem 3 46" xfId="6946" xr:uid="{00000000-0005-0000-0000-0000E21A0000}"/>
    <cellStyle name="Porcentagem 3 47" xfId="6947" xr:uid="{00000000-0005-0000-0000-0000E31A0000}"/>
    <cellStyle name="Porcentagem 3 48" xfId="6948" xr:uid="{00000000-0005-0000-0000-0000E41A0000}"/>
    <cellStyle name="Porcentagem 3 49" xfId="6949" xr:uid="{00000000-0005-0000-0000-0000E51A0000}"/>
    <cellStyle name="Porcentagem 3 5" xfId="6950" xr:uid="{00000000-0005-0000-0000-0000E61A0000}"/>
    <cellStyle name="Porcentagem 3 50" xfId="6951" xr:uid="{00000000-0005-0000-0000-0000E71A0000}"/>
    <cellStyle name="Porcentagem 3 51" xfId="6952" xr:uid="{00000000-0005-0000-0000-0000E81A0000}"/>
    <cellStyle name="Porcentagem 3 52" xfId="6953" xr:uid="{00000000-0005-0000-0000-0000E91A0000}"/>
    <cellStyle name="Porcentagem 3 53" xfId="6954" xr:uid="{00000000-0005-0000-0000-0000EA1A0000}"/>
    <cellStyle name="Porcentagem 3 54" xfId="6955" xr:uid="{00000000-0005-0000-0000-0000EB1A0000}"/>
    <cellStyle name="Porcentagem 3 55" xfId="6956" xr:uid="{00000000-0005-0000-0000-0000EC1A0000}"/>
    <cellStyle name="Porcentagem 3 56" xfId="6957" xr:uid="{00000000-0005-0000-0000-0000ED1A0000}"/>
    <cellStyle name="Porcentagem 3 57" xfId="6958" xr:uid="{00000000-0005-0000-0000-0000EE1A0000}"/>
    <cellStyle name="Porcentagem 3 58" xfId="6959" xr:uid="{00000000-0005-0000-0000-0000EF1A0000}"/>
    <cellStyle name="Porcentagem 3 59" xfId="6960" xr:uid="{00000000-0005-0000-0000-0000F01A0000}"/>
    <cellStyle name="Porcentagem 3 6" xfId="6961" xr:uid="{00000000-0005-0000-0000-0000F11A0000}"/>
    <cellStyle name="Porcentagem 3 60" xfId="6962" xr:uid="{00000000-0005-0000-0000-0000F21A0000}"/>
    <cellStyle name="Porcentagem 3 61" xfId="6963" xr:uid="{00000000-0005-0000-0000-0000F31A0000}"/>
    <cellStyle name="Porcentagem 3 62" xfId="6964" xr:uid="{00000000-0005-0000-0000-0000F41A0000}"/>
    <cellStyle name="Porcentagem 3 7" xfId="6965" xr:uid="{00000000-0005-0000-0000-0000F51A0000}"/>
    <cellStyle name="Porcentagem 3 8" xfId="6966" xr:uid="{00000000-0005-0000-0000-0000F61A0000}"/>
    <cellStyle name="Porcentagem 3 9" xfId="6967" xr:uid="{00000000-0005-0000-0000-0000F71A0000}"/>
    <cellStyle name="Porcentagem 3_Conc._CODEVASF_Ed.064-07_SES Morada Nova de Minas_Lt.03_26-11-2007" xfId="6968" xr:uid="{00000000-0005-0000-0000-0000F81A0000}"/>
    <cellStyle name="Porcentagem 4" xfId="26" xr:uid="{00000000-0005-0000-0000-0000F91A0000}"/>
    <cellStyle name="Porcentagem 4 10" xfId="6969" xr:uid="{00000000-0005-0000-0000-0000FA1A0000}"/>
    <cellStyle name="Porcentagem 4 10 2" xfId="14042" xr:uid="{95F3B39E-6B02-4ABD-B355-6E84071AE3A3}"/>
    <cellStyle name="Porcentagem 4 11" xfId="6970" xr:uid="{00000000-0005-0000-0000-0000FB1A0000}"/>
    <cellStyle name="Porcentagem 4 11 2" xfId="14043" xr:uid="{0B19DA53-E480-400A-B35C-A50FF98155E9}"/>
    <cellStyle name="Porcentagem 4 12" xfId="6971" xr:uid="{00000000-0005-0000-0000-0000FC1A0000}"/>
    <cellStyle name="Porcentagem 4 12 2" xfId="14044" xr:uid="{F7A1B05D-A1E3-4D91-AD09-096555250941}"/>
    <cellStyle name="Porcentagem 4 13" xfId="6972" xr:uid="{00000000-0005-0000-0000-0000FD1A0000}"/>
    <cellStyle name="Porcentagem 4 13 2" xfId="14045" xr:uid="{229DF7E8-C225-4E91-939C-88310E1822C3}"/>
    <cellStyle name="Porcentagem 4 2" xfId="6973" xr:uid="{00000000-0005-0000-0000-0000FE1A0000}"/>
    <cellStyle name="Porcentagem 4 2 2" xfId="6974" xr:uid="{00000000-0005-0000-0000-0000FF1A0000}"/>
    <cellStyle name="Porcentagem 4 2 3" xfId="6975" xr:uid="{00000000-0005-0000-0000-0000001B0000}"/>
    <cellStyle name="Porcentagem 4 2 4" xfId="6976" xr:uid="{00000000-0005-0000-0000-0000011B0000}"/>
    <cellStyle name="Porcentagem 4 2 5" xfId="6977" xr:uid="{00000000-0005-0000-0000-0000021B0000}"/>
    <cellStyle name="Porcentagem 4 2 6" xfId="6978" xr:uid="{00000000-0005-0000-0000-0000031B0000}"/>
    <cellStyle name="Porcentagem 4 2 7" xfId="6979" xr:uid="{00000000-0005-0000-0000-0000041B0000}"/>
    <cellStyle name="Porcentagem 4 3" xfId="6980" xr:uid="{00000000-0005-0000-0000-0000051B0000}"/>
    <cellStyle name="Porcentagem 4 3 2" xfId="6981" xr:uid="{00000000-0005-0000-0000-0000061B0000}"/>
    <cellStyle name="Porcentagem 4 3 3" xfId="6982" xr:uid="{00000000-0005-0000-0000-0000071B0000}"/>
    <cellStyle name="Porcentagem 4 3 4" xfId="6983" xr:uid="{00000000-0005-0000-0000-0000081B0000}"/>
    <cellStyle name="Porcentagem 4 3 5" xfId="6984" xr:uid="{00000000-0005-0000-0000-0000091B0000}"/>
    <cellStyle name="Porcentagem 4 3 6" xfId="6985" xr:uid="{00000000-0005-0000-0000-00000A1B0000}"/>
    <cellStyle name="Porcentagem 4 3 7" xfId="6986" xr:uid="{00000000-0005-0000-0000-00000B1B0000}"/>
    <cellStyle name="Porcentagem 4 4" xfId="6987" xr:uid="{00000000-0005-0000-0000-00000C1B0000}"/>
    <cellStyle name="Porcentagem 4 5" xfId="6988" xr:uid="{00000000-0005-0000-0000-00000D1B0000}"/>
    <cellStyle name="Porcentagem 4 6" xfId="6989" xr:uid="{00000000-0005-0000-0000-00000E1B0000}"/>
    <cellStyle name="Porcentagem 4 7" xfId="6990" xr:uid="{00000000-0005-0000-0000-00000F1B0000}"/>
    <cellStyle name="Porcentagem 4 8" xfId="6991" xr:uid="{00000000-0005-0000-0000-0000101B0000}"/>
    <cellStyle name="Porcentagem 4 8 2" xfId="14046" xr:uid="{6FEF7793-D510-4C75-8F56-6DADB66A387F}"/>
    <cellStyle name="Porcentagem 4 9" xfId="6992" xr:uid="{00000000-0005-0000-0000-0000111B0000}"/>
    <cellStyle name="Porcentagem 4 9 2" xfId="14047" xr:uid="{6699CA1F-7AEB-4EE9-9AA2-7EA3401900ED}"/>
    <cellStyle name="Porcentagem 5" xfId="219" xr:uid="{00000000-0005-0000-0000-0000121B0000}"/>
    <cellStyle name="Porcentagem 5 2" xfId="6993" xr:uid="{00000000-0005-0000-0000-0000131B0000}"/>
    <cellStyle name="Porcentagem 5 3" xfId="6994" xr:uid="{00000000-0005-0000-0000-0000141B0000}"/>
    <cellStyle name="Porcentagem 5 4" xfId="6995" xr:uid="{00000000-0005-0000-0000-0000151B0000}"/>
    <cellStyle name="Porcentagem 5 5" xfId="6996" xr:uid="{00000000-0005-0000-0000-0000161B0000}"/>
    <cellStyle name="Porcentagem 5 6" xfId="6997" xr:uid="{00000000-0005-0000-0000-0000171B0000}"/>
    <cellStyle name="Porcentagem 5 7" xfId="6998" xr:uid="{00000000-0005-0000-0000-0000181B0000}"/>
    <cellStyle name="Porcentagem 5 7 2" xfId="14048" xr:uid="{53A845A6-4A1C-4166-8622-717A07F094E4}"/>
    <cellStyle name="Porcentagem 5 8" xfId="6999" xr:uid="{00000000-0005-0000-0000-0000191B0000}"/>
    <cellStyle name="Porcentagem 5 8 2" xfId="14049" xr:uid="{19BA797B-58FB-4347-82B3-E2ADA319C8E9}"/>
    <cellStyle name="Porcentagem 5 9" xfId="11998" xr:uid="{EAA4E7CE-FBB6-4DD2-8479-F31C6943329B}"/>
    <cellStyle name="Porcentagem 6" xfId="7000" xr:uid="{00000000-0005-0000-0000-00001A1B0000}"/>
    <cellStyle name="Porcentagem 6 10" xfId="7001" xr:uid="{00000000-0005-0000-0000-00001B1B0000}"/>
    <cellStyle name="Porcentagem 6 10 2" xfId="14050" xr:uid="{CC271752-2E48-46BF-B069-29417AE52CBE}"/>
    <cellStyle name="Porcentagem 6 11" xfId="7002" xr:uid="{00000000-0005-0000-0000-00001C1B0000}"/>
    <cellStyle name="Porcentagem 6 11 2" xfId="14051" xr:uid="{D2D9CBBF-06ED-4B11-81AC-0B4A61F8457E}"/>
    <cellStyle name="Porcentagem 6 12" xfId="7003" xr:uid="{00000000-0005-0000-0000-00001D1B0000}"/>
    <cellStyle name="Porcentagem 6 12 2" xfId="14052" xr:uid="{D0BBD7D7-C3D4-4BCA-8282-A1DF3B2105B8}"/>
    <cellStyle name="Porcentagem 6 13" xfId="7004" xr:uid="{00000000-0005-0000-0000-00001E1B0000}"/>
    <cellStyle name="Porcentagem 6 13 2" xfId="14053" xr:uid="{A32D4CD4-14D8-47D7-A016-5F7D8392AC78}"/>
    <cellStyle name="Porcentagem 6 14" xfId="7005" xr:uid="{00000000-0005-0000-0000-00001F1B0000}"/>
    <cellStyle name="Porcentagem 6 14 2" xfId="14054" xr:uid="{9BC4D2A9-B083-47E7-BDE2-B5AFC686822E}"/>
    <cellStyle name="Porcentagem 6 2" xfId="7006" xr:uid="{00000000-0005-0000-0000-0000201B0000}"/>
    <cellStyle name="Porcentagem 6 2 2" xfId="7007" xr:uid="{00000000-0005-0000-0000-0000211B0000}"/>
    <cellStyle name="Porcentagem 6 2 3" xfId="7008" xr:uid="{00000000-0005-0000-0000-0000221B0000}"/>
    <cellStyle name="Porcentagem 6 2 4" xfId="7009" xr:uid="{00000000-0005-0000-0000-0000231B0000}"/>
    <cellStyle name="Porcentagem 6 2 5" xfId="7010" xr:uid="{00000000-0005-0000-0000-0000241B0000}"/>
    <cellStyle name="Porcentagem 6 2 6" xfId="7011" xr:uid="{00000000-0005-0000-0000-0000251B0000}"/>
    <cellStyle name="Porcentagem 6 2 7" xfId="7012" xr:uid="{00000000-0005-0000-0000-0000261B0000}"/>
    <cellStyle name="Porcentagem 6 3" xfId="7013" xr:uid="{00000000-0005-0000-0000-0000271B0000}"/>
    <cellStyle name="Porcentagem 6 4" xfId="7014" xr:uid="{00000000-0005-0000-0000-0000281B0000}"/>
    <cellStyle name="Porcentagem 6 5" xfId="7015" xr:uid="{00000000-0005-0000-0000-0000291B0000}"/>
    <cellStyle name="Porcentagem 6 6" xfId="7016" xr:uid="{00000000-0005-0000-0000-00002A1B0000}"/>
    <cellStyle name="Porcentagem 6 7" xfId="7017" xr:uid="{00000000-0005-0000-0000-00002B1B0000}"/>
    <cellStyle name="Porcentagem 6 8" xfId="7018" xr:uid="{00000000-0005-0000-0000-00002C1B0000}"/>
    <cellStyle name="Porcentagem 6 8 2" xfId="14055" xr:uid="{573A6781-5E61-4174-AD03-B6909E3DA47B}"/>
    <cellStyle name="Porcentagem 6 9" xfId="7019" xr:uid="{00000000-0005-0000-0000-00002D1B0000}"/>
    <cellStyle name="Porcentagem 6 9 2" xfId="14056" xr:uid="{C29B45E9-90C6-43FA-91DB-3D379C8368D2}"/>
    <cellStyle name="Porcentagem 7" xfId="7020" xr:uid="{00000000-0005-0000-0000-00002E1B0000}"/>
    <cellStyle name="Porcentagem 7 10" xfId="7021" xr:uid="{00000000-0005-0000-0000-00002F1B0000}"/>
    <cellStyle name="Porcentagem 7 11" xfId="7022" xr:uid="{00000000-0005-0000-0000-0000301B0000}"/>
    <cellStyle name="Porcentagem 7 12" xfId="7023" xr:uid="{00000000-0005-0000-0000-0000311B0000}"/>
    <cellStyle name="Porcentagem 7 2" xfId="7024" xr:uid="{00000000-0005-0000-0000-0000321B0000}"/>
    <cellStyle name="Porcentagem 7 3" xfId="7025" xr:uid="{00000000-0005-0000-0000-0000331B0000}"/>
    <cellStyle name="Porcentagem 7 4" xfId="7026" xr:uid="{00000000-0005-0000-0000-0000341B0000}"/>
    <cellStyle name="Porcentagem 7 5" xfId="7027" xr:uid="{00000000-0005-0000-0000-0000351B0000}"/>
    <cellStyle name="Porcentagem 7 6" xfId="7028" xr:uid="{00000000-0005-0000-0000-0000361B0000}"/>
    <cellStyle name="Porcentagem 7 7" xfId="7029" xr:uid="{00000000-0005-0000-0000-0000371B0000}"/>
    <cellStyle name="Porcentagem 7 8" xfId="7030" xr:uid="{00000000-0005-0000-0000-0000381B0000}"/>
    <cellStyle name="Porcentagem 7 9" xfId="7031" xr:uid="{00000000-0005-0000-0000-0000391B0000}"/>
    <cellStyle name="Porcentagem 8" xfId="7032" xr:uid="{00000000-0005-0000-0000-00003A1B0000}"/>
    <cellStyle name="Porcentagem 8 10" xfId="7033" xr:uid="{00000000-0005-0000-0000-00003B1B0000}"/>
    <cellStyle name="Porcentagem 8 11" xfId="7034" xr:uid="{00000000-0005-0000-0000-00003C1B0000}"/>
    <cellStyle name="Porcentagem 8 12" xfId="7035" xr:uid="{00000000-0005-0000-0000-00003D1B0000}"/>
    <cellStyle name="Porcentagem 8 13" xfId="7036" xr:uid="{00000000-0005-0000-0000-00003E1B0000}"/>
    <cellStyle name="Porcentagem 8 2" xfId="7037" xr:uid="{00000000-0005-0000-0000-00003F1B0000}"/>
    <cellStyle name="Porcentagem 8 3" xfId="7038" xr:uid="{00000000-0005-0000-0000-0000401B0000}"/>
    <cellStyle name="Porcentagem 8 4" xfId="7039" xr:uid="{00000000-0005-0000-0000-0000411B0000}"/>
    <cellStyle name="Porcentagem 8 5" xfId="7040" xr:uid="{00000000-0005-0000-0000-0000421B0000}"/>
    <cellStyle name="Porcentagem 8 6" xfId="7041" xr:uid="{00000000-0005-0000-0000-0000431B0000}"/>
    <cellStyle name="Porcentagem 8 7" xfId="7042" xr:uid="{00000000-0005-0000-0000-0000441B0000}"/>
    <cellStyle name="Porcentagem 8 8" xfId="7043" xr:uid="{00000000-0005-0000-0000-0000451B0000}"/>
    <cellStyle name="Porcentagem 8 9" xfId="7044" xr:uid="{00000000-0005-0000-0000-0000461B0000}"/>
    <cellStyle name="Porcentagem 9" xfId="7045" xr:uid="{00000000-0005-0000-0000-0000471B0000}"/>
    <cellStyle name="Porcentagem 9 2" xfId="7046" xr:uid="{00000000-0005-0000-0000-0000481B0000}"/>
    <cellStyle name="Porcentagem 9 3" xfId="7047" xr:uid="{00000000-0005-0000-0000-0000491B0000}"/>
    <cellStyle name="Porcentagem 9 4" xfId="7048" xr:uid="{00000000-0005-0000-0000-00004A1B0000}"/>
    <cellStyle name="Porcentagem 9 5" xfId="7049" xr:uid="{00000000-0005-0000-0000-00004B1B0000}"/>
    <cellStyle name="Porcentagem 9 6" xfId="7050" xr:uid="{00000000-0005-0000-0000-00004C1B0000}"/>
    <cellStyle name="Porcentagem 9 7" xfId="7051" xr:uid="{00000000-0005-0000-0000-00004D1B0000}"/>
    <cellStyle name="Porcentagem 9 8" xfId="14057" xr:uid="{29B0CFCC-190A-41F4-8F80-47F3CAB71B36}"/>
    <cellStyle name="QUANTIDADE_0" xfId="7052" xr:uid="{00000000-0005-0000-0000-00004E1B0000}"/>
    <cellStyle name="QUILÔMETRO_2" xfId="7053" xr:uid="{00000000-0005-0000-0000-00004F1B0000}"/>
    <cellStyle name="Saída 2" xfId="7054" xr:uid="{00000000-0005-0000-0000-0000501B0000}"/>
    <cellStyle name="Saída 2 10" xfId="7055" xr:uid="{00000000-0005-0000-0000-0000511B0000}"/>
    <cellStyle name="Saída 2 2" xfId="7056" xr:uid="{00000000-0005-0000-0000-0000521B0000}"/>
    <cellStyle name="Saída 2 3" xfId="7057" xr:uid="{00000000-0005-0000-0000-0000531B0000}"/>
    <cellStyle name="Saída 2 4" xfId="7058" xr:uid="{00000000-0005-0000-0000-0000541B0000}"/>
    <cellStyle name="Saída 2 5" xfId="7059" xr:uid="{00000000-0005-0000-0000-0000551B0000}"/>
    <cellStyle name="Saída 2 6" xfId="7060" xr:uid="{00000000-0005-0000-0000-0000561B0000}"/>
    <cellStyle name="Saída 2 7" xfId="7061" xr:uid="{00000000-0005-0000-0000-0000571B0000}"/>
    <cellStyle name="Saída 2 8" xfId="7062" xr:uid="{00000000-0005-0000-0000-0000581B0000}"/>
    <cellStyle name="Saída 2 9" xfId="7063" xr:uid="{00000000-0005-0000-0000-0000591B0000}"/>
    <cellStyle name="Saída 3" xfId="7064" xr:uid="{00000000-0005-0000-0000-00005A1B0000}"/>
    <cellStyle name="Saída 3 2" xfId="7065" xr:uid="{00000000-0005-0000-0000-00005B1B0000}"/>
    <cellStyle name="Saída 3 3" xfId="7066" xr:uid="{00000000-0005-0000-0000-00005C1B0000}"/>
    <cellStyle name="Saída 3 4" xfId="7067" xr:uid="{00000000-0005-0000-0000-00005D1B0000}"/>
    <cellStyle name="Saída 3 5" xfId="7068" xr:uid="{00000000-0005-0000-0000-00005E1B0000}"/>
    <cellStyle name="Saída 3 6" xfId="7069" xr:uid="{00000000-0005-0000-0000-00005F1B0000}"/>
    <cellStyle name="Saída 3 7" xfId="7070" xr:uid="{00000000-0005-0000-0000-0000601B0000}"/>
    <cellStyle name="Saída 4" xfId="7071" xr:uid="{00000000-0005-0000-0000-0000611B0000}"/>
    <cellStyle name="Saída 5" xfId="7072" xr:uid="{00000000-0005-0000-0000-0000621B0000}"/>
    <cellStyle name="Saída 6" xfId="7073" xr:uid="{00000000-0005-0000-0000-0000631B0000}"/>
    <cellStyle name="Saída 7" xfId="7074" xr:uid="{00000000-0005-0000-0000-0000641B0000}"/>
    <cellStyle name="Salida" xfId="7075" xr:uid="{00000000-0005-0000-0000-0000651B0000}"/>
    <cellStyle name="Sem título1" xfId="7076" xr:uid="{00000000-0005-0000-0000-0000661B0000}"/>
    <cellStyle name="Separador de m" xfId="27" xr:uid="{00000000-0005-0000-0000-0000671B0000}"/>
    <cellStyle name="Separador de milhares [0] 2" xfId="7077" xr:uid="{00000000-0005-0000-0000-0000681B0000}"/>
    <cellStyle name="Separador de milhares [0] 3" xfId="7078" xr:uid="{00000000-0005-0000-0000-0000691B0000}"/>
    <cellStyle name="Separador de milhares 10" xfId="7079" xr:uid="{00000000-0005-0000-0000-00006A1B0000}"/>
    <cellStyle name="Separador de milhares 10 2" xfId="7080" xr:uid="{00000000-0005-0000-0000-00006B1B0000}"/>
    <cellStyle name="Separador de milhares 10 2 2" xfId="14058" xr:uid="{8C1351AB-3980-455B-B10A-49046293A616}"/>
    <cellStyle name="Separador de milhares 10 3" xfId="7081" xr:uid="{00000000-0005-0000-0000-00006C1B0000}"/>
    <cellStyle name="Separador de milhares 10 3 2" xfId="14059" xr:uid="{0C639470-366D-44CF-A401-ED22899CB81C}"/>
    <cellStyle name="Separador de milhares 10 4" xfId="7082" xr:uid="{00000000-0005-0000-0000-00006D1B0000}"/>
    <cellStyle name="Separador de milhares 10 4 2" xfId="14060" xr:uid="{DD788DDD-8C0C-48CD-BB17-425FF689FAC0}"/>
    <cellStyle name="Separador de milhares 10 5" xfId="7083" xr:uid="{00000000-0005-0000-0000-00006E1B0000}"/>
    <cellStyle name="Separador de milhares 10 5 2" xfId="14061" xr:uid="{10E4A3C6-233D-425D-8A25-A484198F445D}"/>
    <cellStyle name="Separador de milhares 10 6" xfId="7084" xr:uid="{00000000-0005-0000-0000-00006F1B0000}"/>
    <cellStyle name="Separador de milhares 10 6 2" xfId="14062" xr:uid="{855CD491-1455-4E36-83F3-081FF4FEBB2D}"/>
    <cellStyle name="Separador de milhares 10 7" xfId="7085" xr:uid="{00000000-0005-0000-0000-0000701B0000}"/>
    <cellStyle name="Separador de milhares 10 7 2" xfId="14063" xr:uid="{E36EDCBB-BDF0-4763-B411-0B4A8D569956}"/>
    <cellStyle name="Separador de milhares 10 8" xfId="7086" xr:uid="{00000000-0005-0000-0000-0000711B0000}"/>
    <cellStyle name="Separador de milhares 10 8 2" xfId="14064" xr:uid="{D0EBFE4D-8B1F-43AF-8540-D3C7B431A1F9}"/>
    <cellStyle name="Separador de milhares 11" xfId="7087" xr:uid="{00000000-0005-0000-0000-0000721B0000}"/>
    <cellStyle name="Separador de milhares 11 2" xfId="14065" xr:uid="{3155886A-2302-490E-9014-313EB6B5F346}"/>
    <cellStyle name="Separador de milhares 12" xfId="7088" xr:uid="{00000000-0005-0000-0000-0000731B0000}"/>
    <cellStyle name="Separador de milhares 13" xfId="7089" xr:uid="{00000000-0005-0000-0000-0000741B0000}"/>
    <cellStyle name="Separador de milhares 14" xfId="7090" xr:uid="{00000000-0005-0000-0000-0000751B0000}"/>
    <cellStyle name="Separador de milhares 14 2" xfId="14066" xr:uid="{5C1C54E2-397F-4E52-9F83-A7BBED85695C}"/>
    <cellStyle name="Separador de milhares 15" xfId="7091" xr:uid="{00000000-0005-0000-0000-0000761B0000}"/>
    <cellStyle name="Separador de milhares 16" xfId="7092" xr:uid="{00000000-0005-0000-0000-0000771B0000}"/>
    <cellStyle name="Separador de milhares 17" xfId="7093" xr:uid="{00000000-0005-0000-0000-0000781B0000}"/>
    <cellStyle name="Separador de milhares 18" xfId="7094" xr:uid="{00000000-0005-0000-0000-0000791B0000}"/>
    <cellStyle name="Separador de milhares 19" xfId="7095" xr:uid="{00000000-0005-0000-0000-00007A1B0000}"/>
    <cellStyle name="Separador de milhares 19 2" xfId="7096" xr:uid="{00000000-0005-0000-0000-00007B1B0000}"/>
    <cellStyle name="Separador de milhares 19 2 2" xfId="14067" xr:uid="{31A2427A-8253-442D-95E2-8421BD1DC614}"/>
    <cellStyle name="Separador de milhares 19 3" xfId="7097" xr:uid="{00000000-0005-0000-0000-00007C1B0000}"/>
    <cellStyle name="Separador de milhares 19 3 2" xfId="14068" xr:uid="{F3D31C9A-DA01-4466-96EC-2982BF18890B}"/>
    <cellStyle name="Separador de milhares 19 4" xfId="7098" xr:uid="{00000000-0005-0000-0000-00007D1B0000}"/>
    <cellStyle name="Separador de milhares 19 4 2" xfId="14069" xr:uid="{E90E4FBC-813B-447B-A83C-21E0666AA094}"/>
    <cellStyle name="Separador de milhares 19 5" xfId="7099" xr:uid="{00000000-0005-0000-0000-00007E1B0000}"/>
    <cellStyle name="Separador de milhares 19 5 2" xfId="14070" xr:uid="{067A23C8-5A6D-40FB-B0C4-BF23BC350687}"/>
    <cellStyle name="Separador de milhares 19 6" xfId="7100" xr:uid="{00000000-0005-0000-0000-00007F1B0000}"/>
    <cellStyle name="Separador de milhares 19 6 2" xfId="14071" xr:uid="{63F4A204-BFC8-415A-8172-D336C618A586}"/>
    <cellStyle name="Separador de milhares 19 7" xfId="7101" xr:uid="{00000000-0005-0000-0000-0000801B0000}"/>
    <cellStyle name="Separador de milhares 19 7 2" xfId="14072" xr:uid="{FD040748-EC8C-4B5A-AC4F-9D0F1A7A9992}"/>
    <cellStyle name="Separador de milhares 2" xfId="36" xr:uid="{00000000-0005-0000-0000-0000811B0000}"/>
    <cellStyle name="Separador de milhares 2 10" xfId="7102" xr:uid="{00000000-0005-0000-0000-0000821B0000}"/>
    <cellStyle name="Separador de milhares 2 10 10" xfId="7103" xr:uid="{00000000-0005-0000-0000-0000831B0000}"/>
    <cellStyle name="Separador de milhares 2 10 11" xfId="7104" xr:uid="{00000000-0005-0000-0000-0000841B0000}"/>
    <cellStyle name="Separador de milhares 2 10 12" xfId="7105" xr:uid="{00000000-0005-0000-0000-0000851B0000}"/>
    <cellStyle name="Separador de milhares 2 10 13" xfId="7106" xr:uid="{00000000-0005-0000-0000-0000861B0000}"/>
    <cellStyle name="Separador de milhares 2 10 14" xfId="7107" xr:uid="{00000000-0005-0000-0000-0000871B0000}"/>
    <cellStyle name="Separador de milhares 2 10 15" xfId="7108" xr:uid="{00000000-0005-0000-0000-0000881B0000}"/>
    <cellStyle name="Separador de milhares 2 10 16" xfId="7109" xr:uid="{00000000-0005-0000-0000-0000891B0000}"/>
    <cellStyle name="Separador de milhares 2 10 17" xfId="7110" xr:uid="{00000000-0005-0000-0000-00008A1B0000}"/>
    <cellStyle name="Separador de milhares 2 10 18" xfId="7111" xr:uid="{00000000-0005-0000-0000-00008B1B0000}"/>
    <cellStyle name="Separador de milhares 2 10 19" xfId="7112" xr:uid="{00000000-0005-0000-0000-00008C1B0000}"/>
    <cellStyle name="Separador de milhares 2 10 2" xfId="7113" xr:uid="{00000000-0005-0000-0000-00008D1B0000}"/>
    <cellStyle name="Separador de milhares 2 10 2 10" xfId="7114" xr:uid="{00000000-0005-0000-0000-00008E1B0000}"/>
    <cellStyle name="Separador de milhares 2 10 2 11" xfId="7115" xr:uid="{00000000-0005-0000-0000-00008F1B0000}"/>
    <cellStyle name="Separador de milhares 2 10 2 12" xfId="7116" xr:uid="{00000000-0005-0000-0000-0000901B0000}"/>
    <cellStyle name="Separador de milhares 2 10 2 13" xfId="7117" xr:uid="{00000000-0005-0000-0000-0000911B0000}"/>
    <cellStyle name="Separador de milhares 2 10 2 14" xfId="7118" xr:uid="{00000000-0005-0000-0000-0000921B0000}"/>
    <cellStyle name="Separador de milhares 2 10 2 15" xfId="7119" xr:uid="{00000000-0005-0000-0000-0000931B0000}"/>
    <cellStyle name="Separador de milhares 2 10 2 16" xfId="7120" xr:uid="{00000000-0005-0000-0000-0000941B0000}"/>
    <cellStyle name="Separador de milhares 2 10 2 17" xfId="7121" xr:uid="{00000000-0005-0000-0000-0000951B0000}"/>
    <cellStyle name="Separador de milhares 2 10 2 18" xfId="7122" xr:uid="{00000000-0005-0000-0000-0000961B0000}"/>
    <cellStyle name="Separador de milhares 2 10 2 19" xfId="7123" xr:uid="{00000000-0005-0000-0000-0000971B0000}"/>
    <cellStyle name="Separador de milhares 2 10 2 2" xfId="7124" xr:uid="{00000000-0005-0000-0000-0000981B0000}"/>
    <cellStyle name="Separador de milhares 2 10 2 20" xfId="7125" xr:uid="{00000000-0005-0000-0000-0000991B0000}"/>
    <cellStyle name="Separador de milhares 2 10 2 21" xfId="7126" xr:uid="{00000000-0005-0000-0000-00009A1B0000}"/>
    <cellStyle name="Separador de milhares 2 10 2 22" xfId="7127" xr:uid="{00000000-0005-0000-0000-00009B1B0000}"/>
    <cellStyle name="Separador de milhares 2 10 2 23" xfId="7128" xr:uid="{00000000-0005-0000-0000-00009C1B0000}"/>
    <cellStyle name="Separador de milhares 2 10 2 3" xfId="7129" xr:uid="{00000000-0005-0000-0000-00009D1B0000}"/>
    <cellStyle name="Separador de milhares 2 10 2 4" xfId="7130" xr:uid="{00000000-0005-0000-0000-00009E1B0000}"/>
    <cellStyle name="Separador de milhares 2 10 2 5" xfId="7131" xr:uid="{00000000-0005-0000-0000-00009F1B0000}"/>
    <cellStyle name="Separador de milhares 2 10 2 6" xfId="7132" xr:uid="{00000000-0005-0000-0000-0000A01B0000}"/>
    <cellStyle name="Separador de milhares 2 10 2 7" xfId="7133" xr:uid="{00000000-0005-0000-0000-0000A11B0000}"/>
    <cellStyle name="Separador de milhares 2 10 2 8" xfId="7134" xr:uid="{00000000-0005-0000-0000-0000A21B0000}"/>
    <cellStyle name="Separador de milhares 2 10 2 9" xfId="7135" xr:uid="{00000000-0005-0000-0000-0000A31B0000}"/>
    <cellStyle name="Separador de milhares 2 10 20" xfId="7136" xr:uid="{00000000-0005-0000-0000-0000A41B0000}"/>
    <cellStyle name="Separador de milhares 2 10 21" xfId="7137" xr:uid="{00000000-0005-0000-0000-0000A51B0000}"/>
    <cellStyle name="Separador de milhares 2 10 22" xfId="7138" xr:uid="{00000000-0005-0000-0000-0000A61B0000}"/>
    <cellStyle name="Separador de milhares 2 10 23" xfId="7139" xr:uid="{00000000-0005-0000-0000-0000A71B0000}"/>
    <cellStyle name="Separador de milhares 2 10 24" xfId="7140" xr:uid="{00000000-0005-0000-0000-0000A81B0000}"/>
    <cellStyle name="Separador de milhares 2 10 25" xfId="7141" xr:uid="{00000000-0005-0000-0000-0000A91B0000}"/>
    <cellStyle name="Separador de milhares 2 10 26" xfId="7142" xr:uid="{00000000-0005-0000-0000-0000AA1B0000}"/>
    <cellStyle name="Separador de milhares 2 10 27" xfId="7143" xr:uid="{00000000-0005-0000-0000-0000AB1B0000}"/>
    <cellStyle name="Separador de milhares 2 10 28" xfId="7144" xr:uid="{00000000-0005-0000-0000-0000AC1B0000}"/>
    <cellStyle name="Separador de milhares 2 10 29" xfId="7145" xr:uid="{00000000-0005-0000-0000-0000AD1B0000}"/>
    <cellStyle name="Separador de milhares 2 10 3" xfId="7146" xr:uid="{00000000-0005-0000-0000-0000AE1B0000}"/>
    <cellStyle name="Separador de milhares 2 10 30" xfId="7147" xr:uid="{00000000-0005-0000-0000-0000AF1B0000}"/>
    <cellStyle name="Separador de milhares 2 10 31" xfId="14073" xr:uid="{BCD079B1-9AD6-4F88-88DC-69E88D3E23A5}"/>
    <cellStyle name="Separador de milhares 2 10 4" xfId="7148" xr:uid="{00000000-0005-0000-0000-0000B01B0000}"/>
    <cellStyle name="Separador de milhares 2 10 5" xfId="7149" xr:uid="{00000000-0005-0000-0000-0000B11B0000}"/>
    <cellStyle name="Separador de milhares 2 10 6" xfId="7150" xr:uid="{00000000-0005-0000-0000-0000B21B0000}"/>
    <cellStyle name="Separador de milhares 2 10 7" xfId="7151" xr:uid="{00000000-0005-0000-0000-0000B31B0000}"/>
    <cellStyle name="Separador de milhares 2 10 8" xfId="7152" xr:uid="{00000000-0005-0000-0000-0000B41B0000}"/>
    <cellStyle name="Separador de milhares 2 10 9" xfId="7153" xr:uid="{00000000-0005-0000-0000-0000B51B0000}"/>
    <cellStyle name="Separador de milhares 2 100" xfId="7154" xr:uid="{00000000-0005-0000-0000-0000B61B0000}"/>
    <cellStyle name="Separador de milhares 2 101" xfId="7155" xr:uid="{00000000-0005-0000-0000-0000B71B0000}"/>
    <cellStyle name="Separador de milhares 2 102" xfId="7156" xr:uid="{00000000-0005-0000-0000-0000B81B0000}"/>
    <cellStyle name="Separador de milhares 2 103" xfId="7157" xr:uid="{00000000-0005-0000-0000-0000B91B0000}"/>
    <cellStyle name="Separador de milhares 2 104" xfId="7158" xr:uid="{00000000-0005-0000-0000-0000BA1B0000}"/>
    <cellStyle name="Separador de milhares 2 105" xfId="7159" xr:uid="{00000000-0005-0000-0000-0000BB1B0000}"/>
    <cellStyle name="Separador de milhares 2 106" xfId="7160" xr:uid="{00000000-0005-0000-0000-0000BC1B0000}"/>
    <cellStyle name="Separador de milhares 2 107" xfId="7161" xr:uid="{00000000-0005-0000-0000-0000BD1B0000}"/>
    <cellStyle name="Separador de milhares 2 108" xfId="7162" xr:uid="{00000000-0005-0000-0000-0000BE1B0000}"/>
    <cellStyle name="Separador de milhares 2 108 10" xfId="7163" xr:uid="{00000000-0005-0000-0000-0000BF1B0000}"/>
    <cellStyle name="Separador de milhares 2 108 10 2" xfId="14075" xr:uid="{6FB3B33F-911E-4644-90D7-24D59F43BDE9}"/>
    <cellStyle name="Separador de milhares 2 108 11" xfId="7164" xr:uid="{00000000-0005-0000-0000-0000C01B0000}"/>
    <cellStyle name="Separador de milhares 2 108 11 2" xfId="14076" xr:uid="{90032757-8704-4F8C-B8BC-C7ED55609D07}"/>
    <cellStyle name="Separador de milhares 2 108 12" xfId="7165" xr:uid="{00000000-0005-0000-0000-0000C11B0000}"/>
    <cellStyle name="Separador de milhares 2 108 12 2" xfId="14077" xr:uid="{D3D7201E-E381-482A-9018-B4B27375156F}"/>
    <cellStyle name="Separador de milhares 2 108 13" xfId="7166" xr:uid="{00000000-0005-0000-0000-0000C21B0000}"/>
    <cellStyle name="Separador de milhares 2 108 13 2" xfId="14078" xr:uid="{70F93D8E-7B50-401A-8857-FCA31FF5CAD3}"/>
    <cellStyle name="Separador de milhares 2 108 14" xfId="7167" xr:uid="{00000000-0005-0000-0000-0000C31B0000}"/>
    <cellStyle name="Separador de milhares 2 108 14 2" xfId="14079" xr:uid="{4D0769D5-656D-4AFD-B892-6008FBBDC430}"/>
    <cellStyle name="Separador de milhares 2 108 15" xfId="7168" xr:uid="{00000000-0005-0000-0000-0000C41B0000}"/>
    <cellStyle name="Separador de milhares 2 108 15 2" xfId="14080" xr:uid="{9DF94C70-138D-429F-B30C-89B377172179}"/>
    <cellStyle name="Separador de milhares 2 108 16" xfId="7169" xr:uid="{00000000-0005-0000-0000-0000C51B0000}"/>
    <cellStyle name="Separador de milhares 2 108 16 2" xfId="14081" xr:uid="{2DD18F0C-F388-4D41-BDF8-793E6DA6784F}"/>
    <cellStyle name="Separador de milhares 2 108 17" xfId="7170" xr:uid="{00000000-0005-0000-0000-0000C61B0000}"/>
    <cellStyle name="Separador de milhares 2 108 17 2" xfId="14082" xr:uid="{237C63EC-BE42-4E16-AD8C-6F371636DD8D}"/>
    <cellStyle name="Separador de milhares 2 108 18" xfId="7171" xr:uid="{00000000-0005-0000-0000-0000C71B0000}"/>
    <cellStyle name="Separador de milhares 2 108 18 2" xfId="14083" xr:uid="{D75AD77B-3C89-4C8D-A527-E1868474B2F6}"/>
    <cellStyle name="Separador de milhares 2 108 19" xfId="14074" xr:uid="{AB48EAF4-424F-450C-89C7-DCEE43751D11}"/>
    <cellStyle name="Separador de milhares 2 108 2" xfId="7172" xr:uid="{00000000-0005-0000-0000-0000C81B0000}"/>
    <cellStyle name="Separador de milhares 2 108 2 10" xfId="7173" xr:uid="{00000000-0005-0000-0000-0000C91B0000}"/>
    <cellStyle name="Separador de milhares 2 108 2 10 2" xfId="14085" xr:uid="{57387646-3D09-4021-8A08-E8292095A0D2}"/>
    <cellStyle name="Separador de milhares 2 108 2 11" xfId="7174" xr:uid="{00000000-0005-0000-0000-0000CA1B0000}"/>
    <cellStyle name="Separador de milhares 2 108 2 11 2" xfId="14086" xr:uid="{2F27DA6A-9CAC-44E6-9AE1-67D03CD15790}"/>
    <cellStyle name="Separador de milhares 2 108 2 12" xfId="7175" xr:uid="{00000000-0005-0000-0000-0000CB1B0000}"/>
    <cellStyle name="Separador de milhares 2 108 2 12 2" xfId="14087" xr:uid="{25C6ECAD-EC03-45D5-AAB9-33C4B2174424}"/>
    <cellStyle name="Separador de milhares 2 108 2 13" xfId="7176" xr:uid="{00000000-0005-0000-0000-0000CC1B0000}"/>
    <cellStyle name="Separador de milhares 2 108 2 13 2" xfId="14088" xr:uid="{3950353C-25B8-42EC-9023-10CB28565338}"/>
    <cellStyle name="Separador de milhares 2 108 2 14" xfId="7177" xr:uid="{00000000-0005-0000-0000-0000CD1B0000}"/>
    <cellStyle name="Separador de milhares 2 108 2 14 2" xfId="14089" xr:uid="{C0AB8B95-343B-44F3-AA3D-959FA261171A}"/>
    <cellStyle name="Separador de milhares 2 108 2 15" xfId="7178" xr:uid="{00000000-0005-0000-0000-0000CE1B0000}"/>
    <cellStyle name="Separador de milhares 2 108 2 15 2" xfId="14090" xr:uid="{FFB8DBA8-BEF7-4EE9-BB19-C5D709DA8C0B}"/>
    <cellStyle name="Separador de milhares 2 108 2 16" xfId="7179" xr:uid="{00000000-0005-0000-0000-0000CF1B0000}"/>
    <cellStyle name="Separador de milhares 2 108 2 16 2" xfId="14091" xr:uid="{3CC5C1B5-CA7B-491C-AE22-F42E806246C0}"/>
    <cellStyle name="Separador de milhares 2 108 2 17" xfId="7180" xr:uid="{00000000-0005-0000-0000-0000D01B0000}"/>
    <cellStyle name="Separador de milhares 2 108 2 17 2" xfId="14092" xr:uid="{7217AA41-29B4-45E6-BDFE-53E6A9B1FABE}"/>
    <cellStyle name="Separador de milhares 2 108 2 18" xfId="14084" xr:uid="{A16C1156-C48D-46E6-99EB-5809B9AEA678}"/>
    <cellStyle name="Separador de milhares 2 108 2 2" xfId="7181" xr:uid="{00000000-0005-0000-0000-0000D11B0000}"/>
    <cellStyle name="Separador de milhares 2 108 2 2 2" xfId="14093" xr:uid="{502E90C7-1C94-41A1-9C9E-64394AEBE580}"/>
    <cellStyle name="Separador de milhares 2 108 2 3" xfId="7182" xr:uid="{00000000-0005-0000-0000-0000D21B0000}"/>
    <cellStyle name="Separador de milhares 2 108 2 3 2" xfId="14094" xr:uid="{E209ED85-B1A8-455C-A3CF-71EBE2E7FD44}"/>
    <cellStyle name="Separador de milhares 2 108 2 4" xfId="7183" xr:uid="{00000000-0005-0000-0000-0000D31B0000}"/>
    <cellStyle name="Separador de milhares 2 108 2 4 2" xfId="14095" xr:uid="{95EB7D04-FFAF-40A8-B8AD-C5744D232E65}"/>
    <cellStyle name="Separador de milhares 2 108 2 5" xfId="7184" xr:uid="{00000000-0005-0000-0000-0000D41B0000}"/>
    <cellStyle name="Separador de milhares 2 108 2 5 2" xfId="14096" xr:uid="{249A0FB4-51CA-457C-BF24-393ECEE807AE}"/>
    <cellStyle name="Separador de milhares 2 108 2 6" xfId="7185" xr:uid="{00000000-0005-0000-0000-0000D51B0000}"/>
    <cellStyle name="Separador de milhares 2 108 2 6 2" xfId="14097" xr:uid="{0DDE8CE3-01BC-4AAC-983D-A301FDD760AB}"/>
    <cellStyle name="Separador de milhares 2 108 2 7" xfId="7186" xr:uid="{00000000-0005-0000-0000-0000D61B0000}"/>
    <cellStyle name="Separador de milhares 2 108 2 7 2" xfId="14098" xr:uid="{B39CECFA-A76D-4AD4-9B49-01D3D04F9429}"/>
    <cellStyle name="Separador de milhares 2 108 2 8" xfId="7187" xr:uid="{00000000-0005-0000-0000-0000D71B0000}"/>
    <cellStyle name="Separador de milhares 2 108 2 8 2" xfId="14099" xr:uid="{3CC5E0D9-B43B-424F-8530-D85E6F460370}"/>
    <cellStyle name="Separador de milhares 2 108 2 9" xfId="7188" xr:uid="{00000000-0005-0000-0000-0000D81B0000}"/>
    <cellStyle name="Separador de milhares 2 108 2 9 2" xfId="14100" xr:uid="{C4F4D0FF-99F5-44EC-9361-541D674CD3B6}"/>
    <cellStyle name="Separador de milhares 2 108 3" xfId="7189" xr:uid="{00000000-0005-0000-0000-0000D91B0000}"/>
    <cellStyle name="Separador de milhares 2 108 3 2" xfId="14101" xr:uid="{829A182E-0341-45E4-B85D-BF624569C251}"/>
    <cellStyle name="Separador de milhares 2 108 4" xfId="7190" xr:uid="{00000000-0005-0000-0000-0000DA1B0000}"/>
    <cellStyle name="Separador de milhares 2 108 4 2" xfId="14102" xr:uid="{D47A678F-7045-4443-967E-B6593B9EAF62}"/>
    <cellStyle name="Separador de milhares 2 108 5" xfId="7191" xr:uid="{00000000-0005-0000-0000-0000DB1B0000}"/>
    <cellStyle name="Separador de milhares 2 108 5 2" xfId="14103" xr:uid="{77E783AF-E622-43C5-964D-9EFC0F140A56}"/>
    <cellStyle name="Separador de milhares 2 108 6" xfId="7192" xr:uid="{00000000-0005-0000-0000-0000DC1B0000}"/>
    <cellStyle name="Separador de milhares 2 108 6 2" xfId="14104" xr:uid="{68988824-DA58-46C2-A221-F79623A3B955}"/>
    <cellStyle name="Separador de milhares 2 108 7" xfId="7193" xr:uid="{00000000-0005-0000-0000-0000DD1B0000}"/>
    <cellStyle name="Separador de milhares 2 108 7 2" xfId="14105" xr:uid="{D25EB7AD-ECFB-45E7-B617-7C8B0E6BB93F}"/>
    <cellStyle name="Separador de milhares 2 108 8" xfId="7194" xr:uid="{00000000-0005-0000-0000-0000DE1B0000}"/>
    <cellStyle name="Separador de milhares 2 108 8 2" xfId="14106" xr:uid="{7E2C3EE2-2DA1-44DF-9725-76299EADD90F}"/>
    <cellStyle name="Separador de milhares 2 108 9" xfId="7195" xr:uid="{00000000-0005-0000-0000-0000DF1B0000}"/>
    <cellStyle name="Separador de milhares 2 108 9 2" xfId="14107" xr:uid="{C0DBCD2B-CE1E-451F-8539-C2A3571A533F}"/>
    <cellStyle name="Separador de milhares 2 109" xfId="7196" xr:uid="{00000000-0005-0000-0000-0000E01B0000}"/>
    <cellStyle name="Separador de milhares 2 11" xfId="7197" xr:uid="{00000000-0005-0000-0000-0000E11B0000}"/>
    <cellStyle name="Separador de milhares 2 11 10" xfId="7198" xr:uid="{00000000-0005-0000-0000-0000E21B0000}"/>
    <cellStyle name="Separador de milhares 2 11 11" xfId="7199" xr:uid="{00000000-0005-0000-0000-0000E31B0000}"/>
    <cellStyle name="Separador de milhares 2 11 12" xfId="7200" xr:uid="{00000000-0005-0000-0000-0000E41B0000}"/>
    <cellStyle name="Separador de milhares 2 11 13" xfId="7201" xr:uid="{00000000-0005-0000-0000-0000E51B0000}"/>
    <cellStyle name="Separador de milhares 2 11 14" xfId="7202" xr:uid="{00000000-0005-0000-0000-0000E61B0000}"/>
    <cellStyle name="Separador de milhares 2 11 15" xfId="7203" xr:uid="{00000000-0005-0000-0000-0000E71B0000}"/>
    <cellStyle name="Separador de milhares 2 11 16" xfId="7204" xr:uid="{00000000-0005-0000-0000-0000E81B0000}"/>
    <cellStyle name="Separador de milhares 2 11 17" xfId="7205" xr:uid="{00000000-0005-0000-0000-0000E91B0000}"/>
    <cellStyle name="Separador de milhares 2 11 18" xfId="7206" xr:uid="{00000000-0005-0000-0000-0000EA1B0000}"/>
    <cellStyle name="Separador de milhares 2 11 19" xfId="7207" xr:uid="{00000000-0005-0000-0000-0000EB1B0000}"/>
    <cellStyle name="Separador de milhares 2 11 2" xfId="7208" xr:uid="{00000000-0005-0000-0000-0000EC1B0000}"/>
    <cellStyle name="Separador de milhares 2 11 2 10" xfId="7209" xr:uid="{00000000-0005-0000-0000-0000ED1B0000}"/>
    <cellStyle name="Separador de milhares 2 11 2 11" xfId="7210" xr:uid="{00000000-0005-0000-0000-0000EE1B0000}"/>
    <cellStyle name="Separador de milhares 2 11 2 12" xfId="7211" xr:uid="{00000000-0005-0000-0000-0000EF1B0000}"/>
    <cellStyle name="Separador de milhares 2 11 2 13" xfId="7212" xr:uid="{00000000-0005-0000-0000-0000F01B0000}"/>
    <cellStyle name="Separador de milhares 2 11 2 14" xfId="7213" xr:uid="{00000000-0005-0000-0000-0000F11B0000}"/>
    <cellStyle name="Separador de milhares 2 11 2 15" xfId="7214" xr:uid="{00000000-0005-0000-0000-0000F21B0000}"/>
    <cellStyle name="Separador de milhares 2 11 2 16" xfId="7215" xr:uid="{00000000-0005-0000-0000-0000F31B0000}"/>
    <cellStyle name="Separador de milhares 2 11 2 17" xfId="7216" xr:uid="{00000000-0005-0000-0000-0000F41B0000}"/>
    <cellStyle name="Separador de milhares 2 11 2 18" xfId="7217" xr:uid="{00000000-0005-0000-0000-0000F51B0000}"/>
    <cellStyle name="Separador de milhares 2 11 2 19" xfId="7218" xr:uid="{00000000-0005-0000-0000-0000F61B0000}"/>
    <cellStyle name="Separador de milhares 2 11 2 2" xfId="7219" xr:uid="{00000000-0005-0000-0000-0000F71B0000}"/>
    <cellStyle name="Separador de milhares 2 11 2 20" xfId="7220" xr:uid="{00000000-0005-0000-0000-0000F81B0000}"/>
    <cellStyle name="Separador de milhares 2 11 2 21" xfId="7221" xr:uid="{00000000-0005-0000-0000-0000F91B0000}"/>
    <cellStyle name="Separador de milhares 2 11 2 22" xfId="7222" xr:uid="{00000000-0005-0000-0000-0000FA1B0000}"/>
    <cellStyle name="Separador de milhares 2 11 2 23" xfId="7223" xr:uid="{00000000-0005-0000-0000-0000FB1B0000}"/>
    <cellStyle name="Separador de milhares 2 11 2 3" xfId="7224" xr:uid="{00000000-0005-0000-0000-0000FC1B0000}"/>
    <cellStyle name="Separador de milhares 2 11 2 4" xfId="7225" xr:uid="{00000000-0005-0000-0000-0000FD1B0000}"/>
    <cellStyle name="Separador de milhares 2 11 2 5" xfId="7226" xr:uid="{00000000-0005-0000-0000-0000FE1B0000}"/>
    <cellStyle name="Separador de milhares 2 11 2 6" xfId="7227" xr:uid="{00000000-0005-0000-0000-0000FF1B0000}"/>
    <cellStyle name="Separador de milhares 2 11 2 7" xfId="7228" xr:uid="{00000000-0005-0000-0000-0000001C0000}"/>
    <cellStyle name="Separador de milhares 2 11 2 8" xfId="7229" xr:uid="{00000000-0005-0000-0000-0000011C0000}"/>
    <cellStyle name="Separador de milhares 2 11 2 9" xfId="7230" xr:uid="{00000000-0005-0000-0000-0000021C0000}"/>
    <cellStyle name="Separador de milhares 2 11 20" xfId="7231" xr:uid="{00000000-0005-0000-0000-0000031C0000}"/>
    <cellStyle name="Separador de milhares 2 11 21" xfId="7232" xr:uid="{00000000-0005-0000-0000-0000041C0000}"/>
    <cellStyle name="Separador de milhares 2 11 22" xfId="7233" xr:uid="{00000000-0005-0000-0000-0000051C0000}"/>
    <cellStyle name="Separador de milhares 2 11 23" xfId="7234" xr:uid="{00000000-0005-0000-0000-0000061C0000}"/>
    <cellStyle name="Separador de milhares 2 11 24" xfId="7235" xr:uid="{00000000-0005-0000-0000-0000071C0000}"/>
    <cellStyle name="Separador de milhares 2 11 25" xfId="7236" xr:uid="{00000000-0005-0000-0000-0000081C0000}"/>
    <cellStyle name="Separador de milhares 2 11 26" xfId="7237" xr:uid="{00000000-0005-0000-0000-0000091C0000}"/>
    <cellStyle name="Separador de milhares 2 11 27" xfId="7238" xr:uid="{00000000-0005-0000-0000-00000A1C0000}"/>
    <cellStyle name="Separador de milhares 2 11 28" xfId="7239" xr:uid="{00000000-0005-0000-0000-00000B1C0000}"/>
    <cellStyle name="Separador de milhares 2 11 29" xfId="7240" xr:uid="{00000000-0005-0000-0000-00000C1C0000}"/>
    <cellStyle name="Separador de milhares 2 11 3" xfId="7241" xr:uid="{00000000-0005-0000-0000-00000D1C0000}"/>
    <cellStyle name="Separador de milhares 2 11 30" xfId="7242" xr:uid="{00000000-0005-0000-0000-00000E1C0000}"/>
    <cellStyle name="Separador de milhares 2 11 31" xfId="14108" xr:uid="{AD05C918-7141-481C-9659-BB7D7B2AE6B0}"/>
    <cellStyle name="Separador de milhares 2 11 4" xfId="7243" xr:uid="{00000000-0005-0000-0000-00000F1C0000}"/>
    <cellStyle name="Separador de milhares 2 11 5" xfId="7244" xr:uid="{00000000-0005-0000-0000-0000101C0000}"/>
    <cellStyle name="Separador de milhares 2 11 6" xfId="7245" xr:uid="{00000000-0005-0000-0000-0000111C0000}"/>
    <cellStyle name="Separador de milhares 2 11 7" xfId="7246" xr:uid="{00000000-0005-0000-0000-0000121C0000}"/>
    <cellStyle name="Separador de milhares 2 11 8" xfId="7247" xr:uid="{00000000-0005-0000-0000-0000131C0000}"/>
    <cellStyle name="Separador de milhares 2 11 9" xfId="7248" xr:uid="{00000000-0005-0000-0000-0000141C0000}"/>
    <cellStyle name="Separador de milhares 2 110" xfId="7249" xr:uid="{00000000-0005-0000-0000-0000151C0000}"/>
    <cellStyle name="Separador de milhares 2 110 2" xfId="14109" xr:uid="{DE101BD7-B062-438E-B6A8-8BD49405DEE4}"/>
    <cellStyle name="Separador de milhares 2 111" xfId="7250" xr:uid="{00000000-0005-0000-0000-0000161C0000}"/>
    <cellStyle name="Separador de milhares 2 111 2" xfId="14110" xr:uid="{185FD7E7-B6C9-47B8-BF40-465F56A7B177}"/>
    <cellStyle name="Separador de milhares 2 112" xfId="7251" xr:uid="{00000000-0005-0000-0000-0000171C0000}"/>
    <cellStyle name="Separador de milhares 2 112 2" xfId="14111" xr:uid="{DB125ABD-EFF8-4ED6-97E9-6A0EC2A9838C}"/>
    <cellStyle name="Separador de milhares 2 113" xfId="7252" xr:uid="{00000000-0005-0000-0000-0000181C0000}"/>
    <cellStyle name="Separador de milhares 2 113 2" xfId="14112" xr:uid="{68B914C2-74B0-4597-AF30-D1A7258A1464}"/>
    <cellStyle name="Separador de milhares 2 114" xfId="7253" xr:uid="{00000000-0005-0000-0000-0000191C0000}"/>
    <cellStyle name="Separador de milhares 2 114 2" xfId="14113" xr:uid="{44117E1C-EAAD-4509-AA85-925033DB27B6}"/>
    <cellStyle name="Separador de milhares 2 115" xfId="7254" xr:uid="{00000000-0005-0000-0000-00001A1C0000}"/>
    <cellStyle name="Separador de milhares 2 115 2" xfId="14114" xr:uid="{5C969D77-708E-4517-BDAA-01E32699765C}"/>
    <cellStyle name="Separador de milhares 2 116" xfId="7255" xr:uid="{00000000-0005-0000-0000-00001B1C0000}"/>
    <cellStyle name="Separador de milhares 2 117" xfId="7256" xr:uid="{00000000-0005-0000-0000-00001C1C0000}"/>
    <cellStyle name="Separador de milhares 2 118" xfId="7257" xr:uid="{00000000-0005-0000-0000-00001D1C0000}"/>
    <cellStyle name="Separador de milhares 2 119" xfId="7258" xr:uid="{00000000-0005-0000-0000-00001E1C0000}"/>
    <cellStyle name="Separador de milhares 2 12" xfId="7259" xr:uid="{00000000-0005-0000-0000-00001F1C0000}"/>
    <cellStyle name="Separador de milhares 2 12 10" xfId="7260" xr:uid="{00000000-0005-0000-0000-0000201C0000}"/>
    <cellStyle name="Separador de milhares 2 12 11" xfId="7261" xr:uid="{00000000-0005-0000-0000-0000211C0000}"/>
    <cellStyle name="Separador de milhares 2 12 12" xfId="7262" xr:uid="{00000000-0005-0000-0000-0000221C0000}"/>
    <cellStyle name="Separador de milhares 2 12 13" xfId="7263" xr:uid="{00000000-0005-0000-0000-0000231C0000}"/>
    <cellStyle name="Separador de milhares 2 12 14" xfId="7264" xr:uid="{00000000-0005-0000-0000-0000241C0000}"/>
    <cellStyle name="Separador de milhares 2 12 15" xfId="7265" xr:uid="{00000000-0005-0000-0000-0000251C0000}"/>
    <cellStyle name="Separador de milhares 2 12 16" xfId="7266" xr:uid="{00000000-0005-0000-0000-0000261C0000}"/>
    <cellStyle name="Separador de milhares 2 12 17" xfId="7267" xr:uid="{00000000-0005-0000-0000-0000271C0000}"/>
    <cellStyle name="Separador de milhares 2 12 18" xfId="7268" xr:uid="{00000000-0005-0000-0000-0000281C0000}"/>
    <cellStyle name="Separador de milhares 2 12 19" xfId="7269" xr:uid="{00000000-0005-0000-0000-0000291C0000}"/>
    <cellStyle name="Separador de milhares 2 12 2" xfId="7270" xr:uid="{00000000-0005-0000-0000-00002A1C0000}"/>
    <cellStyle name="Separador de milhares 2 12 2 10" xfId="7271" xr:uid="{00000000-0005-0000-0000-00002B1C0000}"/>
    <cellStyle name="Separador de milhares 2 12 2 11" xfId="7272" xr:uid="{00000000-0005-0000-0000-00002C1C0000}"/>
    <cellStyle name="Separador de milhares 2 12 2 12" xfId="7273" xr:uid="{00000000-0005-0000-0000-00002D1C0000}"/>
    <cellStyle name="Separador de milhares 2 12 2 13" xfId="7274" xr:uid="{00000000-0005-0000-0000-00002E1C0000}"/>
    <cellStyle name="Separador de milhares 2 12 2 14" xfId="7275" xr:uid="{00000000-0005-0000-0000-00002F1C0000}"/>
    <cellStyle name="Separador de milhares 2 12 2 15" xfId="7276" xr:uid="{00000000-0005-0000-0000-0000301C0000}"/>
    <cellStyle name="Separador de milhares 2 12 2 16" xfId="7277" xr:uid="{00000000-0005-0000-0000-0000311C0000}"/>
    <cellStyle name="Separador de milhares 2 12 2 17" xfId="7278" xr:uid="{00000000-0005-0000-0000-0000321C0000}"/>
    <cellStyle name="Separador de milhares 2 12 2 18" xfId="7279" xr:uid="{00000000-0005-0000-0000-0000331C0000}"/>
    <cellStyle name="Separador de milhares 2 12 2 19" xfId="7280" xr:uid="{00000000-0005-0000-0000-0000341C0000}"/>
    <cellStyle name="Separador de milhares 2 12 2 2" xfId="7281" xr:uid="{00000000-0005-0000-0000-0000351C0000}"/>
    <cellStyle name="Separador de milhares 2 12 2 20" xfId="7282" xr:uid="{00000000-0005-0000-0000-0000361C0000}"/>
    <cellStyle name="Separador de milhares 2 12 2 21" xfId="7283" xr:uid="{00000000-0005-0000-0000-0000371C0000}"/>
    <cellStyle name="Separador de milhares 2 12 2 22" xfId="7284" xr:uid="{00000000-0005-0000-0000-0000381C0000}"/>
    <cellStyle name="Separador de milhares 2 12 2 23" xfId="7285" xr:uid="{00000000-0005-0000-0000-0000391C0000}"/>
    <cellStyle name="Separador de milhares 2 12 2 3" xfId="7286" xr:uid="{00000000-0005-0000-0000-00003A1C0000}"/>
    <cellStyle name="Separador de milhares 2 12 2 4" xfId="7287" xr:uid="{00000000-0005-0000-0000-00003B1C0000}"/>
    <cellStyle name="Separador de milhares 2 12 2 5" xfId="7288" xr:uid="{00000000-0005-0000-0000-00003C1C0000}"/>
    <cellStyle name="Separador de milhares 2 12 2 6" xfId="7289" xr:uid="{00000000-0005-0000-0000-00003D1C0000}"/>
    <cellStyle name="Separador de milhares 2 12 2 7" xfId="7290" xr:uid="{00000000-0005-0000-0000-00003E1C0000}"/>
    <cellStyle name="Separador de milhares 2 12 2 8" xfId="7291" xr:uid="{00000000-0005-0000-0000-00003F1C0000}"/>
    <cellStyle name="Separador de milhares 2 12 2 9" xfId="7292" xr:uid="{00000000-0005-0000-0000-0000401C0000}"/>
    <cellStyle name="Separador de milhares 2 12 20" xfId="7293" xr:uid="{00000000-0005-0000-0000-0000411C0000}"/>
    <cellStyle name="Separador de milhares 2 12 21" xfId="7294" xr:uid="{00000000-0005-0000-0000-0000421C0000}"/>
    <cellStyle name="Separador de milhares 2 12 22" xfId="7295" xr:uid="{00000000-0005-0000-0000-0000431C0000}"/>
    <cellStyle name="Separador de milhares 2 12 23" xfId="7296" xr:uid="{00000000-0005-0000-0000-0000441C0000}"/>
    <cellStyle name="Separador de milhares 2 12 24" xfId="7297" xr:uid="{00000000-0005-0000-0000-0000451C0000}"/>
    <cellStyle name="Separador de milhares 2 12 25" xfId="7298" xr:uid="{00000000-0005-0000-0000-0000461C0000}"/>
    <cellStyle name="Separador de milhares 2 12 26" xfId="7299" xr:uid="{00000000-0005-0000-0000-0000471C0000}"/>
    <cellStyle name="Separador de milhares 2 12 27" xfId="7300" xr:uid="{00000000-0005-0000-0000-0000481C0000}"/>
    <cellStyle name="Separador de milhares 2 12 28" xfId="7301" xr:uid="{00000000-0005-0000-0000-0000491C0000}"/>
    <cellStyle name="Separador de milhares 2 12 29" xfId="7302" xr:uid="{00000000-0005-0000-0000-00004A1C0000}"/>
    <cellStyle name="Separador de milhares 2 12 3" xfId="7303" xr:uid="{00000000-0005-0000-0000-00004B1C0000}"/>
    <cellStyle name="Separador de milhares 2 12 30" xfId="7304" xr:uid="{00000000-0005-0000-0000-00004C1C0000}"/>
    <cellStyle name="Separador de milhares 2 12 31" xfId="14115" xr:uid="{6A32D59D-77DE-4672-9057-283968F30645}"/>
    <cellStyle name="Separador de milhares 2 12 4" xfId="7305" xr:uid="{00000000-0005-0000-0000-00004D1C0000}"/>
    <cellStyle name="Separador de milhares 2 12 5" xfId="7306" xr:uid="{00000000-0005-0000-0000-00004E1C0000}"/>
    <cellStyle name="Separador de milhares 2 12 6" xfId="7307" xr:uid="{00000000-0005-0000-0000-00004F1C0000}"/>
    <cellStyle name="Separador de milhares 2 12 7" xfId="7308" xr:uid="{00000000-0005-0000-0000-0000501C0000}"/>
    <cellStyle name="Separador de milhares 2 12 8" xfId="7309" xr:uid="{00000000-0005-0000-0000-0000511C0000}"/>
    <cellStyle name="Separador de milhares 2 12 9" xfId="7310" xr:uid="{00000000-0005-0000-0000-0000521C0000}"/>
    <cellStyle name="Separador de milhares 2 120" xfId="7311" xr:uid="{00000000-0005-0000-0000-0000531C0000}"/>
    <cellStyle name="Separador de milhares 2 121" xfId="7312" xr:uid="{00000000-0005-0000-0000-0000541C0000}"/>
    <cellStyle name="Separador de milhares 2 122" xfId="7313" xr:uid="{00000000-0005-0000-0000-0000551C0000}"/>
    <cellStyle name="Separador de milhares 2 123" xfId="7314" xr:uid="{00000000-0005-0000-0000-0000561C0000}"/>
    <cellStyle name="Separador de milhares 2 124" xfId="7315" xr:uid="{00000000-0005-0000-0000-0000571C0000}"/>
    <cellStyle name="Separador de milhares 2 125" xfId="7316" xr:uid="{00000000-0005-0000-0000-0000581C0000}"/>
    <cellStyle name="Separador de milhares 2 126" xfId="7317" xr:uid="{00000000-0005-0000-0000-0000591C0000}"/>
    <cellStyle name="Separador de milhares 2 127" xfId="7318" xr:uid="{00000000-0005-0000-0000-00005A1C0000}"/>
    <cellStyle name="Separador de milhares 2 128" xfId="7319" xr:uid="{00000000-0005-0000-0000-00005B1C0000}"/>
    <cellStyle name="Separador de milhares 2 129" xfId="7320" xr:uid="{00000000-0005-0000-0000-00005C1C0000}"/>
    <cellStyle name="Separador de milhares 2 13" xfId="7321" xr:uid="{00000000-0005-0000-0000-00005D1C0000}"/>
    <cellStyle name="Separador de milhares 2 13 10" xfId="7322" xr:uid="{00000000-0005-0000-0000-00005E1C0000}"/>
    <cellStyle name="Separador de milhares 2 13 11" xfId="7323" xr:uid="{00000000-0005-0000-0000-00005F1C0000}"/>
    <cellStyle name="Separador de milhares 2 13 12" xfId="7324" xr:uid="{00000000-0005-0000-0000-0000601C0000}"/>
    <cellStyle name="Separador de milhares 2 13 13" xfId="7325" xr:uid="{00000000-0005-0000-0000-0000611C0000}"/>
    <cellStyle name="Separador de milhares 2 13 14" xfId="7326" xr:uid="{00000000-0005-0000-0000-0000621C0000}"/>
    <cellStyle name="Separador de milhares 2 13 15" xfId="7327" xr:uid="{00000000-0005-0000-0000-0000631C0000}"/>
    <cellStyle name="Separador de milhares 2 13 16" xfId="7328" xr:uid="{00000000-0005-0000-0000-0000641C0000}"/>
    <cellStyle name="Separador de milhares 2 13 17" xfId="7329" xr:uid="{00000000-0005-0000-0000-0000651C0000}"/>
    <cellStyle name="Separador de milhares 2 13 18" xfId="7330" xr:uid="{00000000-0005-0000-0000-0000661C0000}"/>
    <cellStyle name="Separador de milhares 2 13 19" xfId="7331" xr:uid="{00000000-0005-0000-0000-0000671C0000}"/>
    <cellStyle name="Separador de milhares 2 13 2" xfId="7332" xr:uid="{00000000-0005-0000-0000-0000681C0000}"/>
    <cellStyle name="Separador de milhares 2 13 2 10" xfId="7333" xr:uid="{00000000-0005-0000-0000-0000691C0000}"/>
    <cellStyle name="Separador de milhares 2 13 2 11" xfId="7334" xr:uid="{00000000-0005-0000-0000-00006A1C0000}"/>
    <cellStyle name="Separador de milhares 2 13 2 12" xfId="7335" xr:uid="{00000000-0005-0000-0000-00006B1C0000}"/>
    <cellStyle name="Separador de milhares 2 13 2 13" xfId="7336" xr:uid="{00000000-0005-0000-0000-00006C1C0000}"/>
    <cellStyle name="Separador de milhares 2 13 2 14" xfId="7337" xr:uid="{00000000-0005-0000-0000-00006D1C0000}"/>
    <cellStyle name="Separador de milhares 2 13 2 15" xfId="7338" xr:uid="{00000000-0005-0000-0000-00006E1C0000}"/>
    <cellStyle name="Separador de milhares 2 13 2 16" xfId="7339" xr:uid="{00000000-0005-0000-0000-00006F1C0000}"/>
    <cellStyle name="Separador de milhares 2 13 2 17" xfId="7340" xr:uid="{00000000-0005-0000-0000-0000701C0000}"/>
    <cellStyle name="Separador de milhares 2 13 2 18" xfId="7341" xr:uid="{00000000-0005-0000-0000-0000711C0000}"/>
    <cellStyle name="Separador de milhares 2 13 2 19" xfId="7342" xr:uid="{00000000-0005-0000-0000-0000721C0000}"/>
    <cellStyle name="Separador de milhares 2 13 2 2" xfId="7343" xr:uid="{00000000-0005-0000-0000-0000731C0000}"/>
    <cellStyle name="Separador de milhares 2 13 2 20" xfId="7344" xr:uid="{00000000-0005-0000-0000-0000741C0000}"/>
    <cellStyle name="Separador de milhares 2 13 2 21" xfId="7345" xr:uid="{00000000-0005-0000-0000-0000751C0000}"/>
    <cellStyle name="Separador de milhares 2 13 2 22" xfId="7346" xr:uid="{00000000-0005-0000-0000-0000761C0000}"/>
    <cellStyle name="Separador de milhares 2 13 2 23" xfId="7347" xr:uid="{00000000-0005-0000-0000-0000771C0000}"/>
    <cellStyle name="Separador de milhares 2 13 2 3" xfId="7348" xr:uid="{00000000-0005-0000-0000-0000781C0000}"/>
    <cellStyle name="Separador de milhares 2 13 2 4" xfId="7349" xr:uid="{00000000-0005-0000-0000-0000791C0000}"/>
    <cellStyle name="Separador de milhares 2 13 2 5" xfId="7350" xr:uid="{00000000-0005-0000-0000-00007A1C0000}"/>
    <cellStyle name="Separador de milhares 2 13 2 6" xfId="7351" xr:uid="{00000000-0005-0000-0000-00007B1C0000}"/>
    <cellStyle name="Separador de milhares 2 13 2 7" xfId="7352" xr:uid="{00000000-0005-0000-0000-00007C1C0000}"/>
    <cellStyle name="Separador de milhares 2 13 2 8" xfId="7353" xr:uid="{00000000-0005-0000-0000-00007D1C0000}"/>
    <cellStyle name="Separador de milhares 2 13 2 9" xfId="7354" xr:uid="{00000000-0005-0000-0000-00007E1C0000}"/>
    <cellStyle name="Separador de milhares 2 13 20" xfId="7355" xr:uid="{00000000-0005-0000-0000-00007F1C0000}"/>
    <cellStyle name="Separador de milhares 2 13 21" xfId="7356" xr:uid="{00000000-0005-0000-0000-0000801C0000}"/>
    <cellStyle name="Separador de milhares 2 13 22" xfId="7357" xr:uid="{00000000-0005-0000-0000-0000811C0000}"/>
    <cellStyle name="Separador de milhares 2 13 23" xfId="7358" xr:uid="{00000000-0005-0000-0000-0000821C0000}"/>
    <cellStyle name="Separador de milhares 2 13 24" xfId="7359" xr:uid="{00000000-0005-0000-0000-0000831C0000}"/>
    <cellStyle name="Separador de milhares 2 13 25" xfId="7360" xr:uid="{00000000-0005-0000-0000-0000841C0000}"/>
    <cellStyle name="Separador de milhares 2 13 26" xfId="7361" xr:uid="{00000000-0005-0000-0000-0000851C0000}"/>
    <cellStyle name="Separador de milhares 2 13 27" xfId="7362" xr:uid="{00000000-0005-0000-0000-0000861C0000}"/>
    <cellStyle name="Separador de milhares 2 13 28" xfId="7363" xr:uid="{00000000-0005-0000-0000-0000871C0000}"/>
    <cellStyle name="Separador de milhares 2 13 29" xfId="7364" xr:uid="{00000000-0005-0000-0000-0000881C0000}"/>
    <cellStyle name="Separador de milhares 2 13 3" xfId="7365" xr:uid="{00000000-0005-0000-0000-0000891C0000}"/>
    <cellStyle name="Separador de milhares 2 13 30" xfId="7366" xr:uid="{00000000-0005-0000-0000-00008A1C0000}"/>
    <cellStyle name="Separador de milhares 2 13 31" xfId="14116" xr:uid="{9077A2A6-2346-4E81-8566-E1A1E13A90F7}"/>
    <cellStyle name="Separador de milhares 2 13 4" xfId="7367" xr:uid="{00000000-0005-0000-0000-00008B1C0000}"/>
    <cellStyle name="Separador de milhares 2 13 5" xfId="7368" xr:uid="{00000000-0005-0000-0000-00008C1C0000}"/>
    <cellStyle name="Separador de milhares 2 13 6" xfId="7369" xr:uid="{00000000-0005-0000-0000-00008D1C0000}"/>
    <cellStyle name="Separador de milhares 2 13 7" xfId="7370" xr:uid="{00000000-0005-0000-0000-00008E1C0000}"/>
    <cellStyle name="Separador de milhares 2 13 8" xfId="7371" xr:uid="{00000000-0005-0000-0000-00008F1C0000}"/>
    <cellStyle name="Separador de milhares 2 13 9" xfId="7372" xr:uid="{00000000-0005-0000-0000-0000901C0000}"/>
    <cellStyle name="Separador de milhares 2 130" xfId="7373" xr:uid="{00000000-0005-0000-0000-0000911C0000}"/>
    <cellStyle name="Separador de milhares 2 131" xfId="7374" xr:uid="{00000000-0005-0000-0000-0000921C0000}"/>
    <cellStyle name="Separador de milhares 2 132" xfId="7375" xr:uid="{00000000-0005-0000-0000-0000931C0000}"/>
    <cellStyle name="Separador de milhares 2 132 2" xfId="14117" xr:uid="{372589C5-63DE-4BB7-A9E4-D58B9DEAC0AA}"/>
    <cellStyle name="Separador de milhares 2 133" xfId="138" xr:uid="{00000000-0005-0000-0000-0000941C0000}"/>
    <cellStyle name="Separador de milhares 2 133 2" xfId="11917" xr:uid="{440A654C-E5E2-40C4-BB34-C37F3B21F84E}"/>
    <cellStyle name="Separador de milhares 2 14" xfId="7376" xr:uid="{00000000-0005-0000-0000-0000951C0000}"/>
    <cellStyle name="Separador de milhares 2 14 10" xfId="7377" xr:uid="{00000000-0005-0000-0000-0000961C0000}"/>
    <cellStyle name="Separador de milhares 2 14 11" xfId="7378" xr:uid="{00000000-0005-0000-0000-0000971C0000}"/>
    <cellStyle name="Separador de milhares 2 14 12" xfId="7379" xr:uid="{00000000-0005-0000-0000-0000981C0000}"/>
    <cellStyle name="Separador de milhares 2 14 13" xfId="7380" xr:uid="{00000000-0005-0000-0000-0000991C0000}"/>
    <cellStyle name="Separador de milhares 2 14 14" xfId="7381" xr:uid="{00000000-0005-0000-0000-00009A1C0000}"/>
    <cellStyle name="Separador de milhares 2 14 15" xfId="7382" xr:uid="{00000000-0005-0000-0000-00009B1C0000}"/>
    <cellStyle name="Separador de milhares 2 14 16" xfId="7383" xr:uid="{00000000-0005-0000-0000-00009C1C0000}"/>
    <cellStyle name="Separador de milhares 2 14 17" xfId="7384" xr:uid="{00000000-0005-0000-0000-00009D1C0000}"/>
    <cellStyle name="Separador de milhares 2 14 18" xfId="7385" xr:uid="{00000000-0005-0000-0000-00009E1C0000}"/>
    <cellStyle name="Separador de milhares 2 14 19" xfId="7386" xr:uid="{00000000-0005-0000-0000-00009F1C0000}"/>
    <cellStyle name="Separador de milhares 2 14 2" xfId="7387" xr:uid="{00000000-0005-0000-0000-0000A01C0000}"/>
    <cellStyle name="Separador de milhares 2 14 2 10" xfId="7388" xr:uid="{00000000-0005-0000-0000-0000A11C0000}"/>
    <cellStyle name="Separador de milhares 2 14 2 11" xfId="7389" xr:uid="{00000000-0005-0000-0000-0000A21C0000}"/>
    <cellStyle name="Separador de milhares 2 14 2 12" xfId="7390" xr:uid="{00000000-0005-0000-0000-0000A31C0000}"/>
    <cellStyle name="Separador de milhares 2 14 2 13" xfId="7391" xr:uid="{00000000-0005-0000-0000-0000A41C0000}"/>
    <cellStyle name="Separador de milhares 2 14 2 14" xfId="7392" xr:uid="{00000000-0005-0000-0000-0000A51C0000}"/>
    <cellStyle name="Separador de milhares 2 14 2 15" xfId="7393" xr:uid="{00000000-0005-0000-0000-0000A61C0000}"/>
    <cellStyle name="Separador de milhares 2 14 2 16" xfId="7394" xr:uid="{00000000-0005-0000-0000-0000A71C0000}"/>
    <cellStyle name="Separador de milhares 2 14 2 17" xfId="7395" xr:uid="{00000000-0005-0000-0000-0000A81C0000}"/>
    <cellStyle name="Separador de milhares 2 14 2 18" xfId="7396" xr:uid="{00000000-0005-0000-0000-0000A91C0000}"/>
    <cellStyle name="Separador de milhares 2 14 2 19" xfId="7397" xr:uid="{00000000-0005-0000-0000-0000AA1C0000}"/>
    <cellStyle name="Separador de milhares 2 14 2 2" xfId="7398" xr:uid="{00000000-0005-0000-0000-0000AB1C0000}"/>
    <cellStyle name="Separador de milhares 2 14 2 20" xfId="7399" xr:uid="{00000000-0005-0000-0000-0000AC1C0000}"/>
    <cellStyle name="Separador de milhares 2 14 2 21" xfId="7400" xr:uid="{00000000-0005-0000-0000-0000AD1C0000}"/>
    <cellStyle name="Separador de milhares 2 14 2 22" xfId="7401" xr:uid="{00000000-0005-0000-0000-0000AE1C0000}"/>
    <cellStyle name="Separador de milhares 2 14 2 23" xfId="7402" xr:uid="{00000000-0005-0000-0000-0000AF1C0000}"/>
    <cellStyle name="Separador de milhares 2 14 2 3" xfId="7403" xr:uid="{00000000-0005-0000-0000-0000B01C0000}"/>
    <cellStyle name="Separador de milhares 2 14 2 4" xfId="7404" xr:uid="{00000000-0005-0000-0000-0000B11C0000}"/>
    <cellStyle name="Separador de milhares 2 14 2 5" xfId="7405" xr:uid="{00000000-0005-0000-0000-0000B21C0000}"/>
    <cellStyle name="Separador de milhares 2 14 2 6" xfId="7406" xr:uid="{00000000-0005-0000-0000-0000B31C0000}"/>
    <cellStyle name="Separador de milhares 2 14 2 7" xfId="7407" xr:uid="{00000000-0005-0000-0000-0000B41C0000}"/>
    <cellStyle name="Separador de milhares 2 14 2 8" xfId="7408" xr:uid="{00000000-0005-0000-0000-0000B51C0000}"/>
    <cellStyle name="Separador de milhares 2 14 2 9" xfId="7409" xr:uid="{00000000-0005-0000-0000-0000B61C0000}"/>
    <cellStyle name="Separador de milhares 2 14 20" xfId="7410" xr:uid="{00000000-0005-0000-0000-0000B71C0000}"/>
    <cellStyle name="Separador de milhares 2 14 21" xfId="7411" xr:uid="{00000000-0005-0000-0000-0000B81C0000}"/>
    <cellStyle name="Separador de milhares 2 14 22" xfId="7412" xr:uid="{00000000-0005-0000-0000-0000B91C0000}"/>
    <cellStyle name="Separador de milhares 2 14 23" xfId="7413" xr:uid="{00000000-0005-0000-0000-0000BA1C0000}"/>
    <cellStyle name="Separador de milhares 2 14 24" xfId="7414" xr:uid="{00000000-0005-0000-0000-0000BB1C0000}"/>
    <cellStyle name="Separador de milhares 2 14 25" xfId="7415" xr:uid="{00000000-0005-0000-0000-0000BC1C0000}"/>
    <cellStyle name="Separador de milhares 2 14 26" xfId="7416" xr:uid="{00000000-0005-0000-0000-0000BD1C0000}"/>
    <cellStyle name="Separador de milhares 2 14 27" xfId="7417" xr:uid="{00000000-0005-0000-0000-0000BE1C0000}"/>
    <cellStyle name="Separador de milhares 2 14 28" xfId="7418" xr:uid="{00000000-0005-0000-0000-0000BF1C0000}"/>
    <cellStyle name="Separador de milhares 2 14 29" xfId="7419" xr:uid="{00000000-0005-0000-0000-0000C01C0000}"/>
    <cellStyle name="Separador de milhares 2 14 3" xfId="7420" xr:uid="{00000000-0005-0000-0000-0000C11C0000}"/>
    <cellStyle name="Separador de milhares 2 14 30" xfId="7421" xr:uid="{00000000-0005-0000-0000-0000C21C0000}"/>
    <cellStyle name="Separador de milhares 2 14 31" xfId="14118" xr:uid="{A5D7081E-B17F-4697-B8C1-5C18AD225702}"/>
    <cellStyle name="Separador de milhares 2 14 4" xfId="7422" xr:uid="{00000000-0005-0000-0000-0000C31C0000}"/>
    <cellStyle name="Separador de milhares 2 14 5" xfId="7423" xr:uid="{00000000-0005-0000-0000-0000C41C0000}"/>
    <cellStyle name="Separador de milhares 2 14 6" xfId="7424" xr:uid="{00000000-0005-0000-0000-0000C51C0000}"/>
    <cellStyle name="Separador de milhares 2 14 7" xfId="7425" xr:uid="{00000000-0005-0000-0000-0000C61C0000}"/>
    <cellStyle name="Separador de milhares 2 14 8" xfId="7426" xr:uid="{00000000-0005-0000-0000-0000C71C0000}"/>
    <cellStyle name="Separador de milhares 2 14 9" xfId="7427" xr:uid="{00000000-0005-0000-0000-0000C81C0000}"/>
    <cellStyle name="Separador de milhares 2 15" xfId="7428" xr:uid="{00000000-0005-0000-0000-0000C91C0000}"/>
    <cellStyle name="Separador de milhares 2 15 10" xfId="7429" xr:uid="{00000000-0005-0000-0000-0000CA1C0000}"/>
    <cellStyle name="Separador de milhares 2 15 11" xfId="7430" xr:uid="{00000000-0005-0000-0000-0000CB1C0000}"/>
    <cellStyle name="Separador de milhares 2 15 12" xfId="7431" xr:uid="{00000000-0005-0000-0000-0000CC1C0000}"/>
    <cellStyle name="Separador de milhares 2 15 13" xfId="7432" xr:uid="{00000000-0005-0000-0000-0000CD1C0000}"/>
    <cellStyle name="Separador de milhares 2 15 14" xfId="7433" xr:uid="{00000000-0005-0000-0000-0000CE1C0000}"/>
    <cellStyle name="Separador de milhares 2 15 15" xfId="7434" xr:uid="{00000000-0005-0000-0000-0000CF1C0000}"/>
    <cellStyle name="Separador de milhares 2 15 16" xfId="7435" xr:uid="{00000000-0005-0000-0000-0000D01C0000}"/>
    <cellStyle name="Separador de milhares 2 15 17" xfId="7436" xr:uid="{00000000-0005-0000-0000-0000D11C0000}"/>
    <cellStyle name="Separador de milhares 2 15 18" xfId="7437" xr:uid="{00000000-0005-0000-0000-0000D21C0000}"/>
    <cellStyle name="Separador de milhares 2 15 19" xfId="7438" xr:uid="{00000000-0005-0000-0000-0000D31C0000}"/>
    <cellStyle name="Separador de milhares 2 15 2" xfId="7439" xr:uid="{00000000-0005-0000-0000-0000D41C0000}"/>
    <cellStyle name="Separador de milhares 2 15 2 10" xfId="7440" xr:uid="{00000000-0005-0000-0000-0000D51C0000}"/>
    <cellStyle name="Separador de milhares 2 15 2 11" xfId="7441" xr:uid="{00000000-0005-0000-0000-0000D61C0000}"/>
    <cellStyle name="Separador de milhares 2 15 2 12" xfId="7442" xr:uid="{00000000-0005-0000-0000-0000D71C0000}"/>
    <cellStyle name="Separador de milhares 2 15 2 13" xfId="7443" xr:uid="{00000000-0005-0000-0000-0000D81C0000}"/>
    <cellStyle name="Separador de milhares 2 15 2 14" xfId="7444" xr:uid="{00000000-0005-0000-0000-0000D91C0000}"/>
    <cellStyle name="Separador de milhares 2 15 2 15" xfId="7445" xr:uid="{00000000-0005-0000-0000-0000DA1C0000}"/>
    <cellStyle name="Separador de milhares 2 15 2 16" xfId="7446" xr:uid="{00000000-0005-0000-0000-0000DB1C0000}"/>
    <cellStyle name="Separador de milhares 2 15 2 17" xfId="7447" xr:uid="{00000000-0005-0000-0000-0000DC1C0000}"/>
    <cellStyle name="Separador de milhares 2 15 2 18" xfId="7448" xr:uid="{00000000-0005-0000-0000-0000DD1C0000}"/>
    <cellStyle name="Separador de milhares 2 15 2 19" xfId="7449" xr:uid="{00000000-0005-0000-0000-0000DE1C0000}"/>
    <cellStyle name="Separador de milhares 2 15 2 2" xfId="7450" xr:uid="{00000000-0005-0000-0000-0000DF1C0000}"/>
    <cellStyle name="Separador de milhares 2 15 2 20" xfId="7451" xr:uid="{00000000-0005-0000-0000-0000E01C0000}"/>
    <cellStyle name="Separador de milhares 2 15 2 21" xfId="7452" xr:uid="{00000000-0005-0000-0000-0000E11C0000}"/>
    <cellStyle name="Separador de milhares 2 15 2 22" xfId="7453" xr:uid="{00000000-0005-0000-0000-0000E21C0000}"/>
    <cellStyle name="Separador de milhares 2 15 2 23" xfId="7454" xr:uid="{00000000-0005-0000-0000-0000E31C0000}"/>
    <cellStyle name="Separador de milhares 2 15 2 3" xfId="7455" xr:uid="{00000000-0005-0000-0000-0000E41C0000}"/>
    <cellStyle name="Separador de milhares 2 15 2 4" xfId="7456" xr:uid="{00000000-0005-0000-0000-0000E51C0000}"/>
    <cellStyle name="Separador de milhares 2 15 2 5" xfId="7457" xr:uid="{00000000-0005-0000-0000-0000E61C0000}"/>
    <cellStyle name="Separador de milhares 2 15 2 6" xfId="7458" xr:uid="{00000000-0005-0000-0000-0000E71C0000}"/>
    <cellStyle name="Separador de milhares 2 15 2 7" xfId="7459" xr:uid="{00000000-0005-0000-0000-0000E81C0000}"/>
    <cellStyle name="Separador de milhares 2 15 2 8" xfId="7460" xr:uid="{00000000-0005-0000-0000-0000E91C0000}"/>
    <cellStyle name="Separador de milhares 2 15 2 9" xfId="7461" xr:uid="{00000000-0005-0000-0000-0000EA1C0000}"/>
    <cellStyle name="Separador de milhares 2 15 20" xfId="7462" xr:uid="{00000000-0005-0000-0000-0000EB1C0000}"/>
    <cellStyle name="Separador de milhares 2 15 21" xfId="7463" xr:uid="{00000000-0005-0000-0000-0000EC1C0000}"/>
    <cellStyle name="Separador de milhares 2 15 22" xfId="7464" xr:uid="{00000000-0005-0000-0000-0000ED1C0000}"/>
    <cellStyle name="Separador de milhares 2 15 23" xfId="7465" xr:uid="{00000000-0005-0000-0000-0000EE1C0000}"/>
    <cellStyle name="Separador de milhares 2 15 24" xfId="7466" xr:uid="{00000000-0005-0000-0000-0000EF1C0000}"/>
    <cellStyle name="Separador de milhares 2 15 25" xfId="7467" xr:uid="{00000000-0005-0000-0000-0000F01C0000}"/>
    <cellStyle name="Separador de milhares 2 15 26" xfId="7468" xr:uid="{00000000-0005-0000-0000-0000F11C0000}"/>
    <cellStyle name="Separador de milhares 2 15 27" xfId="7469" xr:uid="{00000000-0005-0000-0000-0000F21C0000}"/>
    <cellStyle name="Separador de milhares 2 15 28" xfId="7470" xr:uid="{00000000-0005-0000-0000-0000F31C0000}"/>
    <cellStyle name="Separador de milhares 2 15 29" xfId="7471" xr:uid="{00000000-0005-0000-0000-0000F41C0000}"/>
    <cellStyle name="Separador de milhares 2 15 3" xfId="7472" xr:uid="{00000000-0005-0000-0000-0000F51C0000}"/>
    <cellStyle name="Separador de milhares 2 15 30" xfId="7473" xr:uid="{00000000-0005-0000-0000-0000F61C0000}"/>
    <cellStyle name="Separador de milhares 2 15 31" xfId="14119" xr:uid="{3E63E921-3528-4A72-8CD3-572161275D63}"/>
    <cellStyle name="Separador de milhares 2 15 4" xfId="7474" xr:uid="{00000000-0005-0000-0000-0000F71C0000}"/>
    <cellStyle name="Separador de milhares 2 15 5" xfId="7475" xr:uid="{00000000-0005-0000-0000-0000F81C0000}"/>
    <cellStyle name="Separador de milhares 2 15 6" xfId="7476" xr:uid="{00000000-0005-0000-0000-0000F91C0000}"/>
    <cellStyle name="Separador de milhares 2 15 7" xfId="7477" xr:uid="{00000000-0005-0000-0000-0000FA1C0000}"/>
    <cellStyle name="Separador de milhares 2 15 8" xfId="7478" xr:uid="{00000000-0005-0000-0000-0000FB1C0000}"/>
    <cellStyle name="Separador de milhares 2 15 9" xfId="7479" xr:uid="{00000000-0005-0000-0000-0000FC1C0000}"/>
    <cellStyle name="Separador de milhares 2 16" xfId="7480" xr:uid="{00000000-0005-0000-0000-0000FD1C0000}"/>
    <cellStyle name="Separador de milhares 2 16 10" xfId="7481" xr:uid="{00000000-0005-0000-0000-0000FE1C0000}"/>
    <cellStyle name="Separador de milhares 2 16 11" xfId="7482" xr:uid="{00000000-0005-0000-0000-0000FF1C0000}"/>
    <cellStyle name="Separador de milhares 2 16 12" xfId="7483" xr:uid="{00000000-0005-0000-0000-0000001D0000}"/>
    <cellStyle name="Separador de milhares 2 16 13" xfId="7484" xr:uid="{00000000-0005-0000-0000-0000011D0000}"/>
    <cellStyle name="Separador de milhares 2 16 14" xfId="7485" xr:uid="{00000000-0005-0000-0000-0000021D0000}"/>
    <cellStyle name="Separador de milhares 2 16 15" xfId="7486" xr:uid="{00000000-0005-0000-0000-0000031D0000}"/>
    <cellStyle name="Separador de milhares 2 16 16" xfId="7487" xr:uid="{00000000-0005-0000-0000-0000041D0000}"/>
    <cellStyle name="Separador de milhares 2 16 17" xfId="7488" xr:uid="{00000000-0005-0000-0000-0000051D0000}"/>
    <cellStyle name="Separador de milhares 2 16 18" xfId="7489" xr:uid="{00000000-0005-0000-0000-0000061D0000}"/>
    <cellStyle name="Separador de milhares 2 16 19" xfId="7490" xr:uid="{00000000-0005-0000-0000-0000071D0000}"/>
    <cellStyle name="Separador de milhares 2 16 2" xfId="7491" xr:uid="{00000000-0005-0000-0000-0000081D0000}"/>
    <cellStyle name="Separador de milhares 2 16 2 10" xfId="7492" xr:uid="{00000000-0005-0000-0000-0000091D0000}"/>
    <cellStyle name="Separador de milhares 2 16 2 11" xfId="7493" xr:uid="{00000000-0005-0000-0000-00000A1D0000}"/>
    <cellStyle name="Separador de milhares 2 16 2 12" xfId="7494" xr:uid="{00000000-0005-0000-0000-00000B1D0000}"/>
    <cellStyle name="Separador de milhares 2 16 2 13" xfId="7495" xr:uid="{00000000-0005-0000-0000-00000C1D0000}"/>
    <cellStyle name="Separador de milhares 2 16 2 14" xfId="7496" xr:uid="{00000000-0005-0000-0000-00000D1D0000}"/>
    <cellStyle name="Separador de milhares 2 16 2 15" xfId="7497" xr:uid="{00000000-0005-0000-0000-00000E1D0000}"/>
    <cellStyle name="Separador de milhares 2 16 2 16" xfId="7498" xr:uid="{00000000-0005-0000-0000-00000F1D0000}"/>
    <cellStyle name="Separador de milhares 2 16 2 17" xfId="7499" xr:uid="{00000000-0005-0000-0000-0000101D0000}"/>
    <cellStyle name="Separador de milhares 2 16 2 18" xfId="7500" xr:uid="{00000000-0005-0000-0000-0000111D0000}"/>
    <cellStyle name="Separador de milhares 2 16 2 19" xfId="7501" xr:uid="{00000000-0005-0000-0000-0000121D0000}"/>
    <cellStyle name="Separador de milhares 2 16 2 2" xfId="7502" xr:uid="{00000000-0005-0000-0000-0000131D0000}"/>
    <cellStyle name="Separador de milhares 2 16 2 20" xfId="7503" xr:uid="{00000000-0005-0000-0000-0000141D0000}"/>
    <cellStyle name="Separador de milhares 2 16 2 21" xfId="7504" xr:uid="{00000000-0005-0000-0000-0000151D0000}"/>
    <cellStyle name="Separador de milhares 2 16 2 22" xfId="7505" xr:uid="{00000000-0005-0000-0000-0000161D0000}"/>
    <cellStyle name="Separador de milhares 2 16 2 23" xfId="7506" xr:uid="{00000000-0005-0000-0000-0000171D0000}"/>
    <cellStyle name="Separador de milhares 2 16 2 3" xfId="7507" xr:uid="{00000000-0005-0000-0000-0000181D0000}"/>
    <cellStyle name="Separador de milhares 2 16 2 4" xfId="7508" xr:uid="{00000000-0005-0000-0000-0000191D0000}"/>
    <cellStyle name="Separador de milhares 2 16 2 5" xfId="7509" xr:uid="{00000000-0005-0000-0000-00001A1D0000}"/>
    <cellStyle name="Separador de milhares 2 16 2 6" xfId="7510" xr:uid="{00000000-0005-0000-0000-00001B1D0000}"/>
    <cellStyle name="Separador de milhares 2 16 2 7" xfId="7511" xr:uid="{00000000-0005-0000-0000-00001C1D0000}"/>
    <cellStyle name="Separador de milhares 2 16 2 8" xfId="7512" xr:uid="{00000000-0005-0000-0000-00001D1D0000}"/>
    <cellStyle name="Separador de milhares 2 16 2 9" xfId="7513" xr:uid="{00000000-0005-0000-0000-00001E1D0000}"/>
    <cellStyle name="Separador de milhares 2 16 20" xfId="7514" xr:uid="{00000000-0005-0000-0000-00001F1D0000}"/>
    <cellStyle name="Separador de milhares 2 16 21" xfId="7515" xr:uid="{00000000-0005-0000-0000-0000201D0000}"/>
    <cellStyle name="Separador de milhares 2 16 22" xfId="7516" xr:uid="{00000000-0005-0000-0000-0000211D0000}"/>
    <cellStyle name="Separador de milhares 2 16 23" xfId="7517" xr:uid="{00000000-0005-0000-0000-0000221D0000}"/>
    <cellStyle name="Separador de milhares 2 16 24" xfId="7518" xr:uid="{00000000-0005-0000-0000-0000231D0000}"/>
    <cellStyle name="Separador de milhares 2 16 25" xfId="7519" xr:uid="{00000000-0005-0000-0000-0000241D0000}"/>
    <cellStyle name="Separador de milhares 2 16 26" xfId="7520" xr:uid="{00000000-0005-0000-0000-0000251D0000}"/>
    <cellStyle name="Separador de milhares 2 16 27" xfId="7521" xr:uid="{00000000-0005-0000-0000-0000261D0000}"/>
    <cellStyle name="Separador de milhares 2 16 28" xfId="7522" xr:uid="{00000000-0005-0000-0000-0000271D0000}"/>
    <cellStyle name="Separador de milhares 2 16 29" xfId="7523" xr:uid="{00000000-0005-0000-0000-0000281D0000}"/>
    <cellStyle name="Separador de milhares 2 16 3" xfId="7524" xr:uid="{00000000-0005-0000-0000-0000291D0000}"/>
    <cellStyle name="Separador de milhares 2 16 30" xfId="7525" xr:uid="{00000000-0005-0000-0000-00002A1D0000}"/>
    <cellStyle name="Separador de milhares 2 16 31" xfId="14120" xr:uid="{B6B11B86-F5C0-495E-A41D-AA9C63B4986E}"/>
    <cellStyle name="Separador de milhares 2 16 4" xfId="7526" xr:uid="{00000000-0005-0000-0000-00002B1D0000}"/>
    <cellStyle name="Separador de milhares 2 16 5" xfId="7527" xr:uid="{00000000-0005-0000-0000-00002C1D0000}"/>
    <cellStyle name="Separador de milhares 2 16 6" xfId="7528" xr:uid="{00000000-0005-0000-0000-00002D1D0000}"/>
    <cellStyle name="Separador de milhares 2 16 7" xfId="7529" xr:uid="{00000000-0005-0000-0000-00002E1D0000}"/>
    <cellStyle name="Separador de milhares 2 16 8" xfId="7530" xr:uid="{00000000-0005-0000-0000-00002F1D0000}"/>
    <cellStyle name="Separador de milhares 2 16 9" xfId="7531" xr:uid="{00000000-0005-0000-0000-0000301D0000}"/>
    <cellStyle name="Separador de milhares 2 17" xfId="7532" xr:uid="{00000000-0005-0000-0000-0000311D0000}"/>
    <cellStyle name="Separador de milhares 2 17 10" xfId="7533" xr:uid="{00000000-0005-0000-0000-0000321D0000}"/>
    <cellStyle name="Separador de milhares 2 17 11" xfId="7534" xr:uid="{00000000-0005-0000-0000-0000331D0000}"/>
    <cellStyle name="Separador de milhares 2 17 12" xfId="7535" xr:uid="{00000000-0005-0000-0000-0000341D0000}"/>
    <cellStyle name="Separador de milhares 2 17 13" xfId="7536" xr:uid="{00000000-0005-0000-0000-0000351D0000}"/>
    <cellStyle name="Separador de milhares 2 17 14" xfId="7537" xr:uid="{00000000-0005-0000-0000-0000361D0000}"/>
    <cellStyle name="Separador de milhares 2 17 15" xfId="7538" xr:uid="{00000000-0005-0000-0000-0000371D0000}"/>
    <cellStyle name="Separador de milhares 2 17 16" xfId="7539" xr:uid="{00000000-0005-0000-0000-0000381D0000}"/>
    <cellStyle name="Separador de milhares 2 17 17" xfId="7540" xr:uid="{00000000-0005-0000-0000-0000391D0000}"/>
    <cellStyle name="Separador de milhares 2 17 18" xfId="7541" xr:uid="{00000000-0005-0000-0000-00003A1D0000}"/>
    <cellStyle name="Separador de milhares 2 17 19" xfId="7542" xr:uid="{00000000-0005-0000-0000-00003B1D0000}"/>
    <cellStyle name="Separador de milhares 2 17 2" xfId="7543" xr:uid="{00000000-0005-0000-0000-00003C1D0000}"/>
    <cellStyle name="Separador de milhares 2 17 2 10" xfId="7544" xr:uid="{00000000-0005-0000-0000-00003D1D0000}"/>
    <cellStyle name="Separador de milhares 2 17 2 11" xfId="7545" xr:uid="{00000000-0005-0000-0000-00003E1D0000}"/>
    <cellStyle name="Separador de milhares 2 17 2 12" xfId="7546" xr:uid="{00000000-0005-0000-0000-00003F1D0000}"/>
    <cellStyle name="Separador de milhares 2 17 2 13" xfId="7547" xr:uid="{00000000-0005-0000-0000-0000401D0000}"/>
    <cellStyle name="Separador de milhares 2 17 2 14" xfId="7548" xr:uid="{00000000-0005-0000-0000-0000411D0000}"/>
    <cellStyle name="Separador de milhares 2 17 2 15" xfId="7549" xr:uid="{00000000-0005-0000-0000-0000421D0000}"/>
    <cellStyle name="Separador de milhares 2 17 2 16" xfId="7550" xr:uid="{00000000-0005-0000-0000-0000431D0000}"/>
    <cellStyle name="Separador de milhares 2 17 2 17" xfId="7551" xr:uid="{00000000-0005-0000-0000-0000441D0000}"/>
    <cellStyle name="Separador de milhares 2 17 2 18" xfId="7552" xr:uid="{00000000-0005-0000-0000-0000451D0000}"/>
    <cellStyle name="Separador de milhares 2 17 2 19" xfId="7553" xr:uid="{00000000-0005-0000-0000-0000461D0000}"/>
    <cellStyle name="Separador de milhares 2 17 2 2" xfId="7554" xr:uid="{00000000-0005-0000-0000-0000471D0000}"/>
    <cellStyle name="Separador de milhares 2 17 2 20" xfId="7555" xr:uid="{00000000-0005-0000-0000-0000481D0000}"/>
    <cellStyle name="Separador de milhares 2 17 2 21" xfId="7556" xr:uid="{00000000-0005-0000-0000-0000491D0000}"/>
    <cellStyle name="Separador de milhares 2 17 2 22" xfId="7557" xr:uid="{00000000-0005-0000-0000-00004A1D0000}"/>
    <cellStyle name="Separador de milhares 2 17 2 23" xfId="7558" xr:uid="{00000000-0005-0000-0000-00004B1D0000}"/>
    <cellStyle name="Separador de milhares 2 17 2 3" xfId="7559" xr:uid="{00000000-0005-0000-0000-00004C1D0000}"/>
    <cellStyle name="Separador de milhares 2 17 2 4" xfId="7560" xr:uid="{00000000-0005-0000-0000-00004D1D0000}"/>
    <cellStyle name="Separador de milhares 2 17 2 5" xfId="7561" xr:uid="{00000000-0005-0000-0000-00004E1D0000}"/>
    <cellStyle name="Separador de milhares 2 17 2 6" xfId="7562" xr:uid="{00000000-0005-0000-0000-00004F1D0000}"/>
    <cellStyle name="Separador de milhares 2 17 2 7" xfId="7563" xr:uid="{00000000-0005-0000-0000-0000501D0000}"/>
    <cellStyle name="Separador de milhares 2 17 2 8" xfId="7564" xr:uid="{00000000-0005-0000-0000-0000511D0000}"/>
    <cellStyle name="Separador de milhares 2 17 2 9" xfId="7565" xr:uid="{00000000-0005-0000-0000-0000521D0000}"/>
    <cellStyle name="Separador de milhares 2 17 20" xfId="7566" xr:uid="{00000000-0005-0000-0000-0000531D0000}"/>
    <cellStyle name="Separador de milhares 2 17 21" xfId="7567" xr:uid="{00000000-0005-0000-0000-0000541D0000}"/>
    <cellStyle name="Separador de milhares 2 17 22" xfId="7568" xr:uid="{00000000-0005-0000-0000-0000551D0000}"/>
    <cellStyle name="Separador de milhares 2 17 23" xfId="7569" xr:uid="{00000000-0005-0000-0000-0000561D0000}"/>
    <cellStyle name="Separador de milhares 2 17 24" xfId="7570" xr:uid="{00000000-0005-0000-0000-0000571D0000}"/>
    <cellStyle name="Separador de milhares 2 17 25" xfId="7571" xr:uid="{00000000-0005-0000-0000-0000581D0000}"/>
    <cellStyle name="Separador de milhares 2 17 26" xfId="7572" xr:uid="{00000000-0005-0000-0000-0000591D0000}"/>
    <cellStyle name="Separador de milhares 2 17 27" xfId="7573" xr:uid="{00000000-0005-0000-0000-00005A1D0000}"/>
    <cellStyle name="Separador de milhares 2 17 28" xfId="7574" xr:uid="{00000000-0005-0000-0000-00005B1D0000}"/>
    <cellStyle name="Separador de milhares 2 17 29" xfId="7575" xr:uid="{00000000-0005-0000-0000-00005C1D0000}"/>
    <cellStyle name="Separador de milhares 2 17 3" xfId="7576" xr:uid="{00000000-0005-0000-0000-00005D1D0000}"/>
    <cellStyle name="Separador de milhares 2 17 30" xfId="7577" xr:uid="{00000000-0005-0000-0000-00005E1D0000}"/>
    <cellStyle name="Separador de milhares 2 17 31" xfId="14121" xr:uid="{042825A3-91FC-4130-BB72-822DDA1D9908}"/>
    <cellStyle name="Separador de milhares 2 17 4" xfId="7578" xr:uid="{00000000-0005-0000-0000-00005F1D0000}"/>
    <cellStyle name="Separador de milhares 2 17 5" xfId="7579" xr:uid="{00000000-0005-0000-0000-0000601D0000}"/>
    <cellStyle name="Separador de milhares 2 17 6" xfId="7580" xr:uid="{00000000-0005-0000-0000-0000611D0000}"/>
    <cellStyle name="Separador de milhares 2 17 7" xfId="7581" xr:uid="{00000000-0005-0000-0000-0000621D0000}"/>
    <cellStyle name="Separador de milhares 2 17 8" xfId="7582" xr:uid="{00000000-0005-0000-0000-0000631D0000}"/>
    <cellStyle name="Separador de milhares 2 17 9" xfId="7583" xr:uid="{00000000-0005-0000-0000-0000641D0000}"/>
    <cellStyle name="Separador de milhares 2 18" xfId="7584" xr:uid="{00000000-0005-0000-0000-0000651D0000}"/>
    <cellStyle name="Separador de milhares 2 18 10" xfId="7585" xr:uid="{00000000-0005-0000-0000-0000661D0000}"/>
    <cellStyle name="Separador de milhares 2 18 11" xfId="7586" xr:uid="{00000000-0005-0000-0000-0000671D0000}"/>
    <cellStyle name="Separador de milhares 2 18 12" xfId="7587" xr:uid="{00000000-0005-0000-0000-0000681D0000}"/>
    <cellStyle name="Separador de milhares 2 18 13" xfId="7588" xr:uid="{00000000-0005-0000-0000-0000691D0000}"/>
    <cellStyle name="Separador de milhares 2 18 14" xfId="7589" xr:uid="{00000000-0005-0000-0000-00006A1D0000}"/>
    <cellStyle name="Separador de milhares 2 18 15" xfId="7590" xr:uid="{00000000-0005-0000-0000-00006B1D0000}"/>
    <cellStyle name="Separador de milhares 2 18 16" xfId="7591" xr:uid="{00000000-0005-0000-0000-00006C1D0000}"/>
    <cellStyle name="Separador de milhares 2 18 17" xfId="7592" xr:uid="{00000000-0005-0000-0000-00006D1D0000}"/>
    <cellStyle name="Separador de milhares 2 18 18" xfId="7593" xr:uid="{00000000-0005-0000-0000-00006E1D0000}"/>
    <cellStyle name="Separador de milhares 2 18 19" xfId="7594" xr:uid="{00000000-0005-0000-0000-00006F1D0000}"/>
    <cellStyle name="Separador de milhares 2 18 2" xfId="7595" xr:uid="{00000000-0005-0000-0000-0000701D0000}"/>
    <cellStyle name="Separador de milhares 2 18 2 10" xfId="7596" xr:uid="{00000000-0005-0000-0000-0000711D0000}"/>
    <cellStyle name="Separador de milhares 2 18 2 11" xfId="7597" xr:uid="{00000000-0005-0000-0000-0000721D0000}"/>
    <cellStyle name="Separador de milhares 2 18 2 12" xfId="7598" xr:uid="{00000000-0005-0000-0000-0000731D0000}"/>
    <cellStyle name="Separador de milhares 2 18 2 13" xfId="7599" xr:uid="{00000000-0005-0000-0000-0000741D0000}"/>
    <cellStyle name="Separador de milhares 2 18 2 14" xfId="7600" xr:uid="{00000000-0005-0000-0000-0000751D0000}"/>
    <cellStyle name="Separador de milhares 2 18 2 15" xfId="7601" xr:uid="{00000000-0005-0000-0000-0000761D0000}"/>
    <cellStyle name="Separador de milhares 2 18 2 16" xfId="7602" xr:uid="{00000000-0005-0000-0000-0000771D0000}"/>
    <cellStyle name="Separador de milhares 2 18 2 17" xfId="7603" xr:uid="{00000000-0005-0000-0000-0000781D0000}"/>
    <cellStyle name="Separador de milhares 2 18 2 18" xfId="7604" xr:uid="{00000000-0005-0000-0000-0000791D0000}"/>
    <cellStyle name="Separador de milhares 2 18 2 19" xfId="7605" xr:uid="{00000000-0005-0000-0000-00007A1D0000}"/>
    <cellStyle name="Separador de milhares 2 18 2 2" xfId="7606" xr:uid="{00000000-0005-0000-0000-00007B1D0000}"/>
    <cellStyle name="Separador de milhares 2 18 2 20" xfId="7607" xr:uid="{00000000-0005-0000-0000-00007C1D0000}"/>
    <cellStyle name="Separador de milhares 2 18 2 21" xfId="7608" xr:uid="{00000000-0005-0000-0000-00007D1D0000}"/>
    <cellStyle name="Separador de milhares 2 18 2 22" xfId="7609" xr:uid="{00000000-0005-0000-0000-00007E1D0000}"/>
    <cellStyle name="Separador de milhares 2 18 2 23" xfId="7610" xr:uid="{00000000-0005-0000-0000-00007F1D0000}"/>
    <cellStyle name="Separador de milhares 2 18 2 3" xfId="7611" xr:uid="{00000000-0005-0000-0000-0000801D0000}"/>
    <cellStyle name="Separador de milhares 2 18 2 4" xfId="7612" xr:uid="{00000000-0005-0000-0000-0000811D0000}"/>
    <cellStyle name="Separador de milhares 2 18 2 5" xfId="7613" xr:uid="{00000000-0005-0000-0000-0000821D0000}"/>
    <cellStyle name="Separador de milhares 2 18 2 6" xfId="7614" xr:uid="{00000000-0005-0000-0000-0000831D0000}"/>
    <cellStyle name="Separador de milhares 2 18 2 7" xfId="7615" xr:uid="{00000000-0005-0000-0000-0000841D0000}"/>
    <cellStyle name="Separador de milhares 2 18 2 8" xfId="7616" xr:uid="{00000000-0005-0000-0000-0000851D0000}"/>
    <cellStyle name="Separador de milhares 2 18 2 9" xfId="7617" xr:uid="{00000000-0005-0000-0000-0000861D0000}"/>
    <cellStyle name="Separador de milhares 2 18 20" xfId="7618" xr:uid="{00000000-0005-0000-0000-0000871D0000}"/>
    <cellStyle name="Separador de milhares 2 18 21" xfId="7619" xr:uid="{00000000-0005-0000-0000-0000881D0000}"/>
    <cellStyle name="Separador de milhares 2 18 22" xfId="7620" xr:uid="{00000000-0005-0000-0000-0000891D0000}"/>
    <cellStyle name="Separador de milhares 2 18 23" xfId="7621" xr:uid="{00000000-0005-0000-0000-00008A1D0000}"/>
    <cellStyle name="Separador de milhares 2 18 24" xfId="7622" xr:uid="{00000000-0005-0000-0000-00008B1D0000}"/>
    <cellStyle name="Separador de milhares 2 18 25" xfId="7623" xr:uid="{00000000-0005-0000-0000-00008C1D0000}"/>
    <cellStyle name="Separador de milhares 2 18 26" xfId="7624" xr:uid="{00000000-0005-0000-0000-00008D1D0000}"/>
    <cellStyle name="Separador de milhares 2 18 27" xfId="7625" xr:uid="{00000000-0005-0000-0000-00008E1D0000}"/>
    <cellStyle name="Separador de milhares 2 18 28" xfId="7626" xr:uid="{00000000-0005-0000-0000-00008F1D0000}"/>
    <cellStyle name="Separador de milhares 2 18 29" xfId="7627" xr:uid="{00000000-0005-0000-0000-0000901D0000}"/>
    <cellStyle name="Separador de milhares 2 18 3" xfId="7628" xr:uid="{00000000-0005-0000-0000-0000911D0000}"/>
    <cellStyle name="Separador de milhares 2 18 30" xfId="7629" xr:uid="{00000000-0005-0000-0000-0000921D0000}"/>
    <cellStyle name="Separador de milhares 2 18 31" xfId="14122" xr:uid="{A252775E-2A09-4202-A292-92FF7BC8A3A5}"/>
    <cellStyle name="Separador de milhares 2 18 4" xfId="7630" xr:uid="{00000000-0005-0000-0000-0000931D0000}"/>
    <cellStyle name="Separador de milhares 2 18 5" xfId="7631" xr:uid="{00000000-0005-0000-0000-0000941D0000}"/>
    <cellStyle name="Separador de milhares 2 18 6" xfId="7632" xr:uid="{00000000-0005-0000-0000-0000951D0000}"/>
    <cellStyle name="Separador de milhares 2 18 7" xfId="7633" xr:uid="{00000000-0005-0000-0000-0000961D0000}"/>
    <cellStyle name="Separador de milhares 2 18 8" xfId="7634" xr:uid="{00000000-0005-0000-0000-0000971D0000}"/>
    <cellStyle name="Separador de milhares 2 18 9" xfId="7635" xr:uid="{00000000-0005-0000-0000-0000981D0000}"/>
    <cellStyle name="Separador de milhares 2 19" xfId="7636" xr:uid="{00000000-0005-0000-0000-0000991D0000}"/>
    <cellStyle name="Separador de milhares 2 19 10" xfId="7637" xr:uid="{00000000-0005-0000-0000-00009A1D0000}"/>
    <cellStyle name="Separador de milhares 2 19 11" xfId="7638" xr:uid="{00000000-0005-0000-0000-00009B1D0000}"/>
    <cellStyle name="Separador de milhares 2 19 12" xfId="7639" xr:uid="{00000000-0005-0000-0000-00009C1D0000}"/>
    <cellStyle name="Separador de milhares 2 19 13" xfId="7640" xr:uid="{00000000-0005-0000-0000-00009D1D0000}"/>
    <cellStyle name="Separador de milhares 2 19 14" xfId="7641" xr:uid="{00000000-0005-0000-0000-00009E1D0000}"/>
    <cellStyle name="Separador de milhares 2 19 15" xfId="7642" xr:uid="{00000000-0005-0000-0000-00009F1D0000}"/>
    <cellStyle name="Separador de milhares 2 19 16" xfId="7643" xr:uid="{00000000-0005-0000-0000-0000A01D0000}"/>
    <cellStyle name="Separador de milhares 2 19 17" xfId="7644" xr:uid="{00000000-0005-0000-0000-0000A11D0000}"/>
    <cellStyle name="Separador de milhares 2 19 18" xfId="7645" xr:uid="{00000000-0005-0000-0000-0000A21D0000}"/>
    <cellStyle name="Separador de milhares 2 19 19" xfId="7646" xr:uid="{00000000-0005-0000-0000-0000A31D0000}"/>
    <cellStyle name="Separador de milhares 2 19 2" xfId="7647" xr:uid="{00000000-0005-0000-0000-0000A41D0000}"/>
    <cellStyle name="Separador de milhares 2 19 2 10" xfId="7648" xr:uid="{00000000-0005-0000-0000-0000A51D0000}"/>
    <cellStyle name="Separador de milhares 2 19 2 11" xfId="7649" xr:uid="{00000000-0005-0000-0000-0000A61D0000}"/>
    <cellStyle name="Separador de milhares 2 19 2 12" xfId="7650" xr:uid="{00000000-0005-0000-0000-0000A71D0000}"/>
    <cellStyle name="Separador de milhares 2 19 2 13" xfId="7651" xr:uid="{00000000-0005-0000-0000-0000A81D0000}"/>
    <cellStyle name="Separador de milhares 2 19 2 14" xfId="7652" xr:uid="{00000000-0005-0000-0000-0000A91D0000}"/>
    <cellStyle name="Separador de milhares 2 19 2 15" xfId="7653" xr:uid="{00000000-0005-0000-0000-0000AA1D0000}"/>
    <cellStyle name="Separador de milhares 2 19 2 16" xfId="7654" xr:uid="{00000000-0005-0000-0000-0000AB1D0000}"/>
    <cellStyle name="Separador de milhares 2 19 2 17" xfId="7655" xr:uid="{00000000-0005-0000-0000-0000AC1D0000}"/>
    <cellStyle name="Separador de milhares 2 19 2 18" xfId="7656" xr:uid="{00000000-0005-0000-0000-0000AD1D0000}"/>
    <cellStyle name="Separador de milhares 2 19 2 19" xfId="7657" xr:uid="{00000000-0005-0000-0000-0000AE1D0000}"/>
    <cellStyle name="Separador de milhares 2 19 2 2" xfId="7658" xr:uid="{00000000-0005-0000-0000-0000AF1D0000}"/>
    <cellStyle name="Separador de milhares 2 19 2 20" xfId="7659" xr:uid="{00000000-0005-0000-0000-0000B01D0000}"/>
    <cellStyle name="Separador de milhares 2 19 2 21" xfId="7660" xr:uid="{00000000-0005-0000-0000-0000B11D0000}"/>
    <cellStyle name="Separador de milhares 2 19 2 22" xfId="7661" xr:uid="{00000000-0005-0000-0000-0000B21D0000}"/>
    <cellStyle name="Separador de milhares 2 19 2 23" xfId="7662" xr:uid="{00000000-0005-0000-0000-0000B31D0000}"/>
    <cellStyle name="Separador de milhares 2 19 2 3" xfId="7663" xr:uid="{00000000-0005-0000-0000-0000B41D0000}"/>
    <cellStyle name="Separador de milhares 2 19 2 4" xfId="7664" xr:uid="{00000000-0005-0000-0000-0000B51D0000}"/>
    <cellStyle name="Separador de milhares 2 19 2 5" xfId="7665" xr:uid="{00000000-0005-0000-0000-0000B61D0000}"/>
    <cellStyle name="Separador de milhares 2 19 2 6" xfId="7666" xr:uid="{00000000-0005-0000-0000-0000B71D0000}"/>
    <cellStyle name="Separador de milhares 2 19 2 7" xfId="7667" xr:uid="{00000000-0005-0000-0000-0000B81D0000}"/>
    <cellStyle name="Separador de milhares 2 19 2 8" xfId="7668" xr:uid="{00000000-0005-0000-0000-0000B91D0000}"/>
    <cellStyle name="Separador de milhares 2 19 2 9" xfId="7669" xr:uid="{00000000-0005-0000-0000-0000BA1D0000}"/>
    <cellStyle name="Separador de milhares 2 19 20" xfId="7670" xr:uid="{00000000-0005-0000-0000-0000BB1D0000}"/>
    <cellStyle name="Separador de milhares 2 19 21" xfId="7671" xr:uid="{00000000-0005-0000-0000-0000BC1D0000}"/>
    <cellStyle name="Separador de milhares 2 19 22" xfId="7672" xr:uid="{00000000-0005-0000-0000-0000BD1D0000}"/>
    <cellStyle name="Separador de milhares 2 19 23" xfId="7673" xr:uid="{00000000-0005-0000-0000-0000BE1D0000}"/>
    <cellStyle name="Separador de milhares 2 19 24" xfId="7674" xr:uid="{00000000-0005-0000-0000-0000BF1D0000}"/>
    <cellStyle name="Separador de milhares 2 19 25" xfId="7675" xr:uid="{00000000-0005-0000-0000-0000C01D0000}"/>
    <cellStyle name="Separador de milhares 2 19 26" xfId="7676" xr:uid="{00000000-0005-0000-0000-0000C11D0000}"/>
    <cellStyle name="Separador de milhares 2 19 27" xfId="7677" xr:uid="{00000000-0005-0000-0000-0000C21D0000}"/>
    <cellStyle name="Separador de milhares 2 19 28" xfId="7678" xr:uid="{00000000-0005-0000-0000-0000C31D0000}"/>
    <cellStyle name="Separador de milhares 2 19 29" xfId="7679" xr:uid="{00000000-0005-0000-0000-0000C41D0000}"/>
    <cellStyle name="Separador de milhares 2 19 3" xfId="7680" xr:uid="{00000000-0005-0000-0000-0000C51D0000}"/>
    <cellStyle name="Separador de milhares 2 19 30" xfId="7681" xr:uid="{00000000-0005-0000-0000-0000C61D0000}"/>
    <cellStyle name="Separador de milhares 2 19 31" xfId="14123" xr:uid="{2003E0F5-DF36-4CBB-9D58-FEFFDA05F3E4}"/>
    <cellStyle name="Separador de milhares 2 19 4" xfId="7682" xr:uid="{00000000-0005-0000-0000-0000C71D0000}"/>
    <cellStyle name="Separador de milhares 2 19 5" xfId="7683" xr:uid="{00000000-0005-0000-0000-0000C81D0000}"/>
    <cellStyle name="Separador de milhares 2 19 6" xfId="7684" xr:uid="{00000000-0005-0000-0000-0000C91D0000}"/>
    <cellStyle name="Separador de milhares 2 19 7" xfId="7685" xr:uid="{00000000-0005-0000-0000-0000CA1D0000}"/>
    <cellStyle name="Separador de milhares 2 19 8" xfId="7686" xr:uid="{00000000-0005-0000-0000-0000CB1D0000}"/>
    <cellStyle name="Separador de milhares 2 19 9" xfId="7687" xr:uid="{00000000-0005-0000-0000-0000CC1D0000}"/>
    <cellStyle name="Separador de milhares 2 2" xfId="43" xr:uid="{00000000-0005-0000-0000-0000CD1D0000}"/>
    <cellStyle name="Separador de milhares 2 2 10" xfId="7688" xr:uid="{00000000-0005-0000-0000-0000CE1D0000}"/>
    <cellStyle name="Separador de milhares 2 2 10 10" xfId="7689" xr:uid="{00000000-0005-0000-0000-0000CF1D0000}"/>
    <cellStyle name="Separador de milhares 2 2 10 11" xfId="7690" xr:uid="{00000000-0005-0000-0000-0000D01D0000}"/>
    <cellStyle name="Separador de milhares 2 2 10 12" xfId="7691" xr:uid="{00000000-0005-0000-0000-0000D11D0000}"/>
    <cellStyle name="Separador de milhares 2 2 10 13" xfId="7692" xr:uid="{00000000-0005-0000-0000-0000D21D0000}"/>
    <cellStyle name="Separador de milhares 2 2 10 14" xfId="7693" xr:uid="{00000000-0005-0000-0000-0000D31D0000}"/>
    <cellStyle name="Separador de milhares 2 2 10 15" xfId="7694" xr:uid="{00000000-0005-0000-0000-0000D41D0000}"/>
    <cellStyle name="Separador de milhares 2 2 10 16" xfId="7695" xr:uid="{00000000-0005-0000-0000-0000D51D0000}"/>
    <cellStyle name="Separador de milhares 2 2 10 17" xfId="7696" xr:uid="{00000000-0005-0000-0000-0000D61D0000}"/>
    <cellStyle name="Separador de milhares 2 2 10 18" xfId="7697" xr:uid="{00000000-0005-0000-0000-0000D71D0000}"/>
    <cellStyle name="Separador de milhares 2 2 10 19" xfId="7698" xr:uid="{00000000-0005-0000-0000-0000D81D0000}"/>
    <cellStyle name="Separador de milhares 2 2 10 2" xfId="7699" xr:uid="{00000000-0005-0000-0000-0000D91D0000}"/>
    <cellStyle name="Separador de milhares 2 2 10 20" xfId="7700" xr:uid="{00000000-0005-0000-0000-0000DA1D0000}"/>
    <cellStyle name="Separador de milhares 2 2 10 21" xfId="7701" xr:uid="{00000000-0005-0000-0000-0000DB1D0000}"/>
    <cellStyle name="Separador de milhares 2 2 10 22" xfId="7702" xr:uid="{00000000-0005-0000-0000-0000DC1D0000}"/>
    <cellStyle name="Separador de milhares 2 2 10 23" xfId="7703" xr:uid="{00000000-0005-0000-0000-0000DD1D0000}"/>
    <cellStyle name="Separador de milhares 2 2 10 3" xfId="7704" xr:uid="{00000000-0005-0000-0000-0000DE1D0000}"/>
    <cellStyle name="Separador de milhares 2 2 10 4" xfId="7705" xr:uid="{00000000-0005-0000-0000-0000DF1D0000}"/>
    <cellStyle name="Separador de milhares 2 2 10 5" xfId="7706" xr:uid="{00000000-0005-0000-0000-0000E01D0000}"/>
    <cellStyle name="Separador de milhares 2 2 10 6" xfId="7707" xr:uid="{00000000-0005-0000-0000-0000E11D0000}"/>
    <cellStyle name="Separador de milhares 2 2 10 7" xfId="7708" xr:uid="{00000000-0005-0000-0000-0000E21D0000}"/>
    <cellStyle name="Separador de milhares 2 2 10 8" xfId="7709" xr:uid="{00000000-0005-0000-0000-0000E31D0000}"/>
    <cellStyle name="Separador de milhares 2 2 10 9" xfId="7710" xr:uid="{00000000-0005-0000-0000-0000E41D0000}"/>
    <cellStyle name="Separador de milhares 2 2 11" xfId="7711" xr:uid="{00000000-0005-0000-0000-0000E51D0000}"/>
    <cellStyle name="Separador de milhares 2 2 12" xfId="7712" xr:uid="{00000000-0005-0000-0000-0000E61D0000}"/>
    <cellStyle name="Separador de milhares 2 2 13" xfId="7713" xr:uid="{00000000-0005-0000-0000-0000E71D0000}"/>
    <cellStyle name="Separador de milhares 2 2 14" xfId="7714" xr:uid="{00000000-0005-0000-0000-0000E81D0000}"/>
    <cellStyle name="Separador de milhares 2 2 15" xfId="7715" xr:uid="{00000000-0005-0000-0000-0000E91D0000}"/>
    <cellStyle name="Separador de milhares 2 2 16" xfId="7716" xr:uid="{00000000-0005-0000-0000-0000EA1D0000}"/>
    <cellStyle name="Separador de milhares 2 2 17" xfId="7717" xr:uid="{00000000-0005-0000-0000-0000EB1D0000}"/>
    <cellStyle name="Separador de milhares 2 2 18" xfId="7718" xr:uid="{00000000-0005-0000-0000-0000EC1D0000}"/>
    <cellStyle name="Separador de milhares 2 2 19" xfId="7719" xr:uid="{00000000-0005-0000-0000-0000ED1D0000}"/>
    <cellStyle name="Separador de milhares 2 2 2" xfId="7720" xr:uid="{00000000-0005-0000-0000-0000EE1D0000}"/>
    <cellStyle name="Separador de milhares 2 2 2 10" xfId="7721" xr:uid="{00000000-0005-0000-0000-0000EF1D0000}"/>
    <cellStyle name="Separador de milhares 2 2 2 11" xfId="7722" xr:uid="{00000000-0005-0000-0000-0000F01D0000}"/>
    <cellStyle name="Separador de milhares 2 2 2 12" xfId="7723" xr:uid="{00000000-0005-0000-0000-0000F11D0000}"/>
    <cellStyle name="Separador de milhares 2 2 2 13" xfId="7724" xr:uid="{00000000-0005-0000-0000-0000F21D0000}"/>
    <cellStyle name="Separador de milhares 2 2 2 14" xfId="7725" xr:uid="{00000000-0005-0000-0000-0000F31D0000}"/>
    <cellStyle name="Separador de milhares 2 2 2 15" xfId="7726" xr:uid="{00000000-0005-0000-0000-0000F41D0000}"/>
    <cellStyle name="Separador de milhares 2 2 2 16" xfId="7727" xr:uid="{00000000-0005-0000-0000-0000F51D0000}"/>
    <cellStyle name="Separador de milhares 2 2 2 17" xfId="7728" xr:uid="{00000000-0005-0000-0000-0000F61D0000}"/>
    <cellStyle name="Separador de milhares 2 2 2 18" xfId="7729" xr:uid="{00000000-0005-0000-0000-0000F71D0000}"/>
    <cellStyle name="Separador de milhares 2 2 2 19" xfId="7730" xr:uid="{00000000-0005-0000-0000-0000F81D0000}"/>
    <cellStyle name="Separador de milhares 2 2 2 2" xfId="7731" xr:uid="{00000000-0005-0000-0000-0000F91D0000}"/>
    <cellStyle name="Separador de milhares 2 2 2 2 10" xfId="7732" xr:uid="{00000000-0005-0000-0000-0000FA1D0000}"/>
    <cellStyle name="Separador de milhares 2 2 2 2 11" xfId="7733" xr:uid="{00000000-0005-0000-0000-0000FB1D0000}"/>
    <cellStyle name="Separador de milhares 2 2 2 2 12" xfId="7734" xr:uid="{00000000-0005-0000-0000-0000FC1D0000}"/>
    <cellStyle name="Separador de milhares 2 2 2 2 13" xfId="7735" xr:uid="{00000000-0005-0000-0000-0000FD1D0000}"/>
    <cellStyle name="Separador de milhares 2 2 2 2 14" xfId="7736" xr:uid="{00000000-0005-0000-0000-0000FE1D0000}"/>
    <cellStyle name="Separador de milhares 2 2 2 2 15" xfId="7737" xr:uid="{00000000-0005-0000-0000-0000FF1D0000}"/>
    <cellStyle name="Separador de milhares 2 2 2 2 16" xfId="7738" xr:uid="{00000000-0005-0000-0000-0000001E0000}"/>
    <cellStyle name="Separador de milhares 2 2 2 2 17" xfId="7739" xr:uid="{00000000-0005-0000-0000-0000011E0000}"/>
    <cellStyle name="Separador de milhares 2 2 2 2 18" xfId="7740" xr:uid="{00000000-0005-0000-0000-0000021E0000}"/>
    <cellStyle name="Separador de milhares 2 2 2 2 19" xfId="7741" xr:uid="{00000000-0005-0000-0000-0000031E0000}"/>
    <cellStyle name="Separador de milhares 2 2 2 2 2" xfId="7742" xr:uid="{00000000-0005-0000-0000-0000041E0000}"/>
    <cellStyle name="Separador de milhares 2 2 2 2 20" xfId="7743" xr:uid="{00000000-0005-0000-0000-0000051E0000}"/>
    <cellStyle name="Separador de milhares 2 2 2 2 21" xfId="7744" xr:uid="{00000000-0005-0000-0000-0000061E0000}"/>
    <cellStyle name="Separador de milhares 2 2 2 2 22" xfId="7745" xr:uid="{00000000-0005-0000-0000-0000071E0000}"/>
    <cellStyle name="Separador de milhares 2 2 2 2 23" xfId="7746" xr:uid="{00000000-0005-0000-0000-0000081E0000}"/>
    <cellStyle name="Separador de milhares 2 2 2 2 3" xfId="7747" xr:uid="{00000000-0005-0000-0000-0000091E0000}"/>
    <cellStyle name="Separador de milhares 2 2 2 2 4" xfId="7748" xr:uid="{00000000-0005-0000-0000-00000A1E0000}"/>
    <cellStyle name="Separador de milhares 2 2 2 2 5" xfId="7749" xr:uid="{00000000-0005-0000-0000-00000B1E0000}"/>
    <cellStyle name="Separador de milhares 2 2 2 2 6" xfId="7750" xr:uid="{00000000-0005-0000-0000-00000C1E0000}"/>
    <cellStyle name="Separador de milhares 2 2 2 2 7" xfId="7751" xr:uid="{00000000-0005-0000-0000-00000D1E0000}"/>
    <cellStyle name="Separador de milhares 2 2 2 2 8" xfId="7752" xr:uid="{00000000-0005-0000-0000-00000E1E0000}"/>
    <cellStyle name="Separador de milhares 2 2 2 2 9" xfId="7753" xr:uid="{00000000-0005-0000-0000-00000F1E0000}"/>
    <cellStyle name="Separador de milhares 2 2 2 20" xfId="7754" xr:uid="{00000000-0005-0000-0000-0000101E0000}"/>
    <cellStyle name="Separador de milhares 2 2 2 21" xfId="7755" xr:uid="{00000000-0005-0000-0000-0000111E0000}"/>
    <cellStyle name="Separador de milhares 2 2 2 22" xfId="7756" xr:uid="{00000000-0005-0000-0000-0000121E0000}"/>
    <cellStyle name="Separador de milhares 2 2 2 23" xfId="7757" xr:uid="{00000000-0005-0000-0000-0000131E0000}"/>
    <cellStyle name="Separador de milhares 2 2 2 24" xfId="7758" xr:uid="{00000000-0005-0000-0000-0000141E0000}"/>
    <cellStyle name="Separador de milhares 2 2 2 25" xfId="7759" xr:uid="{00000000-0005-0000-0000-0000151E0000}"/>
    <cellStyle name="Separador de milhares 2 2 2 26" xfId="7760" xr:uid="{00000000-0005-0000-0000-0000161E0000}"/>
    <cellStyle name="Separador de milhares 2 2 2 27" xfId="7761" xr:uid="{00000000-0005-0000-0000-0000171E0000}"/>
    <cellStyle name="Separador de milhares 2 2 2 28" xfId="7762" xr:uid="{00000000-0005-0000-0000-0000181E0000}"/>
    <cellStyle name="Separador de milhares 2 2 2 29" xfId="7763" xr:uid="{00000000-0005-0000-0000-0000191E0000}"/>
    <cellStyle name="Separador de milhares 2 2 2 3" xfId="7764" xr:uid="{00000000-0005-0000-0000-00001A1E0000}"/>
    <cellStyle name="Separador de milhares 2 2 2 3 10" xfId="7765" xr:uid="{00000000-0005-0000-0000-00001B1E0000}"/>
    <cellStyle name="Separador de milhares 2 2 2 3 11" xfId="7766" xr:uid="{00000000-0005-0000-0000-00001C1E0000}"/>
    <cellStyle name="Separador de milhares 2 2 2 3 12" xfId="7767" xr:uid="{00000000-0005-0000-0000-00001D1E0000}"/>
    <cellStyle name="Separador de milhares 2 2 2 3 13" xfId="7768" xr:uid="{00000000-0005-0000-0000-00001E1E0000}"/>
    <cellStyle name="Separador de milhares 2 2 2 3 14" xfId="7769" xr:uid="{00000000-0005-0000-0000-00001F1E0000}"/>
    <cellStyle name="Separador de milhares 2 2 2 3 15" xfId="7770" xr:uid="{00000000-0005-0000-0000-0000201E0000}"/>
    <cellStyle name="Separador de milhares 2 2 2 3 16" xfId="7771" xr:uid="{00000000-0005-0000-0000-0000211E0000}"/>
    <cellStyle name="Separador de milhares 2 2 2 3 17" xfId="7772" xr:uid="{00000000-0005-0000-0000-0000221E0000}"/>
    <cellStyle name="Separador de milhares 2 2 2 3 18" xfId="7773" xr:uid="{00000000-0005-0000-0000-0000231E0000}"/>
    <cellStyle name="Separador de milhares 2 2 2 3 19" xfId="7774" xr:uid="{00000000-0005-0000-0000-0000241E0000}"/>
    <cellStyle name="Separador de milhares 2 2 2 3 2" xfId="7775" xr:uid="{00000000-0005-0000-0000-0000251E0000}"/>
    <cellStyle name="Separador de milhares 2 2 2 3 20" xfId="7776" xr:uid="{00000000-0005-0000-0000-0000261E0000}"/>
    <cellStyle name="Separador de milhares 2 2 2 3 21" xfId="7777" xr:uid="{00000000-0005-0000-0000-0000271E0000}"/>
    <cellStyle name="Separador de milhares 2 2 2 3 22" xfId="7778" xr:uid="{00000000-0005-0000-0000-0000281E0000}"/>
    <cellStyle name="Separador de milhares 2 2 2 3 23" xfId="7779" xr:uid="{00000000-0005-0000-0000-0000291E0000}"/>
    <cellStyle name="Separador de milhares 2 2 2 3 3" xfId="7780" xr:uid="{00000000-0005-0000-0000-00002A1E0000}"/>
    <cellStyle name="Separador de milhares 2 2 2 3 4" xfId="7781" xr:uid="{00000000-0005-0000-0000-00002B1E0000}"/>
    <cellStyle name="Separador de milhares 2 2 2 3 5" xfId="7782" xr:uid="{00000000-0005-0000-0000-00002C1E0000}"/>
    <cellStyle name="Separador de milhares 2 2 2 3 6" xfId="7783" xr:uid="{00000000-0005-0000-0000-00002D1E0000}"/>
    <cellStyle name="Separador de milhares 2 2 2 3 7" xfId="7784" xr:uid="{00000000-0005-0000-0000-00002E1E0000}"/>
    <cellStyle name="Separador de milhares 2 2 2 3 8" xfId="7785" xr:uid="{00000000-0005-0000-0000-00002F1E0000}"/>
    <cellStyle name="Separador de milhares 2 2 2 3 9" xfId="7786" xr:uid="{00000000-0005-0000-0000-0000301E0000}"/>
    <cellStyle name="Separador de milhares 2 2 2 30" xfId="7787" xr:uid="{00000000-0005-0000-0000-0000311E0000}"/>
    <cellStyle name="Separador de milhares 2 2 2 31" xfId="7788" xr:uid="{00000000-0005-0000-0000-0000321E0000}"/>
    <cellStyle name="Separador de milhares 2 2 2 32" xfId="7789" xr:uid="{00000000-0005-0000-0000-0000331E0000}"/>
    <cellStyle name="Separador de milhares 2 2 2 33" xfId="7790" xr:uid="{00000000-0005-0000-0000-0000341E0000}"/>
    <cellStyle name="Separador de milhares 2 2 2 34" xfId="7791" xr:uid="{00000000-0005-0000-0000-0000351E0000}"/>
    <cellStyle name="Separador de milhares 2 2 2 35" xfId="7792" xr:uid="{00000000-0005-0000-0000-0000361E0000}"/>
    <cellStyle name="Separador de milhares 2 2 2 36" xfId="7793" xr:uid="{00000000-0005-0000-0000-0000371E0000}"/>
    <cellStyle name="Separador de milhares 2 2 2 37" xfId="7794" xr:uid="{00000000-0005-0000-0000-0000381E0000}"/>
    <cellStyle name="Separador de milhares 2 2 2 38" xfId="7795" xr:uid="{00000000-0005-0000-0000-0000391E0000}"/>
    <cellStyle name="Separador de milhares 2 2 2 39" xfId="7796" xr:uid="{00000000-0005-0000-0000-00003A1E0000}"/>
    <cellStyle name="Separador de milhares 2 2 2 4" xfId="7797" xr:uid="{00000000-0005-0000-0000-00003B1E0000}"/>
    <cellStyle name="Separador de milhares 2 2 2 40" xfId="7798" xr:uid="{00000000-0005-0000-0000-00003C1E0000}"/>
    <cellStyle name="Separador de milhares 2 2 2 41" xfId="7799" xr:uid="{00000000-0005-0000-0000-00003D1E0000}"/>
    <cellStyle name="Separador de milhares 2 2 2 42" xfId="7800" xr:uid="{00000000-0005-0000-0000-00003E1E0000}"/>
    <cellStyle name="Separador de milhares 2 2 2 43" xfId="7801" xr:uid="{00000000-0005-0000-0000-00003F1E0000}"/>
    <cellStyle name="Separador de milhares 2 2 2 44" xfId="7802" xr:uid="{00000000-0005-0000-0000-0000401E0000}"/>
    <cellStyle name="Separador de milhares 2 2 2 45" xfId="7803" xr:uid="{00000000-0005-0000-0000-0000411E0000}"/>
    <cellStyle name="Separador de milhares 2 2 2 46" xfId="7804" xr:uid="{00000000-0005-0000-0000-0000421E0000}"/>
    <cellStyle name="Separador de milhares 2 2 2 47" xfId="7805" xr:uid="{00000000-0005-0000-0000-0000431E0000}"/>
    <cellStyle name="Separador de milhares 2 2 2 48" xfId="7806" xr:uid="{00000000-0005-0000-0000-0000441E0000}"/>
    <cellStyle name="Separador de milhares 2 2 2 49" xfId="7807" xr:uid="{00000000-0005-0000-0000-0000451E0000}"/>
    <cellStyle name="Separador de milhares 2 2 2 5" xfId="7808" xr:uid="{00000000-0005-0000-0000-0000461E0000}"/>
    <cellStyle name="Separador de milhares 2 2 2 50" xfId="7809" xr:uid="{00000000-0005-0000-0000-0000471E0000}"/>
    <cellStyle name="Separador de milhares 2 2 2 51" xfId="7810" xr:uid="{00000000-0005-0000-0000-0000481E0000}"/>
    <cellStyle name="Separador de milhares 2 2 2 52" xfId="7811" xr:uid="{00000000-0005-0000-0000-0000491E0000}"/>
    <cellStyle name="Separador de milhares 2 2 2 53" xfId="7812" xr:uid="{00000000-0005-0000-0000-00004A1E0000}"/>
    <cellStyle name="Separador de milhares 2 2 2 54" xfId="7813" xr:uid="{00000000-0005-0000-0000-00004B1E0000}"/>
    <cellStyle name="Separador de milhares 2 2 2 55" xfId="7814" xr:uid="{00000000-0005-0000-0000-00004C1E0000}"/>
    <cellStyle name="Separador de milhares 2 2 2 56" xfId="14124" xr:uid="{68B1216D-FFDD-483B-9692-1E6118B2CC07}"/>
    <cellStyle name="Separador de milhares 2 2 2 6" xfId="7815" xr:uid="{00000000-0005-0000-0000-00004D1E0000}"/>
    <cellStyle name="Separador de milhares 2 2 2 7" xfId="7816" xr:uid="{00000000-0005-0000-0000-00004E1E0000}"/>
    <cellStyle name="Separador de milhares 2 2 2 8" xfId="7817" xr:uid="{00000000-0005-0000-0000-00004F1E0000}"/>
    <cellStyle name="Separador de milhares 2 2 2 9" xfId="7818" xr:uid="{00000000-0005-0000-0000-0000501E0000}"/>
    <cellStyle name="Separador de milhares 2 2 20" xfId="7819" xr:uid="{00000000-0005-0000-0000-0000511E0000}"/>
    <cellStyle name="Separador de milhares 2 2 21" xfId="7820" xr:uid="{00000000-0005-0000-0000-0000521E0000}"/>
    <cellStyle name="Separador de milhares 2 2 22" xfId="7821" xr:uid="{00000000-0005-0000-0000-0000531E0000}"/>
    <cellStyle name="Separador de milhares 2 2 23" xfId="7822" xr:uid="{00000000-0005-0000-0000-0000541E0000}"/>
    <cellStyle name="Separador de milhares 2 2 24" xfId="7823" xr:uid="{00000000-0005-0000-0000-0000551E0000}"/>
    <cellStyle name="Separador de milhares 2 2 25" xfId="7824" xr:uid="{00000000-0005-0000-0000-0000561E0000}"/>
    <cellStyle name="Separador de milhares 2 2 26" xfId="7825" xr:uid="{00000000-0005-0000-0000-0000571E0000}"/>
    <cellStyle name="Separador de milhares 2 2 27" xfId="7826" xr:uid="{00000000-0005-0000-0000-0000581E0000}"/>
    <cellStyle name="Separador de milhares 2 2 28" xfId="7827" xr:uid="{00000000-0005-0000-0000-0000591E0000}"/>
    <cellStyle name="Separador de milhares 2 2 29" xfId="7828" xr:uid="{00000000-0005-0000-0000-00005A1E0000}"/>
    <cellStyle name="Separador de milhares 2 2 3" xfId="7829" xr:uid="{00000000-0005-0000-0000-00005B1E0000}"/>
    <cellStyle name="Separador de milhares 2 2 3 10" xfId="7830" xr:uid="{00000000-0005-0000-0000-00005C1E0000}"/>
    <cellStyle name="Separador de milhares 2 2 3 11" xfId="7831" xr:uid="{00000000-0005-0000-0000-00005D1E0000}"/>
    <cellStyle name="Separador de milhares 2 2 3 12" xfId="7832" xr:uid="{00000000-0005-0000-0000-00005E1E0000}"/>
    <cellStyle name="Separador de milhares 2 2 3 13" xfId="7833" xr:uid="{00000000-0005-0000-0000-00005F1E0000}"/>
    <cellStyle name="Separador de milhares 2 2 3 14" xfId="7834" xr:uid="{00000000-0005-0000-0000-0000601E0000}"/>
    <cellStyle name="Separador de milhares 2 2 3 15" xfId="7835" xr:uid="{00000000-0005-0000-0000-0000611E0000}"/>
    <cellStyle name="Separador de milhares 2 2 3 16" xfId="7836" xr:uid="{00000000-0005-0000-0000-0000621E0000}"/>
    <cellStyle name="Separador de milhares 2 2 3 17" xfId="7837" xr:uid="{00000000-0005-0000-0000-0000631E0000}"/>
    <cellStyle name="Separador de milhares 2 2 3 18" xfId="7838" xr:uid="{00000000-0005-0000-0000-0000641E0000}"/>
    <cellStyle name="Separador de milhares 2 2 3 19" xfId="7839" xr:uid="{00000000-0005-0000-0000-0000651E0000}"/>
    <cellStyle name="Separador de milhares 2 2 3 2" xfId="7840" xr:uid="{00000000-0005-0000-0000-0000661E0000}"/>
    <cellStyle name="Separador de milhares 2 2 3 20" xfId="7841" xr:uid="{00000000-0005-0000-0000-0000671E0000}"/>
    <cellStyle name="Separador de milhares 2 2 3 21" xfId="7842" xr:uid="{00000000-0005-0000-0000-0000681E0000}"/>
    <cellStyle name="Separador de milhares 2 2 3 22" xfId="7843" xr:uid="{00000000-0005-0000-0000-0000691E0000}"/>
    <cellStyle name="Separador de milhares 2 2 3 23" xfId="7844" xr:uid="{00000000-0005-0000-0000-00006A1E0000}"/>
    <cellStyle name="Separador de milhares 2 2 3 3" xfId="7845" xr:uid="{00000000-0005-0000-0000-00006B1E0000}"/>
    <cellStyle name="Separador de milhares 2 2 3 4" xfId="7846" xr:uid="{00000000-0005-0000-0000-00006C1E0000}"/>
    <cellStyle name="Separador de milhares 2 2 3 5" xfId="7847" xr:uid="{00000000-0005-0000-0000-00006D1E0000}"/>
    <cellStyle name="Separador de milhares 2 2 3 6" xfId="7848" xr:uid="{00000000-0005-0000-0000-00006E1E0000}"/>
    <cellStyle name="Separador de milhares 2 2 3 7" xfId="7849" xr:uid="{00000000-0005-0000-0000-00006F1E0000}"/>
    <cellStyle name="Separador de milhares 2 2 3 8" xfId="7850" xr:uid="{00000000-0005-0000-0000-0000701E0000}"/>
    <cellStyle name="Separador de milhares 2 2 3 9" xfId="7851" xr:uid="{00000000-0005-0000-0000-0000711E0000}"/>
    <cellStyle name="Separador de milhares 2 2 30" xfId="7852" xr:uid="{00000000-0005-0000-0000-0000721E0000}"/>
    <cellStyle name="Separador de milhares 2 2 31" xfId="7853" xr:uid="{00000000-0005-0000-0000-0000731E0000}"/>
    <cellStyle name="Separador de milhares 2 2 32" xfId="7854" xr:uid="{00000000-0005-0000-0000-0000741E0000}"/>
    <cellStyle name="Separador de milhares 2 2 33" xfId="7855" xr:uid="{00000000-0005-0000-0000-0000751E0000}"/>
    <cellStyle name="Separador de milhares 2 2 34" xfId="7856" xr:uid="{00000000-0005-0000-0000-0000761E0000}"/>
    <cellStyle name="Separador de milhares 2 2 34 2" xfId="14125" xr:uid="{8130577E-C4A2-4BF6-BE0C-A76B0203A442}"/>
    <cellStyle name="Separador de milhares 2 2 35" xfId="7857" xr:uid="{00000000-0005-0000-0000-0000771E0000}"/>
    <cellStyle name="Separador de milhares 2 2 35 2" xfId="14126" xr:uid="{0250726D-9DC1-47E5-A1A1-96F6B3FAC3DF}"/>
    <cellStyle name="Separador de milhares 2 2 36" xfId="7858" xr:uid="{00000000-0005-0000-0000-0000781E0000}"/>
    <cellStyle name="Separador de milhares 2 2 36 2" xfId="14127" xr:uid="{0187CA62-65A8-41CC-B133-790E019B2E3D}"/>
    <cellStyle name="Separador de milhares 2 2 37" xfId="7859" xr:uid="{00000000-0005-0000-0000-0000791E0000}"/>
    <cellStyle name="Separador de milhares 2 2 37 2" xfId="14128" xr:uid="{2B4E210F-1DDF-4A8B-8798-16095C70A99D}"/>
    <cellStyle name="Separador de milhares 2 2 38" xfId="7860" xr:uid="{00000000-0005-0000-0000-00007A1E0000}"/>
    <cellStyle name="Separador de milhares 2 2 38 2" xfId="14129" xr:uid="{2CFD81E7-F529-43A0-983F-E8CCFFD65ACA}"/>
    <cellStyle name="Separador de milhares 2 2 39" xfId="7861" xr:uid="{00000000-0005-0000-0000-00007B1E0000}"/>
    <cellStyle name="Separador de milhares 2 2 39 2" xfId="14130" xr:uid="{8111E18A-E9A8-41A7-A0BB-A4F8C6A1DB92}"/>
    <cellStyle name="Separador de milhares 2 2 4" xfId="7862" xr:uid="{00000000-0005-0000-0000-00007C1E0000}"/>
    <cellStyle name="Separador de milhares 2 2 4 10" xfId="7863" xr:uid="{00000000-0005-0000-0000-00007D1E0000}"/>
    <cellStyle name="Separador de milhares 2 2 4 11" xfId="7864" xr:uid="{00000000-0005-0000-0000-00007E1E0000}"/>
    <cellStyle name="Separador de milhares 2 2 4 12" xfId="7865" xr:uid="{00000000-0005-0000-0000-00007F1E0000}"/>
    <cellStyle name="Separador de milhares 2 2 4 13" xfId="7866" xr:uid="{00000000-0005-0000-0000-0000801E0000}"/>
    <cellStyle name="Separador de milhares 2 2 4 14" xfId="7867" xr:uid="{00000000-0005-0000-0000-0000811E0000}"/>
    <cellStyle name="Separador de milhares 2 2 4 15" xfId="7868" xr:uid="{00000000-0005-0000-0000-0000821E0000}"/>
    <cellStyle name="Separador de milhares 2 2 4 16" xfId="7869" xr:uid="{00000000-0005-0000-0000-0000831E0000}"/>
    <cellStyle name="Separador de milhares 2 2 4 17" xfId="7870" xr:uid="{00000000-0005-0000-0000-0000841E0000}"/>
    <cellStyle name="Separador de milhares 2 2 4 18" xfId="7871" xr:uid="{00000000-0005-0000-0000-0000851E0000}"/>
    <cellStyle name="Separador de milhares 2 2 4 19" xfId="7872" xr:uid="{00000000-0005-0000-0000-0000861E0000}"/>
    <cellStyle name="Separador de milhares 2 2 4 2" xfId="7873" xr:uid="{00000000-0005-0000-0000-0000871E0000}"/>
    <cellStyle name="Separador de milhares 2 2 4 20" xfId="7874" xr:uid="{00000000-0005-0000-0000-0000881E0000}"/>
    <cellStyle name="Separador de milhares 2 2 4 21" xfId="7875" xr:uid="{00000000-0005-0000-0000-0000891E0000}"/>
    <cellStyle name="Separador de milhares 2 2 4 22" xfId="7876" xr:uid="{00000000-0005-0000-0000-00008A1E0000}"/>
    <cellStyle name="Separador de milhares 2 2 4 23" xfId="7877" xr:uid="{00000000-0005-0000-0000-00008B1E0000}"/>
    <cellStyle name="Separador de milhares 2 2 4 3" xfId="7878" xr:uid="{00000000-0005-0000-0000-00008C1E0000}"/>
    <cellStyle name="Separador de milhares 2 2 4 4" xfId="7879" xr:uid="{00000000-0005-0000-0000-00008D1E0000}"/>
    <cellStyle name="Separador de milhares 2 2 4 5" xfId="7880" xr:uid="{00000000-0005-0000-0000-00008E1E0000}"/>
    <cellStyle name="Separador de milhares 2 2 4 6" xfId="7881" xr:uid="{00000000-0005-0000-0000-00008F1E0000}"/>
    <cellStyle name="Separador de milhares 2 2 4 7" xfId="7882" xr:uid="{00000000-0005-0000-0000-0000901E0000}"/>
    <cellStyle name="Separador de milhares 2 2 4 8" xfId="7883" xr:uid="{00000000-0005-0000-0000-0000911E0000}"/>
    <cellStyle name="Separador de milhares 2 2 4 9" xfId="7884" xr:uid="{00000000-0005-0000-0000-0000921E0000}"/>
    <cellStyle name="Separador de milhares 2 2 40" xfId="7885" xr:uid="{00000000-0005-0000-0000-0000931E0000}"/>
    <cellStyle name="Separador de milhares 2 2 41" xfId="7886" xr:uid="{00000000-0005-0000-0000-0000941E0000}"/>
    <cellStyle name="Separador de milhares 2 2 42" xfId="7887" xr:uid="{00000000-0005-0000-0000-0000951E0000}"/>
    <cellStyle name="Separador de milhares 2 2 43" xfId="7888" xr:uid="{00000000-0005-0000-0000-0000961E0000}"/>
    <cellStyle name="Separador de milhares 2 2 44" xfId="7889" xr:uid="{00000000-0005-0000-0000-0000971E0000}"/>
    <cellStyle name="Separador de milhares 2 2 45" xfId="7890" xr:uid="{00000000-0005-0000-0000-0000981E0000}"/>
    <cellStyle name="Separador de milhares 2 2 46" xfId="7891" xr:uid="{00000000-0005-0000-0000-0000991E0000}"/>
    <cellStyle name="Separador de milhares 2 2 47" xfId="7892" xr:uid="{00000000-0005-0000-0000-00009A1E0000}"/>
    <cellStyle name="Separador de milhares 2 2 48" xfId="7893" xr:uid="{00000000-0005-0000-0000-00009B1E0000}"/>
    <cellStyle name="Separador de milhares 2 2 49" xfId="7894" xr:uid="{00000000-0005-0000-0000-00009C1E0000}"/>
    <cellStyle name="Separador de milhares 2 2 5" xfId="7895" xr:uid="{00000000-0005-0000-0000-00009D1E0000}"/>
    <cellStyle name="Separador de milhares 2 2 5 10" xfId="7896" xr:uid="{00000000-0005-0000-0000-00009E1E0000}"/>
    <cellStyle name="Separador de milhares 2 2 5 11" xfId="7897" xr:uid="{00000000-0005-0000-0000-00009F1E0000}"/>
    <cellStyle name="Separador de milhares 2 2 5 12" xfId="7898" xr:uid="{00000000-0005-0000-0000-0000A01E0000}"/>
    <cellStyle name="Separador de milhares 2 2 5 13" xfId="7899" xr:uid="{00000000-0005-0000-0000-0000A11E0000}"/>
    <cellStyle name="Separador de milhares 2 2 5 14" xfId="7900" xr:uid="{00000000-0005-0000-0000-0000A21E0000}"/>
    <cellStyle name="Separador de milhares 2 2 5 15" xfId="7901" xr:uid="{00000000-0005-0000-0000-0000A31E0000}"/>
    <cellStyle name="Separador de milhares 2 2 5 16" xfId="7902" xr:uid="{00000000-0005-0000-0000-0000A41E0000}"/>
    <cellStyle name="Separador de milhares 2 2 5 17" xfId="7903" xr:uid="{00000000-0005-0000-0000-0000A51E0000}"/>
    <cellStyle name="Separador de milhares 2 2 5 18" xfId="7904" xr:uid="{00000000-0005-0000-0000-0000A61E0000}"/>
    <cellStyle name="Separador de milhares 2 2 5 19" xfId="7905" xr:uid="{00000000-0005-0000-0000-0000A71E0000}"/>
    <cellStyle name="Separador de milhares 2 2 5 2" xfId="7906" xr:uid="{00000000-0005-0000-0000-0000A81E0000}"/>
    <cellStyle name="Separador de milhares 2 2 5 20" xfId="7907" xr:uid="{00000000-0005-0000-0000-0000A91E0000}"/>
    <cellStyle name="Separador de milhares 2 2 5 21" xfId="7908" xr:uid="{00000000-0005-0000-0000-0000AA1E0000}"/>
    <cellStyle name="Separador de milhares 2 2 5 22" xfId="7909" xr:uid="{00000000-0005-0000-0000-0000AB1E0000}"/>
    <cellStyle name="Separador de milhares 2 2 5 23" xfId="7910" xr:uid="{00000000-0005-0000-0000-0000AC1E0000}"/>
    <cellStyle name="Separador de milhares 2 2 5 3" xfId="7911" xr:uid="{00000000-0005-0000-0000-0000AD1E0000}"/>
    <cellStyle name="Separador de milhares 2 2 5 4" xfId="7912" xr:uid="{00000000-0005-0000-0000-0000AE1E0000}"/>
    <cellStyle name="Separador de milhares 2 2 5 5" xfId="7913" xr:uid="{00000000-0005-0000-0000-0000AF1E0000}"/>
    <cellStyle name="Separador de milhares 2 2 5 6" xfId="7914" xr:uid="{00000000-0005-0000-0000-0000B01E0000}"/>
    <cellStyle name="Separador de milhares 2 2 5 7" xfId="7915" xr:uid="{00000000-0005-0000-0000-0000B11E0000}"/>
    <cellStyle name="Separador de milhares 2 2 5 8" xfId="7916" xr:uid="{00000000-0005-0000-0000-0000B21E0000}"/>
    <cellStyle name="Separador de milhares 2 2 5 9" xfId="7917" xr:uid="{00000000-0005-0000-0000-0000B31E0000}"/>
    <cellStyle name="Separador de milhares 2 2 50" xfId="7918" xr:uid="{00000000-0005-0000-0000-0000B41E0000}"/>
    <cellStyle name="Separador de milhares 2 2 51" xfId="7919" xr:uid="{00000000-0005-0000-0000-0000B51E0000}"/>
    <cellStyle name="Separador de milhares 2 2 52" xfId="7920" xr:uid="{00000000-0005-0000-0000-0000B61E0000}"/>
    <cellStyle name="Separador de milhares 2 2 53" xfId="7921" xr:uid="{00000000-0005-0000-0000-0000B71E0000}"/>
    <cellStyle name="Separador de milhares 2 2 54" xfId="7922" xr:uid="{00000000-0005-0000-0000-0000B81E0000}"/>
    <cellStyle name="Separador de milhares 2 2 55" xfId="7923" xr:uid="{00000000-0005-0000-0000-0000B91E0000}"/>
    <cellStyle name="Separador de milhares 2 2 56" xfId="7924" xr:uid="{00000000-0005-0000-0000-0000BA1E0000}"/>
    <cellStyle name="Separador de milhares 2 2 56 2" xfId="14131" xr:uid="{DF7266EF-463F-463F-BD14-2C126A70BD2B}"/>
    <cellStyle name="Separador de milhares 2 2 57" xfId="140" xr:uid="{00000000-0005-0000-0000-0000BB1E0000}"/>
    <cellStyle name="Separador de milhares 2 2 57 2" xfId="11919" xr:uid="{81C84BEF-B189-499E-A42F-F1E45E2A3874}"/>
    <cellStyle name="Separador de milhares 2 2 6" xfId="7925" xr:uid="{00000000-0005-0000-0000-0000BC1E0000}"/>
    <cellStyle name="Separador de milhares 2 2 6 10" xfId="7926" xr:uid="{00000000-0005-0000-0000-0000BD1E0000}"/>
    <cellStyle name="Separador de milhares 2 2 6 11" xfId="7927" xr:uid="{00000000-0005-0000-0000-0000BE1E0000}"/>
    <cellStyle name="Separador de milhares 2 2 6 12" xfId="7928" xr:uid="{00000000-0005-0000-0000-0000BF1E0000}"/>
    <cellStyle name="Separador de milhares 2 2 6 13" xfId="7929" xr:uid="{00000000-0005-0000-0000-0000C01E0000}"/>
    <cellStyle name="Separador de milhares 2 2 6 14" xfId="7930" xr:uid="{00000000-0005-0000-0000-0000C11E0000}"/>
    <cellStyle name="Separador de milhares 2 2 6 15" xfId="7931" xr:uid="{00000000-0005-0000-0000-0000C21E0000}"/>
    <cellStyle name="Separador de milhares 2 2 6 16" xfId="7932" xr:uid="{00000000-0005-0000-0000-0000C31E0000}"/>
    <cellStyle name="Separador de milhares 2 2 6 17" xfId="7933" xr:uid="{00000000-0005-0000-0000-0000C41E0000}"/>
    <cellStyle name="Separador de milhares 2 2 6 18" xfId="7934" xr:uid="{00000000-0005-0000-0000-0000C51E0000}"/>
    <cellStyle name="Separador de milhares 2 2 6 19" xfId="7935" xr:uid="{00000000-0005-0000-0000-0000C61E0000}"/>
    <cellStyle name="Separador de milhares 2 2 6 2" xfId="7936" xr:uid="{00000000-0005-0000-0000-0000C71E0000}"/>
    <cellStyle name="Separador de milhares 2 2 6 20" xfId="7937" xr:uid="{00000000-0005-0000-0000-0000C81E0000}"/>
    <cellStyle name="Separador de milhares 2 2 6 21" xfId="7938" xr:uid="{00000000-0005-0000-0000-0000C91E0000}"/>
    <cellStyle name="Separador de milhares 2 2 6 22" xfId="7939" xr:uid="{00000000-0005-0000-0000-0000CA1E0000}"/>
    <cellStyle name="Separador de milhares 2 2 6 23" xfId="7940" xr:uid="{00000000-0005-0000-0000-0000CB1E0000}"/>
    <cellStyle name="Separador de milhares 2 2 6 3" xfId="7941" xr:uid="{00000000-0005-0000-0000-0000CC1E0000}"/>
    <cellStyle name="Separador de milhares 2 2 6 4" xfId="7942" xr:uid="{00000000-0005-0000-0000-0000CD1E0000}"/>
    <cellStyle name="Separador de milhares 2 2 6 5" xfId="7943" xr:uid="{00000000-0005-0000-0000-0000CE1E0000}"/>
    <cellStyle name="Separador de milhares 2 2 6 6" xfId="7944" xr:uid="{00000000-0005-0000-0000-0000CF1E0000}"/>
    <cellStyle name="Separador de milhares 2 2 6 7" xfId="7945" xr:uid="{00000000-0005-0000-0000-0000D01E0000}"/>
    <cellStyle name="Separador de milhares 2 2 6 8" xfId="7946" xr:uid="{00000000-0005-0000-0000-0000D11E0000}"/>
    <cellStyle name="Separador de milhares 2 2 6 9" xfId="7947" xr:uid="{00000000-0005-0000-0000-0000D21E0000}"/>
    <cellStyle name="Separador de milhares 2 2 7" xfId="7948" xr:uid="{00000000-0005-0000-0000-0000D31E0000}"/>
    <cellStyle name="Separador de milhares 2 2 7 10" xfId="7949" xr:uid="{00000000-0005-0000-0000-0000D41E0000}"/>
    <cellStyle name="Separador de milhares 2 2 7 11" xfId="7950" xr:uid="{00000000-0005-0000-0000-0000D51E0000}"/>
    <cellStyle name="Separador de milhares 2 2 7 12" xfId="7951" xr:uid="{00000000-0005-0000-0000-0000D61E0000}"/>
    <cellStyle name="Separador de milhares 2 2 7 13" xfId="7952" xr:uid="{00000000-0005-0000-0000-0000D71E0000}"/>
    <cellStyle name="Separador de milhares 2 2 7 14" xfId="7953" xr:uid="{00000000-0005-0000-0000-0000D81E0000}"/>
    <cellStyle name="Separador de milhares 2 2 7 15" xfId="7954" xr:uid="{00000000-0005-0000-0000-0000D91E0000}"/>
    <cellStyle name="Separador de milhares 2 2 7 16" xfId="7955" xr:uid="{00000000-0005-0000-0000-0000DA1E0000}"/>
    <cellStyle name="Separador de milhares 2 2 7 17" xfId="7956" xr:uid="{00000000-0005-0000-0000-0000DB1E0000}"/>
    <cellStyle name="Separador de milhares 2 2 7 18" xfId="7957" xr:uid="{00000000-0005-0000-0000-0000DC1E0000}"/>
    <cellStyle name="Separador de milhares 2 2 7 19" xfId="7958" xr:uid="{00000000-0005-0000-0000-0000DD1E0000}"/>
    <cellStyle name="Separador de milhares 2 2 7 2" xfId="7959" xr:uid="{00000000-0005-0000-0000-0000DE1E0000}"/>
    <cellStyle name="Separador de milhares 2 2 7 20" xfId="7960" xr:uid="{00000000-0005-0000-0000-0000DF1E0000}"/>
    <cellStyle name="Separador de milhares 2 2 7 21" xfId="7961" xr:uid="{00000000-0005-0000-0000-0000E01E0000}"/>
    <cellStyle name="Separador de milhares 2 2 7 22" xfId="7962" xr:uid="{00000000-0005-0000-0000-0000E11E0000}"/>
    <cellStyle name="Separador de milhares 2 2 7 23" xfId="7963" xr:uid="{00000000-0005-0000-0000-0000E21E0000}"/>
    <cellStyle name="Separador de milhares 2 2 7 3" xfId="7964" xr:uid="{00000000-0005-0000-0000-0000E31E0000}"/>
    <cellStyle name="Separador de milhares 2 2 7 4" xfId="7965" xr:uid="{00000000-0005-0000-0000-0000E41E0000}"/>
    <cellStyle name="Separador de milhares 2 2 7 5" xfId="7966" xr:uid="{00000000-0005-0000-0000-0000E51E0000}"/>
    <cellStyle name="Separador de milhares 2 2 7 6" xfId="7967" xr:uid="{00000000-0005-0000-0000-0000E61E0000}"/>
    <cellStyle name="Separador de milhares 2 2 7 7" xfId="7968" xr:uid="{00000000-0005-0000-0000-0000E71E0000}"/>
    <cellStyle name="Separador de milhares 2 2 7 8" xfId="7969" xr:uid="{00000000-0005-0000-0000-0000E81E0000}"/>
    <cellStyle name="Separador de milhares 2 2 7 9" xfId="7970" xr:uid="{00000000-0005-0000-0000-0000E91E0000}"/>
    <cellStyle name="Separador de milhares 2 2 8" xfId="7971" xr:uid="{00000000-0005-0000-0000-0000EA1E0000}"/>
    <cellStyle name="Separador de milhares 2 2 8 10" xfId="7972" xr:uid="{00000000-0005-0000-0000-0000EB1E0000}"/>
    <cellStyle name="Separador de milhares 2 2 8 11" xfId="7973" xr:uid="{00000000-0005-0000-0000-0000EC1E0000}"/>
    <cellStyle name="Separador de milhares 2 2 8 12" xfId="7974" xr:uid="{00000000-0005-0000-0000-0000ED1E0000}"/>
    <cellStyle name="Separador de milhares 2 2 8 13" xfId="7975" xr:uid="{00000000-0005-0000-0000-0000EE1E0000}"/>
    <cellStyle name="Separador de milhares 2 2 8 14" xfId="7976" xr:uid="{00000000-0005-0000-0000-0000EF1E0000}"/>
    <cellStyle name="Separador de milhares 2 2 8 15" xfId="7977" xr:uid="{00000000-0005-0000-0000-0000F01E0000}"/>
    <cellStyle name="Separador de milhares 2 2 8 16" xfId="7978" xr:uid="{00000000-0005-0000-0000-0000F11E0000}"/>
    <cellStyle name="Separador de milhares 2 2 8 17" xfId="7979" xr:uid="{00000000-0005-0000-0000-0000F21E0000}"/>
    <cellStyle name="Separador de milhares 2 2 8 18" xfId="7980" xr:uid="{00000000-0005-0000-0000-0000F31E0000}"/>
    <cellStyle name="Separador de milhares 2 2 8 19" xfId="7981" xr:uid="{00000000-0005-0000-0000-0000F41E0000}"/>
    <cellStyle name="Separador de milhares 2 2 8 2" xfId="7982" xr:uid="{00000000-0005-0000-0000-0000F51E0000}"/>
    <cellStyle name="Separador de milhares 2 2 8 20" xfId="7983" xr:uid="{00000000-0005-0000-0000-0000F61E0000}"/>
    <cellStyle name="Separador de milhares 2 2 8 21" xfId="7984" xr:uid="{00000000-0005-0000-0000-0000F71E0000}"/>
    <cellStyle name="Separador de milhares 2 2 8 22" xfId="7985" xr:uid="{00000000-0005-0000-0000-0000F81E0000}"/>
    <cellStyle name="Separador de milhares 2 2 8 23" xfId="7986" xr:uid="{00000000-0005-0000-0000-0000F91E0000}"/>
    <cellStyle name="Separador de milhares 2 2 8 3" xfId="7987" xr:uid="{00000000-0005-0000-0000-0000FA1E0000}"/>
    <cellStyle name="Separador de milhares 2 2 8 4" xfId="7988" xr:uid="{00000000-0005-0000-0000-0000FB1E0000}"/>
    <cellStyle name="Separador de milhares 2 2 8 5" xfId="7989" xr:uid="{00000000-0005-0000-0000-0000FC1E0000}"/>
    <cellStyle name="Separador de milhares 2 2 8 6" xfId="7990" xr:uid="{00000000-0005-0000-0000-0000FD1E0000}"/>
    <cellStyle name="Separador de milhares 2 2 8 7" xfId="7991" xr:uid="{00000000-0005-0000-0000-0000FE1E0000}"/>
    <cellStyle name="Separador de milhares 2 2 8 8" xfId="7992" xr:uid="{00000000-0005-0000-0000-0000FF1E0000}"/>
    <cellStyle name="Separador de milhares 2 2 8 9" xfId="7993" xr:uid="{00000000-0005-0000-0000-0000001F0000}"/>
    <cellStyle name="Separador de milhares 2 2 9" xfId="7994" xr:uid="{00000000-0005-0000-0000-0000011F0000}"/>
    <cellStyle name="Separador de milhares 2 2 9 10" xfId="7995" xr:uid="{00000000-0005-0000-0000-0000021F0000}"/>
    <cellStyle name="Separador de milhares 2 2 9 11" xfId="7996" xr:uid="{00000000-0005-0000-0000-0000031F0000}"/>
    <cellStyle name="Separador de milhares 2 2 9 12" xfId="7997" xr:uid="{00000000-0005-0000-0000-0000041F0000}"/>
    <cellStyle name="Separador de milhares 2 2 9 13" xfId="7998" xr:uid="{00000000-0005-0000-0000-0000051F0000}"/>
    <cellStyle name="Separador de milhares 2 2 9 14" xfId="7999" xr:uid="{00000000-0005-0000-0000-0000061F0000}"/>
    <cellStyle name="Separador de milhares 2 2 9 15" xfId="8000" xr:uid="{00000000-0005-0000-0000-0000071F0000}"/>
    <cellStyle name="Separador de milhares 2 2 9 16" xfId="8001" xr:uid="{00000000-0005-0000-0000-0000081F0000}"/>
    <cellStyle name="Separador de milhares 2 2 9 17" xfId="8002" xr:uid="{00000000-0005-0000-0000-0000091F0000}"/>
    <cellStyle name="Separador de milhares 2 2 9 18" xfId="8003" xr:uid="{00000000-0005-0000-0000-00000A1F0000}"/>
    <cellStyle name="Separador de milhares 2 2 9 19" xfId="8004" xr:uid="{00000000-0005-0000-0000-00000B1F0000}"/>
    <cellStyle name="Separador de milhares 2 2 9 2" xfId="8005" xr:uid="{00000000-0005-0000-0000-00000C1F0000}"/>
    <cellStyle name="Separador de milhares 2 2 9 20" xfId="8006" xr:uid="{00000000-0005-0000-0000-00000D1F0000}"/>
    <cellStyle name="Separador de milhares 2 2 9 21" xfId="8007" xr:uid="{00000000-0005-0000-0000-00000E1F0000}"/>
    <cellStyle name="Separador de milhares 2 2 9 22" xfId="8008" xr:uid="{00000000-0005-0000-0000-00000F1F0000}"/>
    <cellStyle name="Separador de milhares 2 2 9 23" xfId="8009" xr:uid="{00000000-0005-0000-0000-0000101F0000}"/>
    <cellStyle name="Separador de milhares 2 2 9 3" xfId="8010" xr:uid="{00000000-0005-0000-0000-0000111F0000}"/>
    <cellStyle name="Separador de milhares 2 2 9 4" xfId="8011" xr:uid="{00000000-0005-0000-0000-0000121F0000}"/>
    <cellStyle name="Separador de milhares 2 2 9 5" xfId="8012" xr:uid="{00000000-0005-0000-0000-0000131F0000}"/>
    <cellStyle name="Separador de milhares 2 2 9 6" xfId="8013" xr:uid="{00000000-0005-0000-0000-0000141F0000}"/>
    <cellStyle name="Separador de milhares 2 2 9 7" xfId="8014" xr:uid="{00000000-0005-0000-0000-0000151F0000}"/>
    <cellStyle name="Separador de milhares 2 2 9 8" xfId="8015" xr:uid="{00000000-0005-0000-0000-0000161F0000}"/>
    <cellStyle name="Separador de milhares 2 2 9 9" xfId="8016" xr:uid="{00000000-0005-0000-0000-0000171F0000}"/>
    <cellStyle name="Separador de milhares 2 20" xfId="8017" xr:uid="{00000000-0005-0000-0000-0000181F0000}"/>
    <cellStyle name="Separador de milhares 2 20 10" xfId="8018" xr:uid="{00000000-0005-0000-0000-0000191F0000}"/>
    <cellStyle name="Separador de milhares 2 20 11" xfId="8019" xr:uid="{00000000-0005-0000-0000-00001A1F0000}"/>
    <cellStyle name="Separador de milhares 2 20 12" xfId="8020" xr:uid="{00000000-0005-0000-0000-00001B1F0000}"/>
    <cellStyle name="Separador de milhares 2 20 13" xfId="8021" xr:uid="{00000000-0005-0000-0000-00001C1F0000}"/>
    <cellStyle name="Separador de milhares 2 20 14" xfId="8022" xr:uid="{00000000-0005-0000-0000-00001D1F0000}"/>
    <cellStyle name="Separador de milhares 2 20 15" xfId="8023" xr:uid="{00000000-0005-0000-0000-00001E1F0000}"/>
    <cellStyle name="Separador de milhares 2 20 16" xfId="8024" xr:uid="{00000000-0005-0000-0000-00001F1F0000}"/>
    <cellStyle name="Separador de milhares 2 20 17" xfId="8025" xr:uid="{00000000-0005-0000-0000-0000201F0000}"/>
    <cellStyle name="Separador de milhares 2 20 18" xfId="8026" xr:uid="{00000000-0005-0000-0000-0000211F0000}"/>
    <cellStyle name="Separador de milhares 2 20 19" xfId="8027" xr:uid="{00000000-0005-0000-0000-0000221F0000}"/>
    <cellStyle name="Separador de milhares 2 20 2" xfId="8028" xr:uid="{00000000-0005-0000-0000-0000231F0000}"/>
    <cellStyle name="Separador de milhares 2 20 2 10" xfId="8029" xr:uid="{00000000-0005-0000-0000-0000241F0000}"/>
    <cellStyle name="Separador de milhares 2 20 2 11" xfId="8030" xr:uid="{00000000-0005-0000-0000-0000251F0000}"/>
    <cellStyle name="Separador de milhares 2 20 2 12" xfId="8031" xr:uid="{00000000-0005-0000-0000-0000261F0000}"/>
    <cellStyle name="Separador de milhares 2 20 2 13" xfId="8032" xr:uid="{00000000-0005-0000-0000-0000271F0000}"/>
    <cellStyle name="Separador de milhares 2 20 2 14" xfId="8033" xr:uid="{00000000-0005-0000-0000-0000281F0000}"/>
    <cellStyle name="Separador de milhares 2 20 2 15" xfId="8034" xr:uid="{00000000-0005-0000-0000-0000291F0000}"/>
    <cellStyle name="Separador de milhares 2 20 2 16" xfId="8035" xr:uid="{00000000-0005-0000-0000-00002A1F0000}"/>
    <cellStyle name="Separador de milhares 2 20 2 17" xfId="8036" xr:uid="{00000000-0005-0000-0000-00002B1F0000}"/>
    <cellStyle name="Separador de milhares 2 20 2 18" xfId="8037" xr:uid="{00000000-0005-0000-0000-00002C1F0000}"/>
    <cellStyle name="Separador de milhares 2 20 2 19" xfId="8038" xr:uid="{00000000-0005-0000-0000-00002D1F0000}"/>
    <cellStyle name="Separador de milhares 2 20 2 2" xfId="8039" xr:uid="{00000000-0005-0000-0000-00002E1F0000}"/>
    <cellStyle name="Separador de milhares 2 20 2 20" xfId="8040" xr:uid="{00000000-0005-0000-0000-00002F1F0000}"/>
    <cellStyle name="Separador de milhares 2 20 2 21" xfId="8041" xr:uid="{00000000-0005-0000-0000-0000301F0000}"/>
    <cellStyle name="Separador de milhares 2 20 2 22" xfId="8042" xr:uid="{00000000-0005-0000-0000-0000311F0000}"/>
    <cellStyle name="Separador de milhares 2 20 2 23" xfId="8043" xr:uid="{00000000-0005-0000-0000-0000321F0000}"/>
    <cellStyle name="Separador de milhares 2 20 2 3" xfId="8044" xr:uid="{00000000-0005-0000-0000-0000331F0000}"/>
    <cellStyle name="Separador de milhares 2 20 2 4" xfId="8045" xr:uid="{00000000-0005-0000-0000-0000341F0000}"/>
    <cellStyle name="Separador de milhares 2 20 2 5" xfId="8046" xr:uid="{00000000-0005-0000-0000-0000351F0000}"/>
    <cellStyle name="Separador de milhares 2 20 2 6" xfId="8047" xr:uid="{00000000-0005-0000-0000-0000361F0000}"/>
    <cellStyle name="Separador de milhares 2 20 2 7" xfId="8048" xr:uid="{00000000-0005-0000-0000-0000371F0000}"/>
    <cellStyle name="Separador de milhares 2 20 2 8" xfId="8049" xr:uid="{00000000-0005-0000-0000-0000381F0000}"/>
    <cellStyle name="Separador de milhares 2 20 2 9" xfId="8050" xr:uid="{00000000-0005-0000-0000-0000391F0000}"/>
    <cellStyle name="Separador de milhares 2 20 20" xfId="8051" xr:uid="{00000000-0005-0000-0000-00003A1F0000}"/>
    <cellStyle name="Separador de milhares 2 20 21" xfId="8052" xr:uid="{00000000-0005-0000-0000-00003B1F0000}"/>
    <cellStyle name="Separador de milhares 2 20 22" xfId="8053" xr:uid="{00000000-0005-0000-0000-00003C1F0000}"/>
    <cellStyle name="Separador de milhares 2 20 23" xfId="8054" xr:uid="{00000000-0005-0000-0000-00003D1F0000}"/>
    <cellStyle name="Separador de milhares 2 20 24" xfId="8055" xr:uid="{00000000-0005-0000-0000-00003E1F0000}"/>
    <cellStyle name="Separador de milhares 2 20 25" xfId="8056" xr:uid="{00000000-0005-0000-0000-00003F1F0000}"/>
    <cellStyle name="Separador de milhares 2 20 26" xfId="8057" xr:uid="{00000000-0005-0000-0000-0000401F0000}"/>
    <cellStyle name="Separador de milhares 2 20 27" xfId="8058" xr:uid="{00000000-0005-0000-0000-0000411F0000}"/>
    <cellStyle name="Separador de milhares 2 20 28" xfId="8059" xr:uid="{00000000-0005-0000-0000-0000421F0000}"/>
    <cellStyle name="Separador de milhares 2 20 29" xfId="8060" xr:uid="{00000000-0005-0000-0000-0000431F0000}"/>
    <cellStyle name="Separador de milhares 2 20 3" xfId="8061" xr:uid="{00000000-0005-0000-0000-0000441F0000}"/>
    <cellStyle name="Separador de milhares 2 20 30" xfId="8062" xr:uid="{00000000-0005-0000-0000-0000451F0000}"/>
    <cellStyle name="Separador de milhares 2 20 31" xfId="14132" xr:uid="{AEEC3AD3-7258-4F7F-8197-E48B76B41B2C}"/>
    <cellStyle name="Separador de milhares 2 20 4" xfId="8063" xr:uid="{00000000-0005-0000-0000-0000461F0000}"/>
    <cellStyle name="Separador de milhares 2 20 5" xfId="8064" xr:uid="{00000000-0005-0000-0000-0000471F0000}"/>
    <cellStyle name="Separador de milhares 2 20 6" xfId="8065" xr:uid="{00000000-0005-0000-0000-0000481F0000}"/>
    <cellStyle name="Separador de milhares 2 20 7" xfId="8066" xr:uid="{00000000-0005-0000-0000-0000491F0000}"/>
    <cellStyle name="Separador de milhares 2 20 8" xfId="8067" xr:uid="{00000000-0005-0000-0000-00004A1F0000}"/>
    <cellStyle name="Separador de milhares 2 20 9" xfId="8068" xr:uid="{00000000-0005-0000-0000-00004B1F0000}"/>
    <cellStyle name="Separador de milhares 2 21" xfId="8069" xr:uid="{00000000-0005-0000-0000-00004C1F0000}"/>
    <cellStyle name="Separador de milhares 2 21 10" xfId="8070" xr:uid="{00000000-0005-0000-0000-00004D1F0000}"/>
    <cellStyle name="Separador de milhares 2 21 11" xfId="8071" xr:uid="{00000000-0005-0000-0000-00004E1F0000}"/>
    <cellStyle name="Separador de milhares 2 21 12" xfId="8072" xr:uid="{00000000-0005-0000-0000-00004F1F0000}"/>
    <cellStyle name="Separador de milhares 2 21 13" xfId="8073" xr:uid="{00000000-0005-0000-0000-0000501F0000}"/>
    <cellStyle name="Separador de milhares 2 21 14" xfId="8074" xr:uid="{00000000-0005-0000-0000-0000511F0000}"/>
    <cellStyle name="Separador de milhares 2 21 15" xfId="8075" xr:uid="{00000000-0005-0000-0000-0000521F0000}"/>
    <cellStyle name="Separador de milhares 2 21 16" xfId="8076" xr:uid="{00000000-0005-0000-0000-0000531F0000}"/>
    <cellStyle name="Separador de milhares 2 21 17" xfId="8077" xr:uid="{00000000-0005-0000-0000-0000541F0000}"/>
    <cellStyle name="Separador de milhares 2 21 18" xfId="8078" xr:uid="{00000000-0005-0000-0000-0000551F0000}"/>
    <cellStyle name="Separador de milhares 2 21 19" xfId="8079" xr:uid="{00000000-0005-0000-0000-0000561F0000}"/>
    <cellStyle name="Separador de milhares 2 21 2" xfId="8080" xr:uid="{00000000-0005-0000-0000-0000571F0000}"/>
    <cellStyle name="Separador de milhares 2 21 2 10" xfId="8081" xr:uid="{00000000-0005-0000-0000-0000581F0000}"/>
    <cellStyle name="Separador de milhares 2 21 2 11" xfId="8082" xr:uid="{00000000-0005-0000-0000-0000591F0000}"/>
    <cellStyle name="Separador de milhares 2 21 2 12" xfId="8083" xr:uid="{00000000-0005-0000-0000-00005A1F0000}"/>
    <cellStyle name="Separador de milhares 2 21 2 13" xfId="8084" xr:uid="{00000000-0005-0000-0000-00005B1F0000}"/>
    <cellStyle name="Separador de milhares 2 21 2 14" xfId="8085" xr:uid="{00000000-0005-0000-0000-00005C1F0000}"/>
    <cellStyle name="Separador de milhares 2 21 2 15" xfId="8086" xr:uid="{00000000-0005-0000-0000-00005D1F0000}"/>
    <cellStyle name="Separador de milhares 2 21 2 16" xfId="8087" xr:uid="{00000000-0005-0000-0000-00005E1F0000}"/>
    <cellStyle name="Separador de milhares 2 21 2 17" xfId="8088" xr:uid="{00000000-0005-0000-0000-00005F1F0000}"/>
    <cellStyle name="Separador de milhares 2 21 2 18" xfId="8089" xr:uid="{00000000-0005-0000-0000-0000601F0000}"/>
    <cellStyle name="Separador de milhares 2 21 2 19" xfId="8090" xr:uid="{00000000-0005-0000-0000-0000611F0000}"/>
    <cellStyle name="Separador de milhares 2 21 2 2" xfId="8091" xr:uid="{00000000-0005-0000-0000-0000621F0000}"/>
    <cellStyle name="Separador de milhares 2 21 2 20" xfId="8092" xr:uid="{00000000-0005-0000-0000-0000631F0000}"/>
    <cellStyle name="Separador de milhares 2 21 2 21" xfId="8093" xr:uid="{00000000-0005-0000-0000-0000641F0000}"/>
    <cellStyle name="Separador de milhares 2 21 2 22" xfId="8094" xr:uid="{00000000-0005-0000-0000-0000651F0000}"/>
    <cellStyle name="Separador de milhares 2 21 2 23" xfId="8095" xr:uid="{00000000-0005-0000-0000-0000661F0000}"/>
    <cellStyle name="Separador de milhares 2 21 2 3" xfId="8096" xr:uid="{00000000-0005-0000-0000-0000671F0000}"/>
    <cellStyle name="Separador de milhares 2 21 2 4" xfId="8097" xr:uid="{00000000-0005-0000-0000-0000681F0000}"/>
    <cellStyle name="Separador de milhares 2 21 2 5" xfId="8098" xr:uid="{00000000-0005-0000-0000-0000691F0000}"/>
    <cellStyle name="Separador de milhares 2 21 2 6" xfId="8099" xr:uid="{00000000-0005-0000-0000-00006A1F0000}"/>
    <cellStyle name="Separador de milhares 2 21 2 7" xfId="8100" xr:uid="{00000000-0005-0000-0000-00006B1F0000}"/>
    <cellStyle name="Separador de milhares 2 21 2 8" xfId="8101" xr:uid="{00000000-0005-0000-0000-00006C1F0000}"/>
    <cellStyle name="Separador de milhares 2 21 2 9" xfId="8102" xr:uid="{00000000-0005-0000-0000-00006D1F0000}"/>
    <cellStyle name="Separador de milhares 2 21 20" xfId="8103" xr:uid="{00000000-0005-0000-0000-00006E1F0000}"/>
    <cellStyle name="Separador de milhares 2 21 21" xfId="8104" xr:uid="{00000000-0005-0000-0000-00006F1F0000}"/>
    <cellStyle name="Separador de milhares 2 21 22" xfId="8105" xr:uid="{00000000-0005-0000-0000-0000701F0000}"/>
    <cellStyle name="Separador de milhares 2 21 23" xfId="8106" xr:uid="{00000000-0005-0000-0000-0000711F0000}"/>
    <cellStyle name="Separador de milhares 2 21 24" xfId="8107" xr:uid="{00000000-0005-0000-0000-0000721F0000}"/>
    <cellStyle name="Separador de milhares 2 21 25" xfId="8108" xr:uid="{00000000-0005-0000-0000-0000731F0000}"/>
    <cellStyle name="Separador de milhares 2 21 26" xfId="8109" xr:uid="{00000000-0005-0000-0000-0000741F0000}"/>
    <cellStyle name="Separador de milhares 2 21 27" xfId="8110" xr:uid="{00000000-0005-0000-0000-0000751F0000}"/>
    <cellStyle name="Separador de milhares 2 21 28" xfId="8111" xr:uid="{00000000-0005-0000-0000-0000761F0000}"/>
    <cellStyle name="Separador de milhares 2 21 29" xfId="8112" xr:uid="{00000000-0005-0000-0000-0000771F0000}"/>
    <cellStyle name="Separador de milhares 2 21 3" xfId="8113" xr:uid="{00000000-0005-0000-0000-0000781F0000}"/>
    <cellStyle name="Separador de milhares 2 21 30" xfId="8114" xr:uid="{00000000-0005-0000-0000-0000791F0000}"/>
    <cellStyle name="Separador de milhares 2 21 31" xfId="14133" xr:uid="{843E7F04-F067-4126-BF3F-4D04B9694226}"/>
    <cellStyle name="Separador de milhares 2 21 4" xfId="8115" xr:uid="{00000000-0005-0000-0000-00007A1F0000}"/>
    <cellStyle name="Separador de milhares 2 21 5" xfId="8116" xr:uid="{00000000-0005-0000-0000-00007B1F0000}"/>
    <cellStyle name="Separador de milhares 2 21 6" xfId="8117" xr:uid="{00000000-0005-0000-0000-00007C1F0000}"/>
    <cellStyle name="Separador de milhares 2 21 7" xfId="8118" xr:uid="{00000000-0005-0000-0000-00007D1F0000}"/>
    <cellStyle name="Separador de milhares 2 21 8" xfId="8119" xr:uid="{00000000-0005-0000-0000-00007E1F0000}"/>
    <cellStyle name="Separador de milhares 2 21 9" xfId="8120" xr:uid="{00000000-0005-0000-0000-00007F1F0000}"/>
    <cellStyle name="Separador de milhares 2 22" xfId="8121" xr:uid="{00000000-0005-0000-0000-0000801F0000}"/>
    <cellStyle name="Separador de milhares 2 22 10" xfId="8122" xr:uid="{00000000-0005-0000-0000-0000811F0000}"/>
    <cellStyle name="Separador de milhares 2 22 11" xfId="8123" xr:uid="{00000000-0005-0000-0000-0000821F0000}"/>
    <cellStyle name="Separador de milhares 2 22 12" xfId="8124" xr:uid="{00000000-0005-0000-0000-0000831F0000}"/>
    <cellStyle name="Separador de milhares 2 22 13" xfId="8125" xr:uid="{00000000-0005-0000-0000-0000841F0000}"/>
    <cellStyle name="Separador de milhares 2 22 14" xfId="8126" xr:uid="{00000000-0005-0000-0000-0000851F0000}"/>
    <cellStyle name="Separador de milhares 2 22 15" xfId="8127" xr:uid="{00000000-0005-0000-0000-0000861F0000}"/>
    <cellStyle name="Separador de milhares 2 22 16" xfId="8128" xr:uid="{00000000-0005-0000-0000-0000871F0000}"/>
    <cellStyle name="Separador de milhares 2 22 17" xfId="8129" xr:uid="{00000000-0005-0000-0000-0000881F0000}"/>
    <cellStyle name="Separador de milhares 2 22 18" xfId="8130" xr:uid="{00000000-0005-0000-0000-0000891F0000}"/>
    <cellStyle name="Separador de milhares 2 22 19" xfId="8131" xr:uid="{00000000-0005-0000-0000-00008A1F0000}"/>
    <cellStyle name="Separador de milhares 2 22 2" xfId="8132" xr:uid="{00000000-0005-0000-0000-00008B1F0000}"/>
    <cellStyle name="Separador de milhares 2 22 2 10" xfId="8133" xr:uid="{00000000-0005-0000-0000-00008C1F0000}"/>
    <cellStyle name="Separador de milhares 2 22 2 11" xfId="8134" xr:uid="{00000000-0005-0000-0000-00008D1F0000}"/>
    <cellStyle name="Separador de milhares 2 22 2 12" xfId="8135" xr:uid="{00000000-0005-0000-0000-00008E1F0000}"/>
    <cellStyle name="Separador de milhares 2 22 2 13" xfId="8136" xr:uid="{00000000-0005-0000-0000-00008F1F0000}"/>
    <cellStyle name="Separador de milhares 2 22 2 14" xfId="8137" xr:uid="{00000000-0005-0000-0000-0000901F0000}"/>
    <cellStyle name="Separador de milhares 2 22 2 15" xfId="8138" xr:uid="{00000000-0005-0000-0000-0000911F0000}"/>
    <cellStyle name="Separador de milhares 2 22 2 16" xfId="8139" xr:uid="{00000000-0005-0000-0000-0000921F0000}"/>
    <cellStyle name="Separador de milhares 2 22 2 17" xfId="8140" xr:uid="{00000000-0005-0000-0000-0000931F0000}"/>
    <cellStyle name="Separador de milhares 2 22 2 18" xfId="8141" xr:uid="{00000000-0005-0000-0000-0000941F0000}"/>
    <cellStyle name="Separador de milhares 2 22 2 19" xfId="8142" xr:uid="{00000000-0005-0000-0000-0000951F0000}"/>
    <cellStyle name="Separador de milhares 2 22 2 2" xfId="8143" xr:uid="{00000000-0005-0000-0000-0000961F0000}"/>
    <cellStyle name="Separador de milhares 2 22 2 20" xfId="8144" xr:uid="{00000000-0005-0000-0000-0000971F0000}"/>
    <cellStyle name="Separador de milhares 2 22 2 21" xfId="8145" xr:uid="{00000000-0005-0000-0000-0000981F0000}"/>
    <cellStyle name="Separador de milhares 2 22 2 22" xfId="8146" xr:uid="{00000000-0005-0000-0000-0000991F0000}"/>
    <cellStyle name="Separador de milhares 2 22 2 23" xfId="8147" xr:uid="{00000000-0005-0000-0000-00009A1F0000}"/>
    <cellStyle name="Separador de milhares 2 22 2 3" xfId="8148" xr:uid="{00000000-0005-0000-0000-00009B1F0000}"/>
    <cellStyle name="Separador de milhares 2 22 2 4" xfId="8149" xr:uid="{00000000-0005-0000-0000-00009C1F0000}"/>
    <cellStyle name="Separador de milhares 2 22 2 5" xfId="8150" xr:uid="{00000000-0005-0000-0000-00009D1F0000}"/>
    <cellStyle name="Separador de milhares 2 22 2 6" xfId="8151" xr:uid="{00000000-0005-0000-0000-00009E1F0000}"/>
    <cellStyle name="Separador de milhares 2 22 2 7" xfId="8152" xr:uid="{00000000-0005-0000-0000-00009F1F0000}"/>
    <cellStyle name="Separador de milhares 2 22 2 8" xfId="8153" xr:uid="{00000000-0005-0000-0000-0000A01F0000}"/>
    <cellStyle name="Separador de milhares 2 22 2 9" xfId="8154" xr:uid="{00000000-0005-0000-0000-0000A11F0000}"/>
    <cellStyle name="Separador de milhares 2 22 20" xfId="8155" xr:uid="{00000000-0005-0000-0000-0000A21F0000}"/>
    <cellStyle name="Separador de milhares 2 22 21" xfId="8156" xr:uid="{00000000-0005-0000-0000-0000A31F0000}"/>
    <cellStyle name="Separador de milhares 2 22 22" xfId="8157" xr:uid="{00000000-0005-0000-0000-0000A41F0000}"/>
    <cellStyle name="Separador de milhares 2 22 23" xfId="8158" xr:uid="{00000000-0005-0000-0000-0000A51F0000}"/>
    <cellStyle name="Separador de milhares 2 22 24" xfId="8159" xr:uid="{00000000-0005-0000-0000-0000A61F0000}"/>
    <cellStyle name="Separador de milhares 2 22 25" xfId="8160" xr:uid="{00000000-0005-0000-0000-0000A71F0000}"/>
    <cellStyle name="Separador de milhares 2 22 26" xfId="8161" xr:uid="{00000000-0005-0000-0000-0000A81F0000}"/>
    <cellStyle name="Separador de milhares 2 22 27" xfId="8162" xr:uid="{00000000-0005-0000-0000-0000A91F0000}"/>
    <cellStyle name="Separador de milhares 2 22 28" xfId="8163" xr:uid="{00000000-0005-0000-0000-0000AA1F0000}"/>
    <cellStyle name="Separador de milhares 2 22 29" xfId="8164" xr:uid="{00000000-0005-0000-0000-0000AB1F0000}"/>
    <cellStyle name="Separador de milhares 2 22 3" xfId="8165" xr:uid="{00000000-0005-0000-0000-0000AC1F0000}"/>
    <cellStyle name="Separador de milhares 2 22 30" xfId="8166" xr:uid="{00000000-0005-0000-0000-0000AD1F0000}"/>
    <cellStyle name="Separador de milhares 2 22 31" xfId="14134" xr:uid="{AE5BC72B-E80A-409E-9A97-A74B453A8719}"/>
    <cellStyle name="Separador de milhares 2 22 4" xfId="8167" xr:uid="{00000000-0005-0000-0000-0000AE1F0000}"/>
    <cellStyle name="Separador de milhares 2 22 5" xfId="8168" xr:uid="{00000000-0005-0000-0000-0000AF1F0000}"/>
    <cellStyle name="Separador de milhares 2 22 6" xfId="8169" xr:uid="{00000000-0005-0000-0000-0000B01F0000}"/>
    <cellStyle name="Separador de milhares 2 22 7" xfId="8170" xr:uid="{00000000-0005-0000-0000-0000B11F0000}"/>
    <cellStyle name="Separador de milhares 2 22 8" xfId="8171" xr:uid="{00000000-0005-0000-0000-0000B21F0000}"/>
    <cellStyle name="Separador de milhares 2 22 9" xfId="8172" xr:uid="{00000000-0005-0000-0000-0000B31F0000}"/>
    <cellStyle name="Separador de milhares 2 23" xfId="8173" xr:uid="{00000000-0005-0000-0000-0000B41F0000}"/>
    <cellStyle name="Separador de milhares 2 23 10" xfId="8174" xr:uid="{00000000-0005-0000-0000-0000B51F0000}"/>
    <cellStyle name="Separador de milhares 2 23 11" xfId="8175" xr:uid="{00000000-0005-0000-0000-0000B61F0000}"/>
    <cellStyle name="Separador de milhares 2 23 12" xfId="8176" xr:uid="{00000000-0005-0000-0000-0000B71F0000}"/>
    <cellStyle name="Separador de milhares 2 23 13" xfId="8177" xr:uid="{00000000-0005-0000-0000-0000B81F0000}"/>
    <cellStyle name="Separador de milhares 2 23 14" xfId="8178" xr:uid="{00000000-0005-0000-0000-0000B91F0000}"/>
    <cellStyle name="Separador de milhares 2 23 15" xfId="8179" xr:uid="{00000000-0005-0000-0000-0000BA1F0000}"/>
    <cellStyle name="Separador de milhares 2 23 16" xfId="8180" xr:uid="{00000000-0005-0000-0000-0000BB1F0000}"/>
    <cellStyle name="Separador de milhares 2 23 17" xfId="8181" xr:uid="{00000000-0005-0000-0000-0000BC1F0000}"/>
    <cellStyle name="Separador de milhares 2 23 18" xfId="8182" xr:uid="{00000000-0005-0000-0000-0000BD1F0000}"/>
    <cellStyle name="Separador de milhares 2 23 19" xfId="8183" xr:uid="{00000000-0005-0000-0000-0000BE1F0000}"/>
    <cellStyle name="Separador de milhares 2 23 2" xfId="8184" xr:uid="{00000000-0005-0000-0000-0000BF1F0000}"/>
    <cellStyle name="Separador de milhares 2 23 20" xfId="8185" xr:uid="{00000000-0005-0000-0000-0000C01F0000}"/>
    <cellStyle name="Separador de milhares 2 23 21" xfId="8186" xr:uid="{00000000-0005-0000-0000-0000C11F0000}"/>
    <cellStyle name="Separador de milhares 2 23 22" xfId="8187" xr:uid="{00000000-0005-0000-0000-0000C21F0000}"/>
    <cellStyle name="Separador de milhares 2 23 23" xfId="8188" xr:uid="{00000000-0005-0000-0000-0000C31F0000}"/>
    <cellStyle name="Separador de milhares 2 23 24" xfId="14135" xr:uid="{62F84DC5-B268-405C-A84C-01A215E9CF12}"/>
    <cellStyle name="Separador de milhares 2 23 3" xfId="8189" xr:uid="{00000000-0005-0000-0000-0000C41F0000}"/>
    <cellStyle name="Separador de milhares 2 23 4" xfId="8190" xr:uid="{00000000-0005-0000-0000-0000C51F0000}"/>
    <cellStyle name="Separador de milhares 2 23 5" xfId="8191" xr:uid="{00000000-0005-0000-0000-0000C61F0000}"/>
    <cellStyle name="Separador de milhares 2 23 6" xfId="8192" xr:uid="{00000000-0005-0000-0000-0000C71F0000}"/>
    <cellStyle name="Separador de milhares 2 23 7" xfId="8193" xr:uid="{00000000-0005-0000-0000-0000C81F0000}"/>
    <cellStyle name="Separador de milhares 2 23 8" xfId="8194" xr:uid="{00000000-0005-0000-0000-0000C91F0000}"/>
    <cellStyle name="Separador de milhares 2 23 9" xfId="8195" xr:uid="{00000000-0005-0000-0000-0000CA1F0000}"/>
    <cellStyle name="Separador de milhares 2 24" xfId="8196" xr:uid="{00000000-0005-0000-0000-0000CB1F0000}"/>
    <cellStyle name="Separador de milhares 2 24 10" xfId="8197" xr:uid="{00000000-0005-0000-0000-0000CC1F0000}"/>
    <cellStyle name="Separador de milhares 2 24 11" xfId="8198" xr:uid="{00000000-0005-0000-0000-0000CD1F0000}"/>
    <cellStyle name="Separador de milhares 2 24 12" xfId="8199" xr:uid="{00000000-0005-0000-0000-0000CE1F0000}"/>
    <cellStyle name="Separador de milhares 2 24 13" xfId="8200" xr:uid="{00000000-0005-0000-0000-0000CF1F0000}"/>
    <cellStyle name="Separador de milhares 2 24 14" xfId="8201" xr:uid="{00000000-0005-0000-0000-0000D01F0000}"/>
    <cellStyle name="Separador de milhares 2 24 15" xfId="8202" xr:uid="{00000000-0005-0000-0000-0000D11F0000}"/>
    <cellStyle name="Separador de milhares 2 24 16" xfId="8203" xr:uid="{00000000-0005-0000-0000-0000D21F0000}"/>
    <cellStyle name="Separador de milhares 2 24 17" xfId="8204" xr:uid="{00000000-0005-0000-0000-0000D31F0000}"/>
    <cellStyle name="Separador de milhares 2 24 18" xfId="8205" xr:uid="{00000000-0005-0000-0000-0000D41F0000}"/>
    <cellStyle name="Separador de milhares 2 24 19" xfId="8206" xr:uid="{00000000-0005-0000-0000-0000D51F0000}"/>
    <cellStyle name="Separador de milhares 2 24 2" xfId="8207" xr:uid="{00000000-0005-0000-0000-0000D61F0000}"/>
    <cellStyle name="Separador de milhares 2 24 20" xfId="8208" xr:uid="{00000000-0005-0000-0000-0000D71F0000}"/>
    <cellStyle name="Separador de milhares 2 24 21" xfId="8209" xr:uid="{00000000-0005-0000-0000-0000D81F0000}"/>
    <cellStyle name="Separador de milhares 2 24 22" xfId="8210" xr:uid="{00000000-0005-0000-0000-0000D91F0000}"/>
    <cellStyle name="Separador de milhares 2 24 23" xfId="8211" xr:uid="{00000000-0005-0000-0000-0000DA1F0000}"/>
    <cellStyle name="Separador de milhares 2 24 24" xfId="14136" xr:uid="{77E36313-08B8-47A8-85EF-AD477FE3F69F}"/>
    <cellStyle name="Separador de milhares 2 24 3" xfId="8212" xr:uid="{00000000-0005-0000-0000-0000DB1F0000}"/>
    <cellStyle name="Separador de milhares 2 24 4" xfId="8213" xr:uid="{00000000-0005-0000-0000-0000DC1F0000}"/>
    <cellStyle name="Separador de milhares 2 24 5" xfId="8214" xr:uid="{00000000-0005-0000-0000-0000DD1F0000}"/>
    <cellStyle name="Separador de milhares 2 24 6" xfId="8215" xr:uid="{00000000-0005-0000-0000-0000DE1F0000}"/>
    <cellStyle name="Separador de milhares 2 24 7" xfId="8216" xr:uid="{00000000-0005-0000-0000-0000DF1F0000}"/>
    <cellStyle name="Separador de milhares 2 24 8" xfId="8217" xr:uid="{00000000-0005-0000-0000-0000E01F0000}"/>
    <cellStyle name="Separador de milhares 2 24 9" xfId="8218" xr:uid="{00000000-0005-0000-0000-0000E11F0000}"/>
    <cellStyle name="Separador de milhares 2 25" xfId="8219" xr:uid="{00000000-0005-0000-0000-0000E21F0000}"/>
    <cellStyle name="Separador de milhares 2 25 10" xfId="8220" xr:uid="{00000000-0005-0000-0000-0000E31F0000}"/>
    <cellStyle name="Separador de milhares 2 25 11" xfId="8221" xr:uid="{00000000-0005-0000-0000-0000E41F0000}"/>
    <cellStyle name="Separador de milhares 2 25 12" xfId="8222" xr:uid="{00000000-0005-0000-0000-0000E51F0000}"/>
    <cellStyle name="Separador de milhares 2 25 13" xfId="8223" xr:uid="{00000000-0005-0000-0000-0000E61F0000}"/>
    <cellStyle name="Separador de milhares 2 25 14" xfId="8224" xr:uid="{00000000-0005-0000-0000-0000E71F0000}"/>
    <cellStyle name="Separador de milhares 2 25 15" xfId="8225" xr:uid="{00000000-0005-0000-0000-0000E81F0000}"/>
    <cellStyle name="Separador de milhares 2 25 16" xfId="8226" xr:uid="{00000000-0005-0000-0000-0000E91F0000}"/>
    <cellStyle name="Separador de milhares 2 25 17" xfId="8227" xr:uid="{00000000-0005-0000-0000-0000EA1F0000}"/>
    <cellStyle name="Separador de milhares 2 25 18" xfId="8228" xr:uid="{00000000-0005-0000-0000-0000EB1F0000}"/>
    <cellStyle name="Separador de milhares 2 25 19" xfId="8229" xr:uid="{00000000-0005-0000-0000-0000EC1F0000}"/>
    <cellStyle name="Separador de milhares 2 25 2" xfId="8230" xr:uid="{00000000-0005-0000-0000-0000ED1F0000}"/>
    <cellStyle name="Separador de milhares 2 25 20" xfId="8231" xr:uid="{00000000-0005-0000-0000-0000EE1F0000}"/>
    <cellStyle name="Separador de milhares 2 25 21" xfId="8232" xr:uid="{00000000-0005-0000-0000-0000EF1F0000}"/>
    <cellStyle name="Separador de milhares 2 25 22" xfId="8233" xr:uid="{00000000-0005-0000-0000-0000F01F0000}"/>
    <cellStyle name="Separador de milhares 2 25 23" xfId="8234" xr:uid="{00000000-0005-0000-0000-0000F11F0000}"/>
    <cellStyle name="Separador de milhares 2 25 24" xfId="14137" xr:uid="{5CADC484-FE37-4B6D-8C77-D8DD022BA3D1}"/>
    <cellStyle name="Separador de milhares 2 25 3" xfId="8235" xr:uid="{00000000-0005-0000-0000-0000F21F0000}"/>
    <cellStyle name="Separador de milhares 2 25 4" xfId="8236" xr:uid="{00000000-0005-0000-0000-0000F31F0000}"/>
    <cellStyle name="Separador de milhares 2 25 5" xfId="8237" xr:uid="{00000000-0005-0000-0000-0000F41F0000}"/>
    <cellStyle name="Separador de milhares 2 25 6" xfId="8238" xr:uid="{00000000-0005-0000-0000-0000F51F0000}"/>
    <cellStyle name="Separador de milhares 2 25 7" xfId="8239" xr:uid="{00000000-0005-0000-0000-0000F61F0000}"/>
    <cellStyle name="Separador de milhares 2 25 8" xfId="8240" xr:uid="{00000000-0005-0000-0000-0000F71F0000}"/>
    <cellStyle name="Separador de milhares 2 25 9" xfId="8241" xr:uid="{00000000-0005-0000-0000-0000F81F0000}"/>
    <cellStyle name="Separador de milhares 2 26" xfId="8242" xr:uid="{00000000-0005-0000-0000-0000F91F0000}"/>
    <cellStyle name="Separador de milhares 2 26 10" xfId="8243" xr:uid="{00000000-0005-0000-0000-0000FA1F0000}"/>
    <cellStyle name="Separador de milhares 2 26 11" xfId="8244" xr:uid="{00000000-0005-0000-0000-0000FB1F0000}"/>
    <cellStyle name="Separador de milhares 2 26 12" xfId="8245" xr:uid="{00000000-0005-0000-0000-0000FC1F0000}"/>
    <cellStyle name="Separador de milhares 2 26 13" xfId="8246" xr:uid="{00000000-0005-0000-0000-0000FD1F0000}"/>
    <cellStyle name="Separador de milhares 2 26 14" xfId="8247" xr:uid="{00000000-0005-0000-0000-0000FE1F0000}"/>
    <cellStyle name="Separador de milhares 2 26 15" xfId="8248" xr:uid="{00000000-0005-0000-0000-0000FF1F0000}"/>
    <cellStyle name="Separador de milhares 2 26 16" xfId="8249" xr:uid="{00000000-0005-0000-0000-000000200000}"/>
    <cellStyle name="Separador de milhares 2 26 17" xfId="8250" xr:uid="{00000000-0005-0000-0000-000001200000}"/>
    <cellStyle name="Separador de milhares 2 26 18" xfId="8251" xr:uid="{00000000-0005-0000-0000-000002200000}"/>
    <cellStyle name="Separador de milhares 2 26 19" xfId="8252" xr:uid="{00000000-0005-0000-0000-000003200000}"/>
    <cellStyle name="Separador de milhares 2 26 2" xfId="8253" xr:uid="{00000000-0005-0000-0000-000004200000}"/>
    <cellStyle name="Separador de milhares 2 26 20" xfId="8254" xr:uid="{00000000-0005-0000-0000-000005200000}"/>
    <cellStyle name="Separador de milhares 2 26 21" xfId="8255" xr:uid="{00000000-0005-0000-0000-000006200000}"/>
    <cellStyle name="Separador de milhares 2 26 22" xfId="8256" xr:uid="{00000000-0005-0000-0000-000007200000}"/>
    <cellStyle name="Separador de milhares 2 26 23" xfId="8257" xr:uid="{00000000-0005-0000-0000-000008200000}"/>
    <cellStyle name="Separador de milhares 2 26 24" xfId="14138" xr:uid="{CE74BA36-CA91-497B-8C97-03D8234A92B7}"/>
    <cellStyle name="Separador de milhares 2 26 3" xfId="8258" xr:uid="{00000000-0005-0000-0000-000009200000}"/>
    <cellStyle name="Separador de milhares 2 26 4" xfId="8259" xr:uid="{00000000-0005-0000-0000-00000A200000}"/>
    <cellStyle name="Separador de milhares 2 26 5" xfId="8260" xr:uid="{00000000-0005-0000-0000-00000B200000}"/>
    <cellStyle name="Separador de milhares 2 26 6" xfId="8261" xr:uid="{00000000-0005-0000-0000-00000C200000}"/>
    <cellStyle name="Separador de milhares 2 26 7" xfId="8262" xr:uid="{00000000-0005-0000-0000-00000D200000}"/>
    <cellStyle name="Separador de milhares 2 26 8" xfId="8263" xr:uid="{00000000-0005-0000-0000-00000E200000}"/>
    <cellStyle name="Separador de milhares 2 26 9" xfId="8264" xr:uid="{00000000-0005-0000-0000-00000F200000}"/>
    <cellStyle name="Separador de milhares 2 27" xfId="8265" xr:uid="{00000000-0005-0000-0000-000010200000}"/>
    <cellStyle name="Separador de milhares 2 27 10" xfId="8266" xr:uid="{00000000-0005-0000-0000-000011200000}"/>
    <cellStyle name="Separador de milhares 2 27 11" xfId="8267" xr:uid="{00000000-0005-0000-0000-000012200000}"/>
    <cellStyle name="Separador de milhares 2 27 12" xfId="8268" xr:uid="{00000000-0005-0000-0000-000013200000}"/>
    <cellStyle name="Separador de milhares 2 27 13" xfId="8269" xr:uid="{00000000-0005-0000-0000-000014200000}"/>
    <cellStyle name="Separador de milhares 2 27 14" xfId="8270" xr:uid="{00000000-0005-0000-0000-000015200000}"/>
    <cellStyle name="Separador de milhares 2 27 15" xfId="8271" xr:uid="{00000000-0005-0000-0000-000016200000}"/>
    <cellStyle name="Separador de milhares 2 27 16" xfId="8272" xr:uid="{00000000-0005-0000-0000-000017200000}"/>
    <cellStyle name="Separador de milhares 2 27 17" xfId="8273" xr:uid="{00000000-0005-0000-0000-000018200000}"/>
    <cellStyle name="Separador de milhares 2 27 18" xfId="8274" xr:uid="{00000000-0005-0000-0000-000019200000}"/>
    <cellStyle name="Separador de milhares 2 27 19" xfId="8275" xr:uid="{00000000-0005-0000-0000-00001A200000}"/>
    <cellStyle name="Separador de milhares 2 27 2" xfId="8276" xr:uid="{00000000-0005-0000-0000-00001B200000}"/>
    <cellStyle name="Separador de milhares 2 27 20" xfId="8277" xr:uid="{00000000-0005-0000-0000-00001C200000}"/>
    <cellStyle name="Separador de milhares 2 27 21" xfId="8278" xr:uid="{00000000-0005-0000-0000-00001D200000}"/>
    <cellStyle name="Separador de milhares 2 27 22" xfId="8279" xr:uid="{00000000-0005-0000-0000-00001E200000}"/>
    <cellStyle name="Separador de milhares 2 27 23" xfId="8280" xr:uid="{00000000-0005-0000-0000-00001F200000}"/>
    <cellStyle name="Separador de milhares 2 27 24" xfId="14139" xr:uid="{5BC888CD-4E21-4FF8-903E-CCD68D4E31EE}"/>
    <cellStyle name="Separador de milhares 2 27 3" xfId="8281" xr:uid="{00000000-0005-0000-0000-000020200000}"/>
    <cellStyle name="Separador de milhares 2 27 4" xfId="8282" xr:uid="{00000000-0005-0000-0000-000021200000}"/>
    <cellStyle name="Separador de milhares 2 27 5" xfId="8283" xr:uid="{00000000-0005-0000-0000-000022200000}"/>
    <cellStyle name="Separador de milhares 2 27 6" xfId="8284" xr:uid="{00000000-0005-0000-0000-000023200000}"/>
    <cellStyle name="Separador de milhares 2 27 7" xfId="8285" xr:uid="{00000000-0005-0000-0000-000024200000}"/>
    <cellStyle name="Separador de milhares 2 27 8" xfId="8286" xr:uid="{00000000-0005-0000-0000-000025200000}"/>
    <cellStyle name="Separador de milhares 2 27 9" xfId="8287" xr:uid="{00000000-0005-0000-0000-000026200000}"/>
    <cellStyle name="Separador de milhares 2 28" xfId="8288" xr:uid="{00000000-0005-0000-0000-000027200000}"/>
    <cellStyle name="Separador de milhares 2 28 10" xfId="8289" xr:uid="{00000000-0005-0000-0000-000028200000}"/>
    <cellStyle name="Separador de milhares 2 28 11" xfId="8290" xr:uid="{00000000-0005-0000-0000-000029200000}"/>
    <cellStyle name="Separador de milhares 2 28 12" xfId="8291" xr:uid="{00000000-0005-0000-0000-00002A200000}"/>
    <cellStyle name="Separador de milhares 2 28 13" xfId="8292" xr:uid="{00000000-0005-0000-0000-00002B200000}"/>
    <cellStyle name="Separador de milhares 2 28 14" xfId="8293" xr:uid="{00000000-0005-0000-0000-00002C200000}"/>
    <cellStyle name="Separador de milhares 2 28 15" xfId="8294" xr:uid="{00000000-0005-0000-0000-00002D200000}"/>
    <cellStyle name="Separador de milhares 2 28 16" xfId="8295" xr:uid="{00000000-0005-0000-0000-00002E200000}"/>
    <cellStyle name="Separador de milhares 2 28 17" xfId="8296" xr:uid="{00000000-0005-0000-0000-00002F200000}"/>
    <cellStyle name="Separador de milhares 2 28 18" xfId="8297" xr:uid="{00000000-0005-0000-0000-000030200000}"/>
    <cellStyle name="Separador de milhares 2 28 19" xfId="8298" xr:uid="{00000000-0005-0000-0000-000031200000}"/>
    <cellStyle name="Separador de milhares 2 28 2" xfId="8299" xr:uid="{00000000-0005-0000-0000-000032200000}"/>
    <cellStyle name="Separador de milhares 2 28 20" xfId="8300" xr:uid="{00000000-0005-0000-0000-000033200000}"/>
    <cellStyle name="Separador de milhares 2 28 21" xfId="8301" xr:uid="{00000000-0005-0000-0000-000034200000}"/>
    <cellStyle name="Separador de milhares 2 28 22" xfId="8302" xr:uid="{00000000-0005-0000-0000-000035200000}"/>
    <cellStyle name="Separador de milhares 2 28 23" xfId="8303" xr:uid="{00000000-0005-0000-0000-000036200000}"/>
    <cellStyle name="Separador de milhares 2 28 24" xfId="14140" xr:uid="{B2D4A659-42EE-4676-BC94-95574C73B2A2}"/>
    <cellStyle name="Separador de milhares 2 28 3" xfId="8304" xr:uid="{00000000-0005-0000-0000-000037200000}"/>
    <cellStyle name="Separador de milhares 2 28 4" xfId="8305" xr:uid="{00000000-0005-0000-0000-000038200000}"/>
    <cellStyle name="Separador de milhares 2 28 5" xfId="8306" xr:uid="{00000000-0005-0000-0000-000039200000}"/>
    <cellStyle name="Separador de milhares 2 28 6" xfId="8307" xr:uid="{00000000-0005-0000-0000-00003A200000}"/>
    <cellStyle name="Separador de milhares 2 28 7" xfId="8308" xr:uid="{00000000-0005-0000-0000-00003B200000}"/>
    <cellStyle name="Separador de milhares 2 28 8" xfId="8309" xr:uid="{00000000-0005-0000-0000-00003C200000}"/>
    <cellStyle name="Separador de milhares 2 28 9" xfId="8310" xr:uid="{00000000-0005-0000-0000-00003D200000}"/>
    <cellStyle name="Separador de milhares 2 29" xfId="8311" xr:uid="{00000000-0005-0000-0000-00003E200000}"/>
    <cellStyle name="Separador de milhares 2 29 10" xfId="8312" xr:uid="{00000000-0005-0000-0000-00003F200000}"/>
    <cellStyle name="Separador de milhares 2 29 11" xfId="8313" xr:uid="{00000000-0005-0000-0000-000040200000}"/>
    <cellStyle name="Separador de milhares 2 29 12" xfId="8314" xr:uid="{00000000-0005-0000-0000-000041200000}"/>
    <cellStyle name="Separador de milhares 2 29 13" xfId="8315" xr:uid="{00000000-0005-0000-0000-000042200000}"/>
    <cellStyle name="Separador de milhares 2 29 14" xfId="8316" xr:uid="{00000000-0005-0000-0000-000043200000}"/>
    <cellStyle name="Separador de milhares 2 29 15" xfId="8317" xr:uid="{00000000-0005-0000-0000-000044200000}"/>
    <cellStyle name="Separador de milhares 2 29 16" xfId="8318" xr:uid="{00000000-0005-0000-0000-000045200000}"/>
    <cellStyle name="Separador de milhares 2 29 17" xfId="8319" xr:uid="{00000000-0005-0000-0000-000046200000}"/>
    <cellStyle name="Separador de milhares 2 29 18" xfId="8320" xr:uid="{00000000-0005-0000-0000-000047200000}"/>
    <cellStyle name="Separador de milhares 2 29 19" xfId="8321" xr:uid="{00000000-0005-0000-0000-000048200000}"/>
    <cellStyle name="Separador de milhares 2 29 2" xfId="8322" xr:uid="{00000000-0005-0000-0000-000049200000}"/>
    <cellStyle name="Separador de milhares 2 29 20" xfId="8323" xr:uid="{00000000-0005-0000-0000-00004A200000}"/>
    <cellStyle name="Separador de milhares 2 29 21" xfId="8324" xr:uid="{00000000-0005-0000-0000-00004B200000}"/>
    <cellStyle name="Separador de milhares 2 29 22" xfId="8325" xr:uid="{00000000-0005-0000-0000-00004C200000}"/>
    <cellStyle name="Separador de milhares 2 29 23" xfId="8326" xr:uid="{00000000-0005-0000-0000-00004D200000}"/>
    <cellStyle name="Separador de milhares 2 29 24" xfId="14141" xr:uid="{DE8956A3-28B9-49B2-B0BC-B7F7A3B1C9F6}"/>
    <cellStyle name="Separador de milhares 2 29 3" xfId="8327" xr:uid="{00000000-0005-0000-0000-00004E200000}"/>
    <cellStyle name="Separador de milhares 2 29 4" xfId="8328" xr:uid="{00000000-0005-0000-0000-00004F200000}"/>
    <cellStyle name="Separador de milhares 2 29 5" xfId="8329" xr:uid="{00000000-0005-0000-0000-000050200000}"/>
    <cellStyle name="Separador de milhares 2 29 6" xfId="8330" xr:uid="{00000000-0005-0000-0000-000051200000}"/>
    <cellStyle name="Separador de milhares 2 29 7" xfId="8331" xr:uid="{00000000-0005-0000-0000-000052200000}"/>
    <cellStyle name="Separador de milhares 2 29 8" xfId="8332" xr:uid="{00000000-0005-0000-0000-000053200000}"/>
    <cellStyle name="Separador de milhares 2 29 9" xfId="8333" xr:uid="{00000000-0005-0000-0000-000054200000}"/>
    <cellStyle name="Separador de milhares 2 3" xfId="8334" xr:uid="{00000000-0005-0000-0000-000055200000}"/>
    <cellStyle name="Separador de milhares 2 3 10" xfId="8335" xr:uid="{00000000-0005-0000-0000-000056200000}"/>
    <cellStyle name="Separador de milhares 2 3 11" xfId="8336" xr:uid="{00000000-0005-0000-0000-000057200000}"/>
    <cellStyle name="Separador de milhares 2 3 12" xfId="8337" xr:uid="{00000000-0005-0000-0000-000058200000}"/>
    <cellStyle name="Separador de milhares 2 3 13" xfId="8338" xr:uid="{00000000-0005-0000-0000-000059200000}"/>
    <cellStyle name="Separador de milhares 2 3 14" xfId="8339" xr:uid="{00000000-0005-0000-0000-00005A200000}"/>
    <cellStyle name="Separador de milhares 2 3 15" xfId="8340" xr:uid="{00000000-0005-0000-0000-00005B200000}"/>
    <cellStyle name="Separador de milhares 2 3 16" xfId="8341" xr:uid="{00000000-0005-0000-0000-00005C200000}"/>
    <cellStyle name="Separador de milhares 2 3 17" xfId="8342" xr:uid="{00000000-0005-0000-0000-00005D200000}"/>
    <cellStyle name="Separador de milhares 2 3 18" xfId="8343" xr:uid="{00000000-0005-0000-0000-00005E200000}"/>
    <cellStyle name="Separador de milhares 2 3 19" xfId="8344" xr:uid="{00000000-0005-0000-0000-00005F200000}"/>
    <cellStyle name="Separador de milhares 2 3 2" xfId="8345" xr:uid="{00000000-0005-0000-0000-000060200000}"/>
    <cellStyle name="Separador de milhares 2 3 2 2" xfId="8346" xr:uid="{00000000-0005-0000-0000-000061200000}"/>
    <cellStyle name="Separador de milhares 2 3 2 3" xfId="8347" xr:uid="{00000000-0005-0000-0000-000062200000}"/>
    <cellStyle name="Separador de milhares 2 3 2 4" xfId="8348" xr:uid="{00000000-0005-0000-0000-000063200000}"/>
    <cellStyle name="Separador de milhares 2 3 2 5" xfId="8349" xr:uid="{00000000-0005-0000-0000-000064200000}"/>
    <cellStyle name="Separador de milhares 2 3 2 6" xfId="8350" xr:uid="{00000000-0005-0000-0000-000065200000}"/>
    <cellStyle name="Separador de milhares 2 3 2 7" xfId="8351" xr:uid="{00000000-0005-0000-0000-000066200000}"/>
    <cellStyle name="Separador de milhares 2 3 20" xfId="8352" xr:uid="{00000000-0005-0000-0000-000067200000}"/>
    <cellStyle name="Separador de milhares 2 3 21" xfId="8353" xr:uid="{00000000-0005-0000-0000-000068200000}"/>
    <cellStyle name="Separador de milhares 2 3 22" xfId="8354" xr:uid="{00000000-0005-0000-0000-000069200000}"/>
    <cellStyle name="Separador de milhares 2 3 23" xfId="8355" xr:uid="{00000000-0005-0000-0000-00006A200000}"/>
    <cellStyle name="Separador de milhares 2 3 24" xfId="8356" xr:uid="{00000000-0005-0000-0000-00006B200000}"/>
    <cellStyle name="Separador de milhares 2 3 25" xfId="8357" xr:uid="{00000000-0005-0000-0000-00006C200000}"/>
    <cellStyle name="Separador de milhares 2 3 26" xfId="8358" xr:uid="{00000000-0005-0000-0000-00006D200000}"/>
    <cellStyle name="Separador de milhares 2 3 27" xfId="8359" xr:uid="{00000000-0005-0000-0000-00006E200000}"/>
    <cellStyle name="Separador de milhares 2 3 28" xfId="8360" xr:uid="{00000000-0005-0000-0000-00006F200000}"/>
    <cellStyle name="Separador de milhares 2 3 29" xfId="8361" xr:uid="{00000000-0005-0000-0000-000070200000}"/>
    <cellStyle name="Separador de milhares 2 3 3" xfId="8362" xr:uid="{00000000-0005-0000-0000-000071200000}"/>
    <cellStyle name="Separador de milhares 2 3 3 2" xfId="8363" xr:uid="{00000000-0005-0000-0000-000072200000}"/>
    <cellStyle name="Separador de milhares 2 3 3 3" xfId="8364" xr:uid="{00000000-0005-0000-0000-000073200000}"/>
    <cellStyle name="Separador de milhares 2 3 3 4" xfId="8365" xr:uid="{00000000-0005-0000-0000-000074200000}"/>
    <cellStyle name="Separador de milhares 2 3 3 5" xfId="8366" xr:uid="{00000000-0005-0000-0000-000075200000}"/>
    <cellStyle name="Separador de milhares 2 3 3 6" xfId="8367" xr:uid="{00000000-0005-0000-0000-000076200000}"/>
    <cellStyle name="Separador de milhares 2 3 3 7" xfId="8368" xr:uid="{00000000-0005-0000-0000-000077200000}"/>
    <cellStyle name="Separador de milhares 2 3 30" xfId="8369" xr:uid="{00000000-0005-0000-0000-000078200000}"/>
    <cellStyle name="Separador de milhares 2 3 31" xfId="8370" xr:uid="{00000000-0005-0000-0000-000079200000}"/>
    <cellStyle name="Separador de milhares 2 3 32" xfId="8371" xr:uid="{00000000-0005-0000-0000-00007A200000}"/>
    <cellStyle name="Separador de milhares 2 3 33" xfId="8372" xr:uid="{00000000-0005-0000-0000-00007B200000}"/>
    <cellStyle name="Separador de milhares 2 3 34" xfId="8373" xr:uid="{00000000-0005-0000-0000-00007C200000}"/>
    <cellStyle name="Separador de milhares 2 3 35" xfId="8374" xr:uid="{00000000-0005-0000-0000-00007D200000}"/>
    <cellStyle name="Separador de milhares 2 3 36" xfId="8375" xr:uid="{00000000-0005-0000-0000-00007E200000}"/>
    <cellStyle name="Separador de milhares 2 3 37" xfId="8376" xr:uid="{00000000-0005-0000-0000-00007F200000}"/>
    <cellStyle name="Separador de milhares 2 3 38" xfId="8377" xr:uid="{00000000-0005-0000-0000-000080200000}"/>
    <cellStyle name="Separador de milhares 2 3 39" xfId="8378" xr:uid="{00000000-0005-0000-0000-000081200000}"/>
    <cellStyle name="Separador de milhares 2 3 4" xfId="8379" xr:uid="{00000000-0005-0000-0000-000082200000}"/>
    <cellStyle name="Separador de milhares 2 3 4 2" xfId="8380" xr:uid="{00000000-0005-0000-0000-000083200000}"/>
    <cellStyle name="Separador de milhares 2 3 4 3" xfId="8381" xr:uid="{00000000-0005-0000-0000-000084200000}"/>
    <cellStyle name="Separador de milhares 2 3 4 4" xfId="8382" xr:uid="{00000000-0005-0000-0000-000085200000}"/>
    <cellStyle name="Separador de milhares 2 3 4 5" xfId="8383" xr:uid="{00000000-0005-0000-0000-000086200000}"/>
    <cellStyle name="Separador de milhares 2 3 4 6" xfId="8384" xr:uid="{00000000-0005-0000-0000-000087200000}"/>
    <cellStyle name="Separador de milhares 2 3 4 7" xfId="8385" xr:uid="{00000000-0005-0000-0000-000088200000}"/>
    <cellStyle name="Separador de milhares 2 3 40" xfId="8386" xr:uid="{00000000-0005-0000-0000-000089200000}"/>
    <cellStyle name="Separador de milhares 2 3 41" xfId="8387" xr:uid="{00000000-0005-0000-0000-00008A200000}"/>
    <cellStyle name="Separador de milhares 2 3 42" xfId="8388" xr:uid="{00000000-0005-0000-0000-00008B200000}"/>
    <cellStyle name="Separador de milhares 2 3 43" xfId="8389" xr:uid="{00000000-0005-0000-0000-00008C200000}"/>
    <cellStyle name="Separador de milhares 2 3 44" xfId="8390" xr:uid="{00000000-0005-0000-0000-00008D200000}"/>
    <cellStyle name="Separador de milhares 2 3 45" xfId="8391" xr:uid="{00000000-0005-0000-0000-00008E200000}"/>
    <cellStyle name="Separador de milhares 2 3 46" xfId="8392" xr:uid="{00000000-0005-0000-0000-00008F200000}"/>
    <cellStyle name="Separador de milhares 2 3 47" xfId="8393" xr:uid="{00000000-0005-0000-0000-000090200000}"/>
    <cellStyle name="Separador de milhares 2 3 48" xfId="8394" xr:uid="{00000000-0005-0000-0000-000091200000}"/>
    <cellStyle name="Separador de milhares 2 3 49" xfId="8395" xr:uid="{00000000-0005-0000-0000-000092200000}"/>
    <cellStyle name="Separador de milhares 2 3 5" xfId="8396" xr:uid="{00000000-0005-0000-0000-000093200000}"/>
    <cellStyle name="Separador de milhares 2 3 5 10" xfId="8397" xr:uid="{00000000-0005-0000-0000-000094200000}"/>
    <cellStyle name="Separador de milhares 2 3 5 11" xfId="8398" xr:uid="{00000000-0005-0000-0000-000095200000}"/>
    <cellStyle name="Separador de milhares 2 3 5 12" xfId="8399" xr:uid="{00000000-0005-0000-0000-000096200000}"/>
    <cellStyle name="Separador de milhares 2 3 5 13" xfId="8400" xr:uid="{00000000-0005-0000-0000-000097200000}"/>
    <cellStyle name="Separador de milhares 2 3 5 14" xfId="8401" xr:uid="{00000000-0005-0000-0000-000098200000}"/>
    <cellStyle name="Separador de milhares 2 3 5 15" xfId="8402" xr:uid="{00000000-0005-0000-0000-000099200000}"/>
    <cellStyle name="Separador de milhares 2 3 5 16" xfId="8403" xr:uid="{00000000-0005-0000-0000-00009A200000}"/>
    <cellStyle name="Separador de milhares 2 3 5 17" xfId="8404" xr:uid="{00000000-0005-0000-0000-00009B200000}"/>
    <cellStyle name="Separador de milhares 2 3 5 18" xfId="8405" xr:uid="{00000000-0005-0000-0000-00009C200000}"/>
    <cellStyle name="Separador de milhares 2 3 5 19" xfId="8406" xr:uid="{00000000-0005-0000-0000-00009D200000}"/>
    <cellStyle name="Separador de milhares 2 3 5 2" xfId="8407" xr:uid="{00000000-0005-0000-0000-00009E200000}"/>
    <cellStyle name="Separador de milhares 2 3 5 20" xfId="8408" xr:uid="{00000000-0005-0000-0000-00009F200000}"/>
    <cellStyle name="Separador de milhares 2 3 5 21" xfId="8409" xr:uid="{00000000-0005-0000-0000-0000A0200000}"/>
    <cellStyle name="Separador de milhares 2 3 5 22" xfId="8410" xr:uid="{00000000-0005-0000-0000-0000A1200000}"/>
    <cellStyle name="Separador de milhares 2 3 5 23" xfId="8411" xr:uid="{00000000-0005-0000-0000-0000A2200000}"/>
    <cellStyle name="Separador de milhares 2 3 5 3" xfId="8412" xr:uid="{00000000-0005-0000-0000-0000A3200000}"/>
    <cellStyle name="Separador de milhares 2 3 5 4" xfId="8413" xr:uid="{00000000-0005-0000-0000-0000A4200000}"/>
    <cellStyle name="Separador de milhares 2 3 5 5" xfId="8414" xr:uid="{00000000-0005-0000-0000-0000A5200000}"/>
    <cellStyle name="Separador de milhares 2 3 5 6" xfId="8415" xr:uid="{00000000-0005-0000-0000-0000A6200000}"/>
    <cellStyle name="Separador de milhares 2 3 5 7" xfId="8416" xr:uid="{00000000-0005-0000-0000-0000A7200000}"/>
    <cellStyle name="Separador de milhares 2 3 5 8" xfId="8417" xr:uid="{00000000-0005-0000-0000-0000A8200000}"/>
    <cellStyle name="Separador de milhares 2 3 5 9" xfId="8418" xr:uid="{00000000-0005-0000-0000-0000A9200000}"/>
    <cellStyle name="Separador de milhares 2 3 50" xfId="8419" xr:uid="{00000000-0005-0000-0000-0000AA200000}"/>
    <cellStyle name="Separador de milhares 2 3 51" xfId="8420" xr:uid="{00000000-0005-0000-0000-0000AB200000}"/>
    <cellStyle name="Separador de milhares 2 3 52" xfId="8421" xr:uid="{00000000-0005-0000-0000-0000AC200000}"/>
    <cellStyle name="Separador de milhares 2 3 53" xfId="8422" xr:uid="{00000000-0005-0000-0000-0000AD200000}"/>
    <cellStyle name="Separador de milhares 2 3 54" xfId="8423" xr:uid="{00000000-0005-0000-0000-0000AE200000}"/>
    <cellStyle name="Separador de milhares 2 3 55" xfId="8424" xr:uid="{00000000-0005-0000-0000-0000AF200000}"/>
    <cellStyle name="Separador de milhares 2 3 56" xfId="8425" xr:uid="{00000000-0005-0000-0000-0000B0200000}"/>
    <cellStyle name="Separador de milhares 2 3 57" xfId="8426" xr:uid="{00000000-0005-0000-0000-0000B1200000}"/>
    <cellStyle name="Separador de milhares 2 3 6" xfId="8427" xr:uid="{00000000-0005-0000-0000-0000B2200000}"/>
    <cellStyle name="Separador de milhares 2 3 6 10" xfId="8428" xr:uid="{00000000-0005-0000-0000-0000B3200000}"/>
    <cellStyle name="Separador de milhares 2 3 6 11" xfId="8429" xr:uid="{00000000-0005-0000-0000-0000B4200000}"/>
    <cellStyle name="Separador de milhares 2 3 6 12" xfId="8430" xr:uid="{00000000-0005-0000-0000-0000B5200000}"/>
    <cellStyle name="Separador de milhares 2 3 6 13" xfId="8431" xr:uid="{00000000-0005-0000-0000-0000B6200000}"/>
    <cellStyle name="Separador de milhares 2 3 6 14" xfId="8432" xr:uid="{00000000-0005-0000-0000-0000B7200000}"/>
    <cellStyle name="Separador de milhares 2 3 6 15" xfId="8433" xr:uid="{00000000-0005-0000-0000-0000B8200000}"/>
    <cellStyle name="Separador de milhares 2 3 6 16" xfId="8434" xr:uid="{00000000-0005-0000-0000-0000B9200000}"/>
    <cellStyle name="Separador de milhares 2 3 6 17" xfId="8435" xr:uid="{00000000-0005-0000-0000-0000BA200000}"/>
    <cellStyle name="Separador de milhares 2 3 6 18" xfId="8436" xr:uid="{00000000-0005-0000-0000-0000BB200000}"/>
    <cellStyle name="Separador de milhares 2 3 6 19" xfId="8437" xr:uid="{00000000-0005-0000-0000-0000BC200000}"/>
    <cellStyle name="Separador de milhares 2 3 6 2" xfId="8438" xr:uid="{00000000-0005-0000-0000-0000BD200000}"/>
    <cellStyle name="Separador de milhares 2 3 6 20" xfId="8439" xr:uid="{00000000-0005-0000-0000-0000BE200000}"/>
    <cellStyle name="Separador de milhares 2 3 6 21" xfId="8440" xr:uid="{00000000-0005-0000-0000-0000BF200000}"/>
    <cellStyle name="Separador de milhares 2 3 6 22" xfId="8441" xr:uid="{00000000-0005-0000-0000-0000C0200000}"/>
    <cellStyle name="Separador de milhares 2 3 6 23" xfId="8442" xr:uid="{00000000-0005-0000-0000-0000C1200000}"/>
    <cellStyle name="Separador de milhares 2 3 6 3" xfId="8443" xr:uid="{00000000-0005-0000-0000-0000C2200000}"/>
    <cellStyle name="Separador de milhares 2 3 6 4" xfId="8444" xr:uid="{00000000-0005-0000-0000-0000C3200000}"/>
    <cellStyle name="Separador de milhares 2 3 6 5" xfId="8445" xr:uid="{00000000-0005-0000-0000-0000C4200000}"/>
    <cellStyle name="Separador de milhares 2 3 6 6" xfId="8446" xr:uid="{00000000-0005-0000-0000-0000C5200000}"/>
    <cellStyle name="Separador de milhares 2 3 6 7" xfId="8447" xr:uid="{00000000-0005-0000-0000-0000C6200000}"/>
    <cellStyle name="Separador de milhares 2 3 6 8" xfId="8448" xr:uid="{00000000-0005-0000-0000-0000C7200000}"/>
    <cellStyle name="Separador de milhares 2 3 6 9" xfId="8449" xr:uid="{00000000-0005-0000-0000-0000C8200000}"/>
    <cellStyle name="Separador de milhares 2 3 7" xfId="8450" xr:uid="{00000000-0005-0000-0000-0000C9200000}"/>
    <cellStyle name="Separador de milhares 2 3 7 10" xfId="8451" xr:uid="{00000000-0005-0000-0000-0000CA200000}"/>
    <cellStyle name="Separador de milhares 2 3 7 11" xfId="8452" xr:uid="{00000000-0005-0000-0000-0000CB200000}"/>
    <cellStyle name="Separador de milhares 2 3 7 12" xfId="8453" xr:uid="{00000000-0005-0000-0000-0000CC200000}"/>
    <cellStyle name="Separador de milhares 2 3 7 13" xfId="8454" xr:uid="{00000000-0005-0000-0000-0000CD200000}"/>
    <cellStyle name="Separador de milhares 2 3 7 14" xfId="8455" xr:uid="{00000000-0005-0000-0000-0000CE200000}"/>
    <cellStyle name="Separador de milhares 2 3 7 15" xfId="8456" xr:uid="{00000000-0005-0000-0000-0000CF200000}"/>
    <cellStyle name="Separador de milhares 2 3 7 16" xfId="8457" xr:uid="{00000000-0005-0000-0000-0000D0200000}"/>
    <cellStyle name="Separador de milhares 2 3 7 17" xfId="8458" xr:uid="{00000000-0005-0000-0000-0000D1200000}"/>
    <cellStyle name="Separador de milhares 2 3 7 18" xfId="8459" xr:uid="{00000000-0005-0000-0000-0000D2200000}"/>
    <cellStyle name="Separador de milhares 2 3 7 19" xfId="8460" xr:uid="{00000000-0005-0000-0000-0000D3200000}"/>
    <cellStyle name="Separador de milhares 2 3 7 2" xfId="8461" xr:uid="{00000000-0005-0000-0000-0000D4200000}"/>
    <cellStyle name="Separador de milhares 2 3 7 20" xfId="8462" xr:uid="{00000000-0005-0000-0000-0000D5200000}"/>
    <cellStyle name="Separador de milhares 2 3 7 21" xfId="8463" xr:uid="{00000000-0005-0000-0000-0000D6200000}"/>
    <cellStyle name="Separador de milhares 2 3 7 22" xfId="8464" xr:uid="{00000000-0005-0000-0000-0000D7200000}"/>
    <cellStyle name="Separador de milhares 2 3 7 23" xfId="8465" xr:uid="{00000000-0005-0000-0000-0000D8200000}"/>
    <cellStyle name="Separador de milhares 2 3 7 3" xfId="8466" xr:uid="{00000000-0005-0000-0000-0000D9200000}"/>
    <cellStyle name="Separador de milhares 2 3 7 4" xfId="8467" xr:uid="{00000000-0005-0000-0000-0000DA200000}"/>
    <cellStyle name="Separador de milhares 2 3 7 5" xfId="8468" xr:uid="{00000000-0005-0000-0000-0000DB200000}"/>
    <cellStyle name="Separador de milhares 2 3 7 6" xfId="8469" xr:uid="{00000000-0005-0000-0000-0000DC200000}"/>
    <cellStyle name="Separador de milhares 2 3 7 7" xfId="8470" xr:uid="{00000000-0005-0000-0000-0000DD200000}"/>
    <cellStyle name="Separador de milhares 2 3 7 8" xfId="8471" xr:uid="{00000000-0005-0000-0000-0000DE200000}"/>
    <cellStyle name="Separador de milhares 2 3 7 9" xfId="8472" xr:uid="{00000000-0005-0000-0000-0000DF200000}"/>
    <cellStyle name="Separador de milhares 2 3 8" xfId="8473" xr:uid="{00000000-0005-0000-0000-0000E0200000}"/>
    <cellStyle name="Separador de milhares 2 3 8 10" xfId="8474" xr:uid="{00000000-0005-0000-0000-0000E1200000}"/>
    <cellStyle name="Separador de milhares 2 3 8 11" xfId="8475" xr:uid="{00000000-0005-0000-0000-0000E2200000}"/>
    <cellStyle name="Separador de milhares 2 3 8 12" xfId="8476" xr:uid="{00000000-0005-0000-0000-0000E3200000}"/>
    <cellStyle name="Separador de milhares 2 3 8 13" xfId="8477" xr:uid="{00000000-0005-0000-0000-0000E4200000}"/>
    <cellStyle name="Separador de milhares 2 3 8 14" xfId="8478" xr:uid="{00000000-0005-0000-0000-0000E5200000}"/>
    <cellStyle name="Separador de milhares 2 3 8 15" xfId="8479" xr:uid="{00000000-0005-0000-0000-0000E6200000}"/>
    <cellStyle name="Separador de milhares 2 3 8 16" xfId="8480" xr:uid="{00000000-0005-0000-0000-0000E7200000}"/>
    <cellStyle name="Separador de milhares 2 3 8 17" xfId="8481" xr:uid="{00000000-0005-0000-0000-0000E8200000}"/>
    <cellStyle name="Separador de milhares 2 3 8 18" xfId="8482" xr:uid="{00000000-0005-0000-0000-0000E9200000}"/>
    <cellStyle name="Separador de milhares 2 3 8 19" xfId="8483" xr:uid="{00000000-0005-0000-0000-0000EA200000}"/>
    <cellStyle name="Separador de milhares 2 3 8 2" xfId="8484" xr:uid="{00000000-0005-0000-0000-0000EB200000}"/>
    <cellStyle name="Separador de milhares 2 3 8 20" xfId="8485" xr:uid="{00000000-0005-0000-0000-0000EC200000}"/>
    <cellStyle name="Separador de milhares 2 3 8 21" xfId="8486" xr:uid="{00000000-0005-0000-0000-0000ED200000}"/>
    <cellStyle name="Separador de milhares 2 3 8 22" xfId="8487" xr:uid="{00000000-0005-0000-0000-0000EE200000}"/>
    <cellStyle name="Separador de milhares 2 3 8 23" xfId="8488" xr:uid="{00000000-0005-0000-0000-0000EF200000}"/>
    <cellStyle name="Separador de milhares 2 3 8 3" xfId="8489" xr:uid="{00000000-0005-0000-0000-0000F0200000}"/>
    <cellStyle name="Separador de milhares 2 3 8 4" xfId="8490" xr:uid="{00000000-0005-0000-0000-0000F1200000}"/>
    <cellStyle name="Separador de milhares 2 3 8 5" xfId="8491" xr:uid="{00000000-0005-0000-0000-0000F2200000}"/>
    <cellStyle name="Separador de milhares 2 3 8 6" xfId="8492" xr:uid="{00000000-0005-0000-0000-0000F3200000}"/>
    <cellStyle name="Separador de milhares 2 3 8 7" xfId="8493" xr:uid="{00000000-0005-0000-0000-0000F4200000}"/>
    <cellStyle name="Separador de milhares 2 3 8 8" xfId="8494" xr:uid="{00000000-0005-0000-0000-0000F5200000}"/>
    <cellStyle name="Separador de milhares 2 3 8 9" xfId="8495" xr:uid="{00000000-0005-0000-0000-0000F6200000}"/>
    <cellStyle name="Separador de milhares 2 3 9" xfId="8496" xr:uid="{00000000-0005-0000-0000-0000F7200000}"/>
    <cellStyle name="Separador de milhares 2 3 9 10" xfId="8497" xr:uid="{00000000-0005-0000-0000-0000F8200000}"/>
    <cellStyle name="Separador de milhares 2 3 9 11" xfId="8498" xr:uid="{00000000-0005-0000-0000-0000F9200000}"/>
    <cellStyle name="Separador de milhares 2 3 9 12" xfId="8499" xr:uid="{00000000-0005-0000-0000-0000FA200000}"/>
    <cellStyle name="Separador de milhares 2 3 9 13" xfId="8500" xr:uid="{00000000-0005-0000-0000-0000FB200000}"/>
    <cellStyle name="Separador de milhares 2 3 9 14" xfId="8501" xr:uid="{00000000-0005-0000-0000-0000FC200000}"/>
    <cellStyle name="Separador de milhares 2 3 9 15" xfId="8502" xr:uid="{00000000-0005-0000-0000-0000FD200000}"/>
    <cellStyle name="Separador de milhares 2 3 9 16" xfId="8503" xr:uid="{00000000-0005-0000-0000-0000FE200000}"/>
    <cellStyle name="Separador de milhares 2 3 9 17" xfId="8504" xr:uid="{00000000-0005-0000-0000-0000FF200000}"/>
    <cellStyle name="Separador de milhares 2 3 9 18" xfId="8505" xr:uid="{00000000-0005-0000-0000-000000210000}"/>
    <cellStyle name="Separador de milhares 2 3 9 19" xfId="8506" xr:uid="{00000000-0005-0000-0000-000001210000}"/>
    <cellStyle name="Separador de milhares 2 3 9 2" xfId="8507" xr:uid="{00000000-0005-0000-0000-000002210000}"/>
    <cellStyle name="Separador de milhares 2 3 9 20" xfId="8508" xr:uid="{00000000-0005-0000-0000-000003210000}"/>
    <cellStyle name="Separador de milhares 2 3 9 21" xfId="8509" xr:uid="{00000000-0005-0000-0000-000004210000}"/>
    <cellStyle name="Separador de milhares 2 3 9 22" xfId="8510" xr:uid="{00000000-0005-0000-0000-000005210000}"/>
    <cellStyle name="Separador de milhares 2 3 9 23" xfId="8511" xr:uid="{00000000-0005-0000-0000-000006210000}"/>
    <cellStyle name="Separador de milhares 2 3 9 3" xfId="8512" xr:uid="{00000000-0005-0000-0000-000007210000}"/>
    <cellStyle name="Separador de milhares 2 3 9 4" xfId="8513" xr:uid="{00000000-0005-0000-0000-000008210000}"/>
    <cellStyle name="Separador de milhares 2 3 9 5" xfId="8514" xr:uid="{00000000-0005-0000-0000-000009210000}"/>
    <cellStyle name="Separador de milhares 2 3 9 6" xfId="8515" xr:uid="{00000000-0005-0000-0000-00000A210000}"/>
    <cellStyle name="Separador de milhares 2 3 9 7" xfId="8516" xr:uid="{00000000-0005-0000-0000-00000B210000}"/>
    <cellStyle name="Separador de milhares 2 3 9 8" xfId="8517" xr:uid="{00000000-0005-0000-0000-00000C210000}"/>
    <cellStyle name="Separador de milhares 2 3 9 9" xfId="8518" xr:uid="{00000000-0005-0000-0000-00000D210000}"/>
    <cellStyle name="Separador de milhares 2 30" xfId="8519" xr:uid="{00000000-0005-0000-0000-00000E210000}"/>
    <cellStyle name="Separador de milhares 2 30 10" xfId="8520" xr:uid="{00000000-0005-0000-0000-00000F210000}"/>
    <cellStyle name="Separador de milhares 2 30 11" xfId="8521" xr:uid="{00000000-0005-0000-0000-000010210000}"/>
    <cellStyle name="Separador de milhares 2 30 12" xfId="8522" xr:uid="{00000000-0005-0000-0000-000011210000}"/>
    <cellStyle name="Separador de milhares 2 30 13" xfId="8523" xr:uid="{00000000-0005-0000-0000-000012210000}"/>
    <cellStyle name="Separador de milhares 2 30 14" xfId="8524" xr:uid="{00000000-0005-0000-0000-000013210000}"/>
    <cellStyle name="Separador de milhares 2 30 15" xfId="8525" xr:uid="{00000000-0005-0000-0000-000014210000}"/>
    <cellStyle name="Separador de milhares 2 30 16" xfId="8526" xr:uid="{00000000-0005-0000-0000-000015210000}"/>
    <cellStyle name="Separador de milhares 2 30 17" xfId="8527" xr:uid="{00000000-0005-0000-0000-000016210000}"/>
    <cellStyle name="Separador de milhares 2 30 18" xfId="8528" xr:uid="{00000000-0005-0000-0000-000017210000}"/>
    <cellStyle name="Separador de milhares 2 30 19" xfId="8529" xr:uid="{00000000-0005-0000-0000-000018210000}"/>
    <cellStyle name="Separador de milhares 2 30 2" xfId="8530" xr:uid="{00000000-0005-0000-0000-000019210000}"/>
    <cellStyle name="Separador de milhares 2 30 20" xfId="8531" xr:uid="{00000000-0005-0000-0000-00001A210000}"/>
    <cellStyle name="Separador de milhares 2 30 21" xfId="8532" xr:uid="{00000000-0005-0000-0000-00001B210000}"/>
    <cellStyle name="Separador de milhares 2 30 22" xfId="8533" xr:uid="{00000000-0005-0000-0000-00001C210000}"/>
    <cellStyle name="Separador de milhares 2 30 23" xfId="8534" xr:uid="{00000000-0005-0000-0000-00001D210000}"/>
    <cellStyle name="Separador de milhares 2 30 24" xfId="14142" xr:uid="{A1C9297F-22BC-42DD-AC59-848D9DCFA55F}"/>
    <cellStyle name="Separador de milhares 2 30 3" xfId="8535" xr:uid="{00000000-0005-0000-0000-00001E210000}"/>
    <cellStyle name="Separador de milhares 2 30 4" xfId="8536" xr:uid="{00000000-0005-0000-0000-00001F210000}"/>
    <cellStyle name="Separador de milhares 2 30 5" xfId="8537" xr:uid="{00000000-0005-0000-0000-000020210000}"/>
    <cellStyle name="Separador de milhares 2 30 6" xfId="8538" xr:uid="{00000000-0005-0000-0000-000021210000}"/>
    <cellStyle name="Separador de milhares 2 30 7" xfId="8539" xr:uid="{00000000-0005-0000-0000-000022210000}"/>
    <cellStyle name="Separador de milhares 2 30 8" xfId="8540" xr:uid="{00000000-0005-0000-0000-000023210000}"/>
    <cellStyle name="Separador de milhares 2 30 9" xfId="8541" xr:uid="{00000000-0005-0000-0000-000024210000}"/>
    <cellStyle name="Separador de milhares 2 31" xfId="8542" xr:uid="{00000000-0005-0000-0000-000025210000}"/>
    <cellStyle name="Separador de milhares 2 31 10" xfId="8543" xr:uid="{00000000-0005-0000-0000-000026210000}"/>
    <cellStyle name="Separador de milhares 2 31 11" xfId="8544" xr:uid="{00000000-0005-0000-0000-000027210000}"/>
    <cellStyle name="Separador de milhares 2 31 12" xfId="8545" xr:uid="{00000000-0005-0000-0000-000028210000}"/>
    <cellStyle name="Separador de milhares 2 31 13" xfId="8546" xr:uid="{00000000-0005-0000-0000-000029210000}"/>
    <cellStyle name="Separador de milhares 2 31 14" xfId="8547" xr:uid="{00000000-0005-0000-0000-00002A210000}"/>
    <cellStyle name="Separador de milhares 2 31 15" xfId="8548" xr:uid="{00000000-0005-0000-0000-00002B210000}"/>
    <cellStyle name="Separador de milhares 2 31 16" xfId="8549" xr:uid="{00000000-0005-0000-0000-00002C210000}"/>
    <cellStyle name="Separador de milhares 2 31 17" xfId="8550" xr:uid="{00000000-0005-0000-0000-00002D210000}"/>
    <cellStyle name="Separador de milhares 2 31 18" xfId="8551" xr:uid="{00000000-0005-0000-0000-00002E210000}"/>
    <cellStyle name="Separador de milhares 2 31 19" xfId="8552" xr:uid="{00000000-0005-0000-0000-00002F210000}"/>
    <cellStyle name="Separador de milhares 2 31 2" xfId="8553" xr:uid="{00000000-0005-0000-0000-000030210000}"/>
    <cellStyle name="Separador de milhares 2 31 20" xfId="8554" xr:uid="{00000000-0005-0000-0000-000031210000}"/>
    <cellStyle name="Separador de milhares 2 31 21" xfId="8555" xr:uid="{00000000-0005-0000-0000-000032210000}"/>
    <cellStyle name="Separador de milhares 2 31 22" xfId="8556" xr:uid="{00000000-0005-0000-0000-000033210000}"/>
    <cellStyle name="Separador de milhares 2 31 23" xfId="8557" xr:uid="{00000000-0005-0000-0000-000034210000}"/>
    <cellStyle name="Separador de milhares 2 31 24" xfId="14143" xr:uid="{102C731F-6775-461B-9AD5-394ABD9D04F6}"/>
    <cellStyle name="Separador de milhares 2 31 3" xfId="8558" xr:uid="{00000000-0005-0000-0000-000035210000}"/>
    <cellStyle name="Separador de milhares 2 31 4" xfId="8559" xr:uid="{00000000-0005-0000-0000-000036210000}"/>
    <cellStyle name="Separador de milhares 2 31 5" xfId="8560" xr:uid="{00000000-0005-0000-0000-000037210000}"/>
    <cellStyle name="Separador de milhares 2 31 6" xfId="8561" xr:uid="{00000000-0005-0000-0000-000038210000}"/>
    <cellStyle name="Separador de milhares 2 31 7" xfId="8562" xr:uid="{00000000-0005-0000-0000-000039210000}"/>
    <cellStyle name="Separador de milhares 2 31 8" xfId="8563" xr:uid="{00000000-0005-0000-0000-00003A210000}"/>
    <cellStyle name="Separador de milhares 2 31 9" xfId="8564" xr:uid="{00000000-0005-0000-0000-00003B210000}"/>
    <cellStyle name="Separador de milhares 2 32" xfId="8565" xr:uid="{00000000-0005-0000-0000-00003C210000}"/>
    <cellStyle name="Separador de milhares 2 32 10" xfId="8566" xr:uid="{00000000-0005-0000-0000-00003D210000}"/>
    <cellStyle name="Separador de milhares 2 32 11" xfId="8567" xr:uid="{00000000-0005-0000-0000-00003E210000}"/>
    <cellStyle name="Separador de milhares 2 32 12" xfId="8568" xr:uid="{00000000-0005-0000-0000-00003F210000}"/>
    <cellStyle name="Separador de milhares 2 32 13" xfId="8569" xr:uid="{00000000-0005-0000-0000-000040210000}"/>
    <cellStyle name="Separador de milhares 2 32 14" xfId="8570" xr:uid="{00000000-0005-0000-0000-000041210000}"/>
    <cellStyle name="Separador de milhares 2 32 15" xfId="8571" xr:uid="{00000000-0005-0000-0000-000042210000}"/>
    <cellStyle name="Separador de milhares 2 32 16" xfId="8572" xr:uid="{00000000-0005-0000-0000-000043210000}"/>
    <cellStyle name="Separador de milhares 2 32 17" xfId="8573" xr:uid="{00000000-0005-0000-0000-000044210000}"/>
    <cellStyle name="Separador de milhares 2 32 18" xfId="8574" xr:uid="{00000000-0005-0000-0000-000045210000}"/>
    <cellStyle name="Separador de milhares 2 32 19" xfId="8575" xr:uid="{00000000-0005-0000-0000-000046210000}"/>
    <cellStyle name="Separador de milhares 2 32 2" xfId="8576" xr:uid="{00000000-0005-0000-0000-000047210000}"/>
    <cellStyle name="Separador de milhares 2 32 20" xfId="8577" xr:uid="{00000000-0005-0000-0000-000048210000}"/>
    <cellStyle name="Separador de milhares 2 32 21" xfId="8578" xr:uid="{00000000-0005-0000-0000-000049210000}"/>
    <cellStyle name="Separador de milhares 2 32 22" xfId="8579" xr:uid="{00000000-0005-0000-0000-00004A210000}"/>
    <cellStyle name="Separador de milhares 2 32 23" xfId="8580" xr:uid="{00000000-0005-0000-0000-00004B210000}"/>
    <cellStyle name="Separador de milhares 2 32 24" xfId="14144" xr:uid="{34E2A87F-6D35-4A8F-8CD2-F896B059EC18}"/>
    <cellStyle name="Separador de milhares 2 32 3" xfId="8581" xr:uid="{00000000-0005-0000-0000-00004C210000}"/>
    <cellStyle name="Separador de milhares 2 32 4" xfId="8582" xr:uid="{00000000-0005-0000-0000-00004D210000}"/>
    <cellStyle name="Separador de milhares 2 32 5" xfId="8583" xr:uid="{00000000-0005-0000-0000-00004E210000}"/>
    <cellStyle name="Separador de milhares 2 32 6" xfId="8584" xr:uid="{00000000-0005-0000-0000-00004F210000}"/>
    <cellStyle name="Separador de milhares 2 32 7" xfId="8585" xr:uid="{00000000-0005-0000-0000-000050210000}"/>
    <cellStyle name="Separador de milhares 2 32 8" xfId="8586" xr:uid="{00000000-0005-0000-0000-000051210000}"/>
    <cellStyle name="Separador de milhares 2 32 9" xfId="8587" xr:uid="{00000000-0005-0000-0000-000052210000}"/>
    <cellStyle name="Separador de milhares 2 33" xfId="8588" xr:uid="{00000000-0005-0000-0000-000053210000}"/>
    <cellStyle name="Separador de milhares 2 33 10" xfId="8589" xr:uid="{00000000-0005-0000-0000-000054210000}"/>
    <cellStyle name="Separador de milhares 2 33 11" xfId="8590" xr:uid="{00000000-0005-0000-0000-000055210000}"/>
    <cellStyle name="Separador de milhares 2 33 12" xfId="8591" xr:uid="{00000000-0005-0000-0000-000056210000}"/>
    <cellStyle name="Separador de milhares 2 33 13" xfId="8592" xr:uid="{00000000-0005-0000-0000-000057210000}"/>
    <cellStyle name="Separador de milhares 2 33 14" xfId="8593" xr:uid="{00000000-0005-0000-0000-000058210000}"/>
    <cellStyle name="Separador de milhares 2 33 15" xfId="8594" xr:uid="{00000000-0005-0000-0000-000059210000}"/>
    <cellStyle name="Separador de milhares 2 33 16" xfId="8595" xr:uid="{00000000-0005-0000-0000-00005A210000}"/>
    <cellStyle name="Separador de milhares 2 33 17" xfId="8596" xr:uid="{00000000-0005-0000-0000-00005B210000}"/>
    <cellStyle name="Separador de milhares 2 33 18" xfId="8597" xr:uid="{00000000-0005-0000-0000-00005C210000}"/>
    <cellStyle name="Separador de milhares 2 33 19" xfId="8598" xr:uid="{00000000-0005-0000-0000-00005D210000}"/>
    <cellStyle name="Separador de milhares 2 33 2" xfId="8599" xr:uid="{00000000-0005-0000-0000-00005E210000}"/>
    <cellStyle name="Separador de milhares 2 33 20" xfId="8600" xr:uid="{00000000-0005-0000-0000-00005F210000}"/>
    <cellStyle name="Separador de milhares 2 33 21" xfId="8601" xr:uid="{00000000-0005-0000-0000-000060210000}"/>
    <cellStyle name="Separador de milhares 2 33 22" xfId="8602" xr:uid="{00000000-0005-0000-0000-000061210000}"/>
    <cellStyle name="Separador de milhares 2 33 23" xfId="8603" xr:uid="{00000000-0005-0000-0000-000062210000}"/>
    <cellStyle name="Separador de milhares 2 33 24" xfId="14145" xr:uid="{04158DEF-744E-4961-896C-3227433843F1}"/>
    <cellStyle name="Separador de milhares 2 33 3" xfId="8604" xr:uid="{00000000-0005-0000-0000-000063210000}"/>
    <cellStyle name="Separador de milhares 2 33 4" xfId="8605" xr:uid="{00000000-0005-0000-0000-000064210000}"/>
    <cellStyle name="Separador de milhares 2 33 5" xfId="8606" xr:uid="{00000000-0005-0000-0000-000065210000}"/>
    <cellStyle name="Separador de milhares 2 33 6" xfId="8607" xr:uid="{00000000-0005-0000-0000-000066210000}"/>
    <cellStyle name="Separador de milhares 2 33 7" xfId="8608" xr:uid="{00000000-0005-0000-0000-000067210000}"/>
    <cellStyle name="Separador de milhares 2 33 8" xfId="8609" xr:uid="{00000000-0005-0000-0000-000068210000}"/>
    <cellStyle name="Separador de milhares 2 33 9" xfId="8610" xr:uid="{00000000-0005-0000-0000-000069210000}"/>
    <cellStyle name="Separador de milhares 2 34" xfId="8611" xr:uid="{00000000-0005-0000-0000-00006A210000}"/>
    <cellStyle name="Separador de milhares 2 34 10" xfId="8612" xr:uid="{00000000-0005-0000-0000-00006B210000}"/>
    <cellStyle name="Separador de milhares 2 34 11" xfId="8613" xr:uid="{00000000-0005-0000-0000-00006C210000}"/>
    <cellStyle name="Separador de milhares 2 34 12" xfId="8614" xr:uid="{00000000-0005-0000-0000-00006D210000}"/>
    <cellStyle name="Separador de milhares 2 34 13" xfId="8615" xr:uid="{00000000-0005-0000-0000-00006E210000}"/>
    <cellStyle name="Separador de milhares 2 34 14" xfId="8616" xr:uid="{00000000-0005-0000-0000-00006F210000}"/>
    <cellStyle name="Separador de milhares 2 34 15" xfId="8617" xr:uid="{00000000-0005-0000-0000-000070210000}"/>
    <cellStyle name="Separador de milhares 2 34 16" xfId="8618" xr:uid="{00000000-0005-0000-0000-000071210000}"/>
    <cellStyle name="Separador de milhares 2 34 17" xfId="8619" xr:uid="{00000000-0005-0000-0000-000072210000}"/>
    <cellStyle name="Separador de milhares 2 34 18" xfId="8620" xr:uid="{00000000-0005-0000-0000-000073210000}"/>
    <cellStyle name="Separador de milhares 2 34 19" xfId="8621" xr:uid="{00000000-0005-0000-0000-000074210000}"/>
    <cellStyle name="Separador de milhares 2 34 2" xfId="8622" xr:uid="{00000000-0005-0000-0000-000075210000}"/>
    <cellStyle name="Separador de milhares 2 34 20" xfId="8623" xr:uid="{00000000-0005-0000-0000-000076210000}"/>
    <cellStyle name="Separador de milhares 2 34 21" xfId="8624" xr:uid="{00000000-0005-0000-0000-000077210000}"/>
    <cellStyle name="Separador de milhares 2 34 22" xfId="8625" xr:uid="{00000000-0005-0000-0000-000078210000}"/>
    <cellStyle name="Separador de milhares 2 34 23" xfId="8626" xr:uid="{00000000-0005-0000-0000-000079210000}"/>
    <cellStyle name="Separador de milhares 2 34 3" xfId="8627" xr:uid="{00000000-0005-0000-0000-00007A210000}"/>
    <cellStyle name="Separador de milhares 2 34 4" xfId="8628" xr:uid="{00000000-0005-0000-0000-00007B210000}"/>
    <cellStyle name="Separador de milhares 2 34 5" xfId="8629" xr:uid="{00000000-0005-0000-0000-00007C210000}"/>
    <cellStyle name="Separador de milhares 2 34 6" xfId="8630" xr:uid="{00000000-0005-0000-0000-00007D210000}"/>
    <cellStyle name="Separador de milhares 2 34 7" xfId="8631" xr:uid="{00000000-0005-0000-0000-00007E210000}"/>
    <cellStyle name="Separador de milhares 2 34 8" xfId="8632" xr:uid="{00000000-0005-0000-0000-00007F210000}"/>
    <cellStyle name="Separador de milhares 2 34 9" xfId="8633" xr:uid="{00000000-0005-0000-0000-000080210000}"/>
    <cellStyle name="Separador de milhares 2 35" xfId="8634" xr:uid="{00000000-0005-0000-0000-000081210000}"/>
    <cellStyle name="Separador de milhares 2 35 10" xfId="8635" xr:uid="{00000000-0005-0000-0000-000082210000}"/>
    <cellStyle name="Separador de milhares 2 35 11" xfId="8636" xr:uid="{00000000-0005-0000-0000-000083210000}"/>
    <cellStyle name="Separador de milhares 2 35 12" xfId="8637" xr:uid="{00000000-0005-0000-0000-000084210000}"/>
    <cellStyle name="Separador de milhares 2 35 13" xfId="8638" xr:uid="{00000000-0005-0000-0000-000085210000}"/>
    <cellStyle name="Separador de milhares 2 35 14" xfId="8639" xr:uid="{00000000-0005-0000-0000-000086210000}"/>
    <cellStyle name="Separador de milhares 2 35 15" xfId="8640" xr:uid="{00000000-0005-0000-0000-000087210000}"/>
    <cellStyle name="Separador de milhares 2 35 16" xfId="8641" xr:uid="{00000000-0005-0000-0000-000088210000}"/>
    <cellStyle name="Separador de milhares 2 35 17" xfId="8642" xr:uid="{00000000-0005-0000-0000-000089210000}"/>
    <cellStyle name="Separador de milhares 2 35 18" xfId="8643" xr:uid="{00000000-0005-0000-0000-00008A210000}"/>
    <cellStyle name="Separador de milhares 2 35 19" xfId="8644" xr:uid="{00000000-0005-0000-0000-00008B210000}"/>
    <cellStyle name="Separador de milhares 2 35 2" xfId="8645" xr:uid="{00000000-0005-0000-0000-00008C210000}"/>
    <cellStyle name="Separador de milhares 2 35 20" xfId="8646" xr:uid="{00000000-0005-0000-0000-00008D210000}"/>
    <cellStyle name="Separador de milhares 2 35 21" xfId="8647" xr:uid="{00000000-0005-0000-0000-00008E210000}"/>
    <cellStyle name="Separador de milhares 2 35 22" xfId="8648" xr:uid="{00000000-0005-0000-0000-00008F210000}"/>
    <cellStyle name="Separador de milhares 2 35 23" xfId="8649" xr:uid="{00000000-0005-0000-0000-000090210000}"/>
    <cellStyle name="Separador de milhares 2 35 3" xfId="8650" xr:uid="{00000000-0005-0000-0000-000091210000}"/>
    <cellStyle name="Separador de milhares 2 35 4" xfId="8651" xr:uid="{00000000-0005-0000-0000-000092210000}"/>
    <cellStyle name="Separador de milhares 2 35 5" xfId="8652" xr:uid="{00000000-0005-0000-0000-000093210000}"/>
    <cellStyle name="Separador de milhares 2 35 6" xfId="8653" xr:uid="{00000000-0005-0000-0000-000094210000}"/>
    <cellStyle name="Separador de milhares 2 35 7" xfId="8654" xr:uid="{00000000-0005-0000-0000-000095210000}"/>
    <cellStyle name="Separador de milhares 2 35 8" xfId="8655" xr:uid="{00000000-0005-0000-0000-000096210000}"/>
    <cellStyle name="Separador de milhares 2 35 9" xfId="8656" xr:uid="{00000000-0005-0000-0000-000097210000}"/>
    <cellStyle name="Separador de milhares 2 36" xfId="8657" xr:uid="{00000000-0005-0000-0000-000098210000}"/>
    <cellStyle name="Separador de milhares 2 36 10" xfId="8658" xr:uid="{00000000-0005-0000-0000-000099210000}"/>
    <cellStyle name="Separador de milhares 2 36 11" xfId="8659" xr:uid="{00000000-0005-0000-0000-00009A210000}"/>
    <cellStyle name="Separador de milhares 2 36 12" xfId="8660" xr:uid="{00000000-0005-0000-0000-00009B210000}"/>
    <cellStyle name="Separador de milhares 2 36 13" xfId="8661" xr:uid="{00000000-0005-0000-0000-00009C210000}"/>
    <cellStyle name="Separador de milhares 2 36 14" xfId="8662" xr:uid="{00000000-0005-0000-0000-00009D210000}"/>
    <cellStyle name="Separador de milhares 2 36 15" xfId="8663" xr:uid="{00000000-0005-0000-0000-00009E210000}"/>
    <cellStyle name="Separador de milhares 2 36 16" xfId="8664" xr:uid="{00000000-0005-0000-0000-00009F210000}"/>
    <cellStyle name="Separador de milhares 2 36 17" xfId="8665" xr:uid="{00000000-0005-0000-0000-0000A0210000}"/>
    <cellStyle name="Separador de milhares 2 36 18" xfId="8666" xr:uid="{00000000-0005-0000-0000-0000A1210000}"/>
    <cellStyle name="Separador de milhares 2 36 19" xfId="8667" xr:uid="{00000000-0005-0000-0000-0000A2210000}"/>
    <cellStyle name="Separador de milhares 2 36 2" xfId="8668" xr:uid="{00000000-0005-0000-0000-0000A3210000}"/>
    <cellStyle name="Separador de milhares 2 36 20" xfId="8669" xr:uid="{00000000-0005-0000-0000-0000A4210000}"/>
    <cellStyle name="Separador de milhares 2 36 21" xfId="8670" xr:uid="{00000000-0005-0000-0000-0000A5210000}"/>
    <cellStyle name="Separador de milhares 2 36 22" xfId="8671" xr:uid="{00000000-0005-0000-0000-0000A6210000}"/>
    <cellStyle name="Separador de milhares 2 36 23" xfId="8672" xr:uid="{00000000-0005-0000-0000-0000A7210000}"/>
    <cellStyle name="Separador de milhares 2 36 3" xfId="8673" xr:uid="{00000000-0005-0000-0000-0000A8210000}"/>
    <cellStyle name="Separador de milhares 2 36 4" xfId="8674" xr:uid="{00000000-0005-0000-0000-0000A9210000}"/>
    <cellStyle name="Separador de milhares 2 36 5" xfId="8675" xr:uid="{00000000-0005-0000-0000-0000AA210000}"/>
    <cellStyle name="Separador de milhares 2 36 6" xfId="8676" xr:uid="{00000000-0005-0000-0000-0000AB210000}"/>
    <cellStyle name="Separador de milhares 2 36 7" xfId="8677" xr:uid="{00000000-0005-0000-0000-0000AC210000}"/>
    <cellStyle name="Separador de milhares 2 36 8" xfId="8678" xr:uid="{00000000-0005-0000-0000-0000AD210000}"/>
    <cellStyle name="Separador de milhares 2 36 9" xfId="8679" xr:uid="{00000000-0005-0000-0000-0000AE210000}"/>
    <cellStyle name="Separador de milhares 2 37" xfId="8680" xr:uid="{00000000-0005-0000-0000-0000AF210000}"/>
    <cellStyle name="Separador de milhares 2 37 10" xfId="8681" xr:uid="{00000000-0005-0000-0000-0000B0210000}"/>
    <cellStyle name="Separador de milhares 2 37 11" xfId="8682" xr:uid="{00000000-0005-0000-0000-0000B1210000}"/>
    <cellStyle name="Separador de milhares 2 37 12" xfId="8683" xr:uid="{00000000-0005-0000-0000-0000B2210000}"/>
    <cellStyle name="Separador de milhares 2 37 13" xfId="8684" xr:uid="{00000000-0005-0000-0000-0000B3210000}"/>
    <cellStyle name="Separador de milhares 2 37 14" xfId="8685" xr:uid="{00000000-0005-0000-0000-0000B4210000}"/>
    <cellStyle name="Separador de milhares 2 37 15" xfId="8686" xr:uid="{00000000-0005-0000-0000-0000B5210000}"/>
    <cellStyle name="Separador de milhares 2 37 16" xfId="8687" xr:uid="{00000000-0005-0000-0000-0000B6210000}"/>
    <cellStyle name="Separador de milhares 2 37 17" xfId="8688" xr:uid="{00000000-0005-0000-0000-0000B7210000}"/>
    <cellStyle name="Separador de milhares 2 37 18" xfId="8689" xr:uid="{00000000-0005-0000-0000-0000B8210000}"/>
    <cellStyle name="Separador de milhares 2 37 19" xfId="8690" xr:uid="{00000000-0005-0000-0000-0000B9210000}"/>
    <cellStyle name="Separador de milhares 2 37 2" xfId="8691" xr:uid="{00000000-0005-0000-0000-0000BA210000}"/>
    <cellStyle name="Separador de milhares 2 37 20" xfId="8692" xr:uid="{00000000-0005-0000-0000-0000BB210000}"/>
    <cellStyle name="Separador de milhares 2 37 21" xfId="8693" xr:uid="{00000000-0005-0000-0000-0000BC210000}"/>
    <cellStyle name="Separador de milhares 2 37 22" xfId="8694" xr:uid="{00000000-0005-0000-0000-0000BD210000}"/>
    <cellStyle name="Separador de milhares 2 37 23" xfId="8695" xr:uid="{00000000-0005-0000-0000-0000BE210000}"/>
    <cellStyle name="Separador de milhares 2 37 3" xfId="8696" xr:uid="{00000000-0005-0000-0000-0000BF210000}"/>
    <cellStyle name="Separador de milhares 2 37 4" xfId="8697" xr:uid="{00000000-0005-0000-0000-0000C0210000}"/>
    <cellStyle name="Separador de milhares 2 37 5" xfId="8698" xr:uid="{00000000-0005-0000-0000-0000C1210000}"/>
    <cellStyle name="Separador de milhares 2 37 6" xfId="8699" xr:uid="{00000000-0005-0000-0000-0000C2210000}"/>
    <cellStyle name="Separador de milhares 2 37 7" xfId="8700" xr:uid="{00000000-0005-0000-0000-0000C3210000}"/>
    <cellStyle name="Separador de milhares 2 37 8" xfId="8701" xr:uid="{00000000-0005-0000-0000-0000C4210000}"/>
    <cellStyle name="Separador de milhares 2 37 9" xfId="8702" xr:uid="{00000000-0005-0000-0000-0000C5210000}"/>
    <cellStyle name="Separador de milhares 2 38" xfId="8703" xr:uid="{00000000-0005-0000-0000-0000C6210000}"/>
    <cellStyle name="Separador de milhares 2 38 10" xfId="8704" xr:uid="{00000000-0005-0000-0000-0000C7210000}"/>
    <cellStyle name="Separador de milhares 2 38 11" xfId="8705" xr:uid="{00000000-0005-0000-0000-0000C8210000}"/>
    <cellStyle name="Separador de milhares 2 38 12" xfId="8706" xr:uid="{00000000-0005-0000-0000-0000C9210000}"/>
    <cellStyle name="Separador de milhares 2 38 13" xfId="8707" xr:uid="{00000000-0005-0000-0000-0000CA210000}"/>
    <cellStyle name="Separador de milhares 2 38 14" xfId="8708" xr:uid="{00000000-0005-0000-0000-0000CB210000}"/>
    <cellStyle name="Separador de milhares 2 38 15" xfId="8709" xr:uid="{00000000-0005-0000-0000-0000CC210000}"/>
    <cellStyle name="Separador de milhares 2 38 16" xfId="8710" xr:uid="{00000000-0005-0000-0000-0000CD210000}"/>
    <cellStyle name="Separador de milhares 2 38 17" xfId="8711" xr:uid="{00000000-0005-0000-0000-0000CE210000}"/>
    <cellStyle name="Separador de milhares 2 38 18" xfId="8712" xr:uid="{00000000-0005-0000-0000-0000CF210000}"/>
    <cellStyle name="Separador de milhares 2 38 19" xfId="8713" xr:uid="{00000000-0005-0000-0000-0000D0210000}"/>
    <cellStyle name="Separador de milhares 2 38 2" xfId="8714" xr:uid="{00000000-0005-0000-0000-0000D1210000}"/>
    <cellStyle name="Separador de milhares 2 38 20" xfId="8715" xr:uid="{00000000-0005-0000-0000-0000D2210000}"/>
    <cellStyle name="Separador de milhares 2 38 21" xfId="8716" xr:uid="{00000000-0005-0000-0000-0000D3210000}"/>
    <cellStyle name="Separador de milhares 2 38 22" xfId="8717" xr:uid="{00000000-0005-0000-0000-0000D4210000}"/>
    <cellStyle name="Separador de milhares 2 38 23" xfId="8718" xr:uid="{00000000-0005-0000-0000-0000D5210000}"/>
    <cellStyle name="Separador de milhares 2 38 3" xfId="8719" xr:uid="{00000000-0005-0000-0000-0000D6210000}"/>
    <cellStyle name="Separador de milhares 2 38 4" xfId="8720" xr:uid="{00000000-0005-0000-0000-0000D7210000}"/>
    <cellStyle name="Separador de milhares 2 38 5" xfId="8721" xr:uid="{00000000-0005-0000-0000-0000D8210000}"/>
    <cellStyle name="Separador de milhares 2 38 6" xfId="8722" xr:uid="{00000000-0005-0000-0000-0000D9210000}"/>
    <cellStyle name="Separador de milhares 2 38 7" xfId="8723" xr:uid="{00000000-0005-0000-0000-0000DA210000}"/>
    <cellStyle name="Separador de milhares 2 38 8" xfId="8724" xr:uid="{00000000-0005-0000-0000-0000DB210000}"/>
    <cellStyle name="Separador de milhares 2 38 9" xfId="8725" xr:uid="{00000000-0005-0000-0000-0000DC210000}"/>
    <cellStyle name="Separador de milhares 2 39" xfId="8726" xr:uid="{00000000-0005-0000-0000-0000DD210000}"/>
    <cellStyle name="Separador de milhares 2 39 10" xfId="8727" xr:uid="{00000000-0005-0000-0000-0000DE210000}"/>
    <cellStyle name="Separador de milhares 2 39 11" xfId="8728" xr:uid="{00000000-0005-0000-0000-0000DF210000}"/>
    <cellStyle name="Separador de milhares 2 39 12" xfId="8729" xr:uid="{00000000-0005-0000-0000-0000E0210000}"/>
    <cellStyle name="Separador de milhares 2 39 13" xfId="8730" xr:uid="{00000000-0005-0000-0000-0000E1210000}"/>
    <cellStyle name="Separador de milhares 2 39 14" xfId="8731" xr:uid="{00000000-0005-0000-0000-0000E2210000}"/>
    <cellStyle name="Separador de milhares 2 39 15" xfId="8732" xr:uid="{00000000-0005-0000-0000-0000E3210000}"/>
    <cellStyle name="Separador de milhares 2 39 16" xfId="8733" xr:uid="{00000000-0005-0000-0000-0000E4210000}"/>
    <cellStyle name="Separador de milhares 2 39 17" xfId="8734" xr:uid="{00000000-0005-0000-0000-0000E5210000}"/>
    <cellStyle name="Separador de milhares 2 39 18" xfId="8735" xr:uid="{00000000-0005-0000-0000-0000E6210000}"/>
    <cellStyle name="Separador de milhares 2 39 19" xfId="8736" xr:uid="{00000000-0005-0000-0000-0000E7210000}"/>
    <cellStyle name="Separador de milhares 2 39 2" xfId="8737" xr:uid="{00000000-0005-0000-0000-0000E8210000}"/>
    <cellStyle name="Separador de milhares 2 39 20" xfId="8738" xr:uid="{00000000-0005-0000-0000-0000E9210000}"/>
    <cellStyle name="Separador de milhares 2 39 21" xfId="8739" xr:uid="{00000000-0005-0000-0000-0000EA210000}"/>
    <cellStyle name="Separador de milhares 2 39 22" xfId="8740" xr:uid="{00000000-0005-0000-0000-0000EB210000}"/>
    <cellStyle name="Separador de milhares 2 39 23" xfId="8741" xr:uid="{00000000-0005-0000-0000-0000EC210000}"/>
    <cellStyle name="Separador de milhares 2 39 3" xfId="8742" xr:uid="{00000000-0005-0000-0000-0000ED210000}"/>
    <cellStyle name="Separador de milhares 2 39 4" xfId="8743" xr:uid="{00000000-0005-0000-0000-0000EE210000}"/>
    <cellStyle name="Separador de milhares 2 39 5" xfId="8744" xr:uid="{00000000-0005-0000-0000-0000EF210000}"/>
    <cellStyle name="Separador de milhares 2 39 6" xfId="8745" xr:uid="{00000000-0005-0000-0000-0000F0210000}"/>
    <cellStyle name="Separador de milhares 2 39 7" xfId="8746" xr:uid="{00000000-0005-0000-0000-0000F1210000}"/>
    <cellStyle name="Separador de milhares 2 39 8" xfId="8747" xr:uid="{00000000-0005-0000-0000-0000F2210000}"/>
    <cellStyle name="Separador de milhares 2 39 9" xfId="8748" xr:uid="{00000000-0005-0000-0000-0000F3210000}"/>
    <cellStyle name="Separador de milhares 2 4" xfId="8749" xr:uid="{00000000-0005-0000-0000-0000F4210000}"/>
    <cellStyle name="Separador de milhares 2 4 10" xfId="8750" xr:uid="{00000000-0005-0000-0000-0000F5210000}"/>
    <cellStyle name="Separador de milhares 2 4 10 2" xfId="14147" xr:uid="{3F84054A-9ADA-41E4-8005-1359569016AB}"/>
    <cellStyle name="Separador de milhares 2 4 11" xfId="8751" xr:uid="{00000000-0005-0000-0000-0000F6210000}"/>
    <cellStyle name="Separador de milhares 2 4 11 2" xfId="14148" xr:uid="{F5014653-F4AF-4129-B724-105A1D4DC053}"/>
    <cellStyle name="Separador de milhares 2 4 12" xfId="8752" xr:uid="{00000000-0005-0000-0000-0000F7210000}"/>
    <cellStyle name="Separador de milhares 2 4 12 2" xfId="14149" xr:uid="{16C01BBF-5545-45CF-BA9A-EC345296D44E}"/>
    <cellStyle name="Separador de milhares 2 4 13" xfId="8753" xr:uid="{00000000-0005-0000-0000-0000F8210000}"/>
    <cellStyle name="Separador de milhares 2 4 13 2" xfId="14150" xr:uid="{CB398F81-0C53-4334-AE96-05DEF5DDF7A8}"/>
    <cellStyle name="Separador de milhares 2 4 14" xfId="8754" xr:uid="{00000000-0005-0000-0000-0000F9210000}"/>
    <cellStyle name="Separador de milhares 2 4 14 2" xfId="14151" xr:uid="{EB456ABB-CB6C-4D00-A4A2-8241F8D6EAEA}"/>
    <cellStyle name="Separador de milhares 2 4 15" xfId="8755" xr:uid="{00000000-0005-0000-0000-0000FA210000}"/>
    <cellStyle name="Separador de milhares 2 4 15 2" xfId="14152" xr:uid="{A91F73ED-AD11-43C1-9541-B72C8BDB864B}"/>
    <cellStyle name="Separador de milhares 2 4 16" xfId="8756" xr:uid="{00000000-0005-0000-0000-0000FB210000}"/>
    <cellStyle name="Separador de milhares 2 4 16 2" xfId="14153" xr:uid="{B8ABD9A3-A55A-42A9-9A59-6A7A003C52CF}"/>
    <cellStyle name="Separador de milhares 2 4 17" xfId="8757" xr:uid="{00000000-0005-0000-0000-0000FC210000}"/>
    <cellStyle name="Separador de milhares 2 4 17 2" xfId="14154" xr:uid="{23C26209-4CD4-4E95-B178-3D5B4E4FD4DB}"/>
    <cellStyle name="Separador de milhares 2 4 18" xfId="8758" xr:uid="{00000000-0005-0000-0000-0000FD210000}"/>
    <cellStyle name="Separador de milhares 2 4 18 2" xfId="14155" xr:uid="{4DA2C252-A11F-43D8-A05F-C7B1CC8D31FC}"/>
    <cellStyle name="Separador de milhares 2 4 19" xfId="8759" xr:uid="{00000000-0005-0000-0000-0000FE210000}"/>
    <cellStyle name="Separador de milhares 2 4 19 2" xfId="14156" xr:uid="{217B88D0-051C-4CA1-B881-D14329E9A38A}"/>
    <cellStyle name="Separador de milhares 2 4 2" xfId="8760" xr:uid="{00000000-0005-0000-0000-0000FF210000}"/>
    <cellStyle name="Separador de milhares 2 4 2 10" xfId="8761" xr:uid="{00000000-0005-0000-0000-000000220000}"/>
    <cellStyle name="Separador de milhares 2 4 2 11" xfId="8762" xr:uid="{00000000-0005-0000-0000-000001220000}"/>
    <cellStyle name="Separador de milhares 2 4 2 12" xfId="8763" xr:uid="{00000000-0005-0000-0000-000002220000}"/>
    <cellStyle name="Separador de milhares 2 4 2 13" xfId="8764" xr:uid="{00000000-0005-0000-0000-000003220000}"/>
    <cellStyle name="Separador de milhares 2 4 2 14" xfId="8765" xr:uid="{00000000-0005-0000-0000-000004220000}"/>
    <cellStyle name="Separador de milhares 2 4 2 15" xfId="8766" xr:uid="{00000000-0005-0000-0000-000005220000}"/>
    <cellStyle name="Separador de milhares 2 4 2 16" xfId="8767" xr:uid="{00000000-0005-0000-0000-000006220000}"/>
    <cellStyle name="Separador de milhares 2 4 2 17" xfId="8768" xr:uid="{00000000-0005-0000-0000-000007220000}"/>
    <cellStyle name="Separador de milhares 2 4 2 18" xfId="8769" xr:uid="{00000000-0005-0000-0000-000008220000}"/>
    <cellStyle name="Separador de milhares 2 4 2 19" xfId="8770" xr:uid="{00000000-0005-0000-0000-000009220000}"/>
    <cellStyle name="Separador de milhares 2 4 2 2" xfId="8771" xr:uid="{00000000-0005-0000-0000-00000A220000}"/>
    <cellStyle name="Separador de milhares 2 4 2 20" xfId="8772" xr:uid="{00000000-0005-0000-0000-00000B220000}"/>
    <cellStyle name="Separador de milhares 2 4 2 21" xfId="8773" xr:uid="{00000000-0005-0000-0000-00000C220000}"/>
    <cellStyle name="Separador de milhares 2 4 2 22" xfId="8774" xr:uid="{00000000-0005-0000-0000-00000D220000}"/>
    <cellStyle name="Separador de milhares 2 4 2 23" xfId="8775" xr:uid="{00000000-0005-0000-0000-00000E220000}"/>
    <cellStyle name="Separador de milhares 2 4 2 24" xfId="14157" xr:uid="{1191F042-4B57-4EDD-830A-DEAEAC7A10A8}"/>
    <cellStyle name="Separador de milhares 2 4 2 3" xfId="8776" xr:uid="{00000000-0005-0000-0000-00000F220000}"/>
    <cellStyle name="Separador de milhares 2 4 2 4" xfId="8777" xr:uid="{00000000-0005-0000-0000-000010220000}"/>
    <cellStyle name="Separador de milhares 2 4 2 5" xfId="8778" xr:uid="{00000000-0005-0000-0000-000011220000}"/>
    <cellStyle name="Separador de milhares 2 4 2 6" xfId="8779" xr:uid="{00000000-0005-0000-0000-000012220000}"/>
    <cellStyle name="Separador de milhares 2 4 2 7" xfId="8780" xr:uid="{00000000-0005-0000-0000-000013220000}"/>
    <cellStyle name="Separador de milhares 2 4 2 8" xfId="8781" xr:uid="{00000000-0005-0000-0000-000014220000}"/>
    <cellStyle name="Separador de milhares 2 4 2 9" xfId="8782" xr:uid="{00000000-0005-0000-0000-000015220000}"/>
    <cellStyle name="Separador de milhares 2 4 20" xfId="8783" xr:uid="{00000000-0005-0000-0000-000016220000}"/>
    <cellStyle name="Separador de milhares 2 4 20 2" xfId="14158" xr:uid="{9CA445BC-9632-4CB3-9B05-111365285F4C}"/>
    <cellStyle name="Separador de milhares 2 4 21" xfId="8784" xr:uid="{00000000-0005-0000-0000-000017220000}"/>
    <cellStyle name="Separador de milhares 2 4 21 2" xfId="14159" xr:uid="{07B85698-8968-46B4-9EE3-EBE35F9AC6C4}"/>
    <cellStyle name="Separador de milhares 2 4 22" xfId="8785" xr:uid="{00000000-0005-0000-0000-000018220000}"/>
    <cellStyle name="Separador de milhares 2 4 22 2" xfId="14160" xr:uid="{1376AA07-F10C-4321-9850-E71626DD342F}"/>
    <cellStyle name="Separador de milhares 2 4 23" xfId="8786" xr:uid="{00000000-0005-0000-0000-000019220000}"/>
    <cellStyle name="Separador de milhares 2 4 23 2" xfId="14161" xr:uid="{ED3A5A70-C50D-4A23-8103-7BD88B0ED26D}"/>
    <cellStyle name="Separador de milhares 2 4 24" xfId="8787" xr:uid="{00000000-0005-0000-0000-00001A220000}"/>
    <cellStyle name="Separador de milhares 2 4 24 2" xfId="14162" xr:uid="{B20634CB-FA88-4954-9B22-35CC97B0128D}"/>
    <cellStyle name="Separador de milhares 2 4 25" xfId="8788" xr:uid="{00000000-0005-0000-0000-00001B220000}"/>
    <cellStyle name="Separador de milhares 2 4 25 2" xfId="14163" xr:uid="{A71A524E-9B57-469B-AC30-3A54A7DA1245}"/>
    <cellStyle name="Separador de milhares 2 4 26" xfId="8789" xr:uid="{00000000-0005-0000-0000-00001C220000}"/>
    <cellStyle name="Separador de milhares 2 4 26 2" xfId="14164" xr:uid="{0C3F7017-8922-4A60-BAF2-A3A38CFB4421}"/>
    <cellStyle name="Separador de milhares 2 4 27" xfId="8790" xr:uid="{00000000-0005-0000-0000-00001D220000}"/>
    <cellStyle name="Separador de milhares 2 4 27 2" xfId="14165" xr:uid="{EBFA2D9D-A329-44C6-8080-22C1C4CFB96B}"/>
    <cellStyle name="Separador de milhares 2 4 28" xfId="8791" xr:uid="{00000000-0005-0000-0000-00001E220000}"/>
    <cellStyle name="Separador de milhares 2 4 28 2" xfId="14166" xr:uid="{9A68506F-B8C7-4F4D-82A1-91168F9057FC}"/>
    <cellStyle name="Separador de milhares 2 4 29" xfId="8792" xr:uid="{00000000-0005-0000-0000-00001F220000}"/>
    <cellStyle name="Separador de milhares 2 4 29 2" xfId="14167" xr:uid="{BE424CC9-65B6-4FF1-98E1-80F03F85682A}"/>
    <cellStyle name="Separador de milhares 2 4 3" xfId="8793" xr:uid="{00000000-0005-0000-0000-000020220000}"/>
    <cellStyle name="Separador de milhares 2 4 3 10" xfId="8794" xr:uid="{00000000-0005-0000-0000-000021220000}"/>
    <cellStyle name="Separador de milhares 2 4 3 11" xfId="8795" xr:uid="{00000000-0005-0000-0000-000022220000}"/>
    <cellStyle name="Separador de milhares 2 4 3 12" xfId="8796" xr:uid="{00000000-0005-0000-0000-000023220000}"/>
    <cellStyle name="Separador de milhares 2 4 3 13" xfId="8797" xr:uid="{00000000-0005-0000-0000-000024220000}"/>
    <cellStyle name="Separador de milhares 2 4 3 14" xfId="8798" xr:uid="{00000000-0005-0000-0000-000025220000}"/>
    <cellStyle name="Separador de milhares 2 4 3 15" xfId="8799" xr:uid="{00000000-0005-0000-0000-000026220000}"/>
    <cellStyle name="Separador de milhares 2 4 3 16" xfId="8800" xr:uid="{00000000-0005-0000-0000-000027220000}"/>
    <cellStyle name="Separador de milhares 2 4 3 17" xfId="8801" xr:uid="{00000000-0005-0000-0000-000028220000}"/>
    <cellStyle name="Separador de milhares 2 4 3 18" xfId="8802" xr:uid="{00000000-0005-0000-0000-000029220000}"/>
    <cellStyle name="Separador de milhares 2 4 3 19" xfId="8803" xr:uid="{00000000-0005-0000-0000-00002A220000}"/>
    <cellStyle name="Separador de milhares 2 4 3 2" xfId="8804" xr:uid="{00000000-0005-0000-0000-00002B220000}"/>
    <cellStyle name="Separador de milhares 2 4 3 20" xfId="8805" xr:uid="{00000000-0005-0000-0000-00002C220000}"/>
    <cellStyle name="Separador de milhares 2 4 3 21" xfId="8806" xr:uid="{00000000-0005-0000-0000-00002D220000}"/>
    <cellStyle name="Separador de milhares 2 4 3 22" xfId="8807" xr:uid="{00000000-0005-0000-0000-00002E220000}"/>
    <cellStyle name="Separador de milhares 2 4 3 23" xfId="8808" xr:uid="{00000000-0005-0000-0000-00002F220000}"/>
    <cellStyle name="Separador de milhares 2 4 3 24" xfId="14168" xr:uid="{A30555E8-CCF6-4F6F-9A55-96CD0DFD1ACB}"/>
    <cellStyle name="Separador de milhares 2 4 3 3" xfId="8809" xr:uid="{00000000-0005-0000-0000-000030220000}"/>
    <cellStyle name="Separador de milhares 2 4 3 4" xfId="8810" xr:uid="{00000000-0005-0000-0000-000031220000}"/>
    <cellStyle name="Separador de milhares 2 4 3 5" xfId="8811" xr:uid="{00000000-0005-0000-0000-000032220000}"/>
    <cellStyle name="Separador de milhares 2 4 3 6" xfId="8812" xr:uid="{00000000-0005-0000-0000-000033220000}"/>
    <cellStyle name="Separador de milhares 2 4 3 7" xfId="8813" xr:uid="{00000000-0005-0000-0000-000034220000}"/>
    <cellStyle name="Separador de milhares 2 4 3 8" xfId="8814" xr:uid="{00000000-0005-0000-0000-000035220000}"/>
    <cellStyle name="Separador de milhares 2 4 3 9" xfId="8815" xr:uid="{00000000-0005-0000-0000-000036220000}"/>
    <cellStyle name="Separador de milhares 2 4 30" xfId="8816" xr:uid="{00000000-0005-0000-0000-000037220000}"/>
    <cellStyle name="Separador de milhares 2 4 30 2" xfId="14169" xr:uid="{67268B7D-D5F9-4A6F-AF2E-2411B628911C}"/>
    <cellStyle name="Separador de milhares 2 4 31" xfId="8817" xr:uid="{00000000-0005-0000-0000-000038220000}"/>
    <cellStyle name="Separador de milhares 2 4 31 2" xfId="14170" xr:uid="{F052A136-073C-4586-BC09-CE582FB9697A}"/>
    <cellStyle name="Separador de milhares 2 4 32" xfId="8818" xr:uid="{00000000-0005-0000-0000-000039220000}"/>
    <cellStyle name="Separador de milhares 2 4 32 2" xfId="14171" xr:uid="{D31DF85E-62DF-4BA8-A483-C85CBA46670A}"/>
    <cellStyle name="Separador de milhares 2 4 33" xfId="8819" xr:uid="{00000000-0005-0000-0000-00003A220000}"/>
    <cellStyle name="Separador de milhares 2 4 33 2" xfId="14172" xr:uid="{23838520-8776-4CA0-8805-63896D6061AE}"/>
    <cellStyle name="Separador de milhares 2 4 34" xfId="8820" xr:uid="{00000000-0005-0000-0000-00003B220000}"/>
    <cellStyle name="Separador de milhares 2 4 35" xfId="8821" xr:uid="{00000000-0005-0000-0000-00003C220000}"/>
    <cellStyle name="Separador de milhares 2 4 36" xfId="8822" xr:uid="{00000000-0005-0000-0000-00003D220000}"/>
    <cellStyle name="Separador de milhares 2 4 37" xfId="8823" xr:uid="{00000000-0005-0000-0000-00003E220000}"/>
    <cellStyle name="Separador de milhares 2 4 38" xfId="8824" xr:uid="{00000000-0005-0000-0000-00003F220000}"/>
    <cellStyle name="Separador de milhares 2 4 39" xfId="8825" xr:uid="{00000000-0005-0000-0000-000040220000}"/>
    <cellStyle name="Separador de milhares 2 4 4" xfId="8826" xr:uid="{00000000-0005-0000-0000-000041220000}"/>
    <cellStyle name="Separador de milhares 2 4 4 10" xfId="8827" xr:uid="{00000000-0005-0000-0000-000042220000}"/>
    <cellStyle name="Separador de milhares 2 4 4 11" xfId="8828" xr:uid="{00000000-0005-0000-0000-000043220000}"/>
    <cellStyle name="Separador de milhares 2 4 4 12" xfId="8829" xr:uid="{00000000-0005-0000-0000-000044220000}"/>
    <cellStyle name="Separador de milhares 2 4 4 13" xfId="8830" xr:uid="{00000000-0005-0000-0000-000045220000}"/>
    <cellStyle name="Separador de milhares 2 4 4 14" xfId="8831" xr:uid="{00000000-0005-0000-0000-000046220000}"/>
    <cellStyle name="Separador de milhares 2 4 4 15" xfId="8832" xr:uid="{00000000-0005-0000-0000-000047220000}"/>
    <cellStyle name="Separador de milhares 2 4 4 16" xfId="8833" xr:uid="{00000000-0005-0000-0000-000048220000}"/>
    <cellStyle name="Separador de milhares 2 4 4 17" xfId="8834" xr:uid="{00000000-0005-0000-0000-000049220000}"/>
    <cellStyle name="Separador de milhares 2 4 4 18" xfId="8835" xr:uid="{00000000-0005-0000-0000-00004A220000}"/>
    <cellStyle name="Separador de milhares 2 4 4 19" xfId="8836" xr:uid="{00000000-0005-0000-0000-00004B220000}"/>
    <cellStyle name="Separador de milhares 2 4 4 2" xfId="8837" xr:uid="{00000000-0005-0000-0000-00004C220000}"/>
    <cellStyle name="Separador de milhares 2 4 4 20" xfId="8838" xr:uid="{00000000-0005-0000-0000-00004D220000}"/>
    <cellStyle name="Separador de milhares 2 4 4 21" xfId="8839" xr:uid="{00000000-0005-0000-0000-00004E220000}"/>
    <cellStyle name="Separador de milhares 2 4 4 22" xfId="8840" xr:uid="{00000000-0005-0000-0000-00004F220000}"/>
    <cellStyle name="Separador de milhares 2 4 4 23" xfId="8841" xr:uid="{00000000-0005-0000-0000-000050220000}"/>
    <cellStyle name="Separador de milhares 2 4 4 24" xfId="14173" xr:uid="{078A95CF-DF88-4C39-9091-D6B4478AD9FA}"/>
    <cellStyle name="Separador de milhares 2 4 4 3" xfId="8842" xr:uid="{00000000-0005-0000-0000-000051220000}"/>
    <cellStyle name="Separador de milhares 2 4 4 4" xfId="8843" xr:uid="{00000000-0005-0000-0000-000052220000}"/>
    <cellStyle name="Separador de milhares 2 4 4 5" xfId="8844" xr:uid="{00000000-0005-0000-0000-000053220000}"/>
    <cellStyle name="Separador de milhares 2 4 4 6" xfId="8845" xr:uid="{00000000-0005-0000-0000-000054220000}"/>
    <cellStyle name="Separador de milhares 2 4 4 7" xfId="8846" xr:uid="{00000000-0005-0000-0000-000055220000}"/>
    <cellStyle name="Separador de milhares 2 4 4 8" xfId="8847" xr:uid="{00000000-0005-0000-0000-000056220000}"/>
    <cellStyle name="Separador de milhares 2 4 4 9" xfId="8848" xr:uid="{00000000-0005-0000-0000-000057220000}"/>
    <cellStyle name="Separador de milhares 2 4 40" xfId="8849" xr:uid="{00000000-0005-0000-0000-000058220000}"/>
    <cellStyle name="Separador de milhares 2 4 40 2" xfId="14174" xr:uid="{A0E3D6C4-0B41-4107-9CEF-67E256A4DCA9}"/>
    <cellStyle name="Separador de milhares 2 4 41" xfId="8850" xr:uid="{00000000-0005-0000-0000-000059220000}"/>
    <cellStyle name="Separador de milhares 2 4 41 2" xfId="14175" xr:uid="{3136602A-6F5F-49C0-A8D8-CC2F9B0F2D0E}"/>
    <cellStyle name="Separador de milhares 2 4 42" xfId="8851" xr:uid="{00000000-0005-0000-0000-00005A220000}"/>
    <cellStyle name="Separador de milhares 2 4 42 2" xfId="14176" xr:uid="{FF42C426-2CB5-443B-B15C-58DE581AE74A}"/>
    <cellStyle name="Separador de milhares 2 4 43" xfId="8852" xr:uid="{00000000-0005-0000-0000-00005B220000}"/>
    <cellStyle name="Separador de milhares 2 4 43 2" xfId="14177" xr:uid="{DB873FC4-5E18-442C-8E1A-C2302DC78E03}"/>
    <cellStyle name="Separador de milhares 2 4 44" xfId="8853" xr:uid="{00000000-0005-0000-0000-00005C220000}"/>
    <cellStyle name="Separador de milhares 2 4 44 2" xfId="14178" xr:uid="{8C245D6C-4A25-4314-9880-565E8B51DD71}"/>
    <cellStyle name="Separador de milhares 2 4 45" xfId="8854" xr:uid="{00000000-0005-0000-0000-00005D220000}"/>
    <cellStyle name="Separador de milhares 2 4 45 2" xfId="14179" xr:uid="{AD71F988-7355-4BB7-A877-C8A02FC804C9}"/>
    <cellStyle name="Separador de milhares 2 4 46" xfId="8855" xr:uid="{00000000-0005-0000-0000-00005E220000}"/>
    <cellStyle name="Separador de milhares 2 4 46 2" xfId="14180" xr:uid="{6E80DFD1-B856-4F22-8FDB-CDDD18150233}"/>
    <cellStyle name="Separador de milhares 2 4 47" xfId="8856" xr:uid="{00000000-0005-0000-0000-00005F220000}"/>
    <cellStyle name="Separador de milhares 2 4 47 2" xfId="14181" xr:uid="{A786E86A-09F4-422F-8F99-F77197822454}"/>
    <cellStyle name="Separador de milhares 2 4 48" xfId="8857" xr:uid="{00000000-0005-0000-0000-000060220000}"/>
    <cellStyle name="Separador de milhares 2 4 48 2" xfId="14182" xr:uid="{13B31DB2-C77E-4B58-85BF-0E2F8B777C77}"/>
    <cellStyle name="Separador de milhares 2 4 49" xfId="8858" xr:uid="{00000000-0005-0000-0000-000061220000}"/>
    <cellStyle name="Separador de milhares 2 4 49 2" xfId="14183" xr:uid="{1114C7DB-D601-4BEA-84D8-709C15345E16}"/>
    <cellStyle name="Separador de milhares 2 4 5" xfId="8859" xr:uid="{00000000-0005-0000-0000-000062220000}"/>
    <cellStyle name="Separador de milhares 2 4 5 10" xfId="8860" xr:uid="{00000000-0005-0000-0000-000063220000}"/>
    <cellStyle name="Separador de milhares 2 4 5 11" xfId="8861" xr:uid="{00000000-0005-0000-0000-000064220000}"/>
    <cellStyle name="Separador de milhares 2 4 5 12" xfId="8862" xr:uid="{00000000-0005-0000-0000-000065220000}"/>
    <cellStyle name="Separador de milhares 2 4 5 13" xfId="8863" xr:uid="{00000000-0005-0000-0000-000066220000}"/>
    <cellStyle name="Separador de milhares 2 4 5 14" xfId="8864" xr:uid="{00000000-0005-0000-0000-000067220000}"/>
    <cellStyle name="Separador de milhares 2 4 5 15" xfId="8865" xr:uid="{00000000-0005-0000-0000-000068220000}"/>
    <cellStyle name="Separador de milhares 2 4 5 16" xfId="8866" xr:uid="{00000000-0005-0000-0000-000069220000}"/>
    <cellStyle name="Separador de milhares 2 4 5 17" xfId="8867" xr:uid="{00000000-0005-0000-0000-00006A220000}"/>
    <cellStyle name="Separador de milhares 2 4 5 18" xfId="8868" xr:uid="{00000000-0005-0000-0000-00006B220000}"/>
    <cellStyle name="Separador de milhares 2 4 5 19" xfId="8869" xr:uid="{00000000-0005-0000-0000-00006C220000}"/>
    <cellStyle name="Separador de milhares 2 4 5 2" xfId="8870" xr:uid="{00000000-0005-0000-0000-00006D220000}"/>
    <cellStyle name="Separador de milhares 2 4 5 20" xfId="8871" xr:uid="{00000000-0005-0000-0000-00006E220000}"/>
    <cellStyle name="Separador de milhares 2 4 5 21" xfId="8872" xr:uid="{00000000-0005-0000-0000-00006F220000}"/>
    <cellStyle name="Separador de milhares 2 4 5 22" xfId="8873" xr:uid="{00000000-0005-0000-0000-000070220000}"/>
    <cellStyle name="Separador de milhares 2 4 5 23" xfId="8874" xr:uid="{00000000-0005-0000-0000-000071220000}"/>
    <cellStyle name="Separador de milhares 2 4 5 24" xfId="14184" xr:uid="{624058A3-9E63-41DD-B1F7-F87B07E5FCA9}"/>
    <cellStyle name="Separador de milhares 2 4 5 3" xfId="8875" xr:uid="{00000000-0005-0000-0000-000072220000}"/>
    <cellStyle name="Separador de milhares 2 4 5 4" xfId="8876" xr:uid="{00000000-0005-0000-0000-000073220000}"/>
    <cellStyle name="Separador de milhares 2 4 5 5" xfId="8877" xr:uid="{00000000-0005-0000-0000-000074220000}"/>
    <cellStyle name="Separador de milhares 2 4 5 6" xfId="8878" xr:uid="{00000000-0005-0000-0000-000075220000}"/>
    <cellStyle name="Separador de milhares 2 4 5 7" xfId="8879" xr:uid="{00000000-0005-0000-0000-000076220000}"/>
    <cellStyle name="Separador de milhares 2 4 5 8" xfId="8880" xr:uid="{00000000-0005-0000-0000-000077220000}"/>
    <cellStyle name="Separador de milhares 2 4 5 9" xfId="8881" xr:uid="{00000000-0005-0000-0000-000078220000}"/>
    <cellStyle name="Separador de milhares 2 4 50" xfId="8882" xr:uid="{00000000-0005-0000-0000-000079220000}"/>
    <cellStyle name="Separador de milhares 2 4 50 2" xfId="14185" xr:uid="{CAE0B488-BF61-457D-BC8D-FFF1B5F9F592}"/>
    <cellStyle name="Separador de milhares 2 4 51" xfId="8883" xr:uid="{00000000-0005-0000-0000-00007A220000}"/>
    <cellStyle name="Separador de milhares 2 4 51 2" xfId="14186" xr:uid="{38CB04BB-37F5-40B7-B3ED-9FDDE1C459D1}"/>
    <cellStyle name="Separador de milhares 2 4 52" xfId="8884" xr:uid="{00000000-0005-0000-0000-00007B220000}"/>
    <cellStyle name="Separador de milhares 2 4 52 2" xfId="14187" xr:uid="{9F8B3D01-9AE5-44E0-B264-DD30BEF5C1DE}"/>
    <cellStyle name="Separador de milhares 2 4 53" xfId="8885" xr:uid="{00000000-0005-0000-0000-00007C220000}"/>
    <cellStyle name="Separador de milhares 2 4 53 2" xfId="14188" xr:uid="{E26D83A7-27CB-477E-B5DE-F229930311F0}"/>
    <cellStyle name="Separador de milhares 2 4 54" xfId="8886" xr:uid="{00000000-0005-0000-0000-00007D220000}"/>
    <cellStyle name="Separador de milhares 2 4 54 2" xfId="14189" xr:uid="{65817709-1EAF-4F23-8D76-1AB222E13B25}"/>
    <cellStyle name="Separador de milhares 2 4 55" xfId="8887" xr:uid="{00000000-0005-0000-0000-00007E220000}"/>
    <cellStyle name="Separador de milhares 2 4 55 2" xfId="14190" xr:uid="{F906162E-35D8-43C4-8915-398FCAD26671}"/>
    <cellStyle name="Separador de milhares 2 4 56" xfId="14146" xr:uid="{0DAF59A7-AFA3-4528-8FC7-C59CC15F6344}"/>
    <cellStyle name="Separador de milhares 2 4 6" xfId="8888" xr:uid="{00000000-0005-0000-0000-00007F220000}"/>
    <cellStyle name="Separador de milhares 2 4 6 10" xfId="8889" xr:uid="{00000000-0005-0000-0000-000080220000}"/>
    <cellStyle name="Separador de milhares 2 4 6 11" xfId="8890" xr:uid="{00000000-0005-0000-0000-000081220000}"/>
    <cellStyle name="Separador de milhares 2 4 6 12" xfId="8891" xr:uid="{00000000-0005-0000-0000-000082220000}"/>
    <cellStyle name="Separador de milhares 2 4 6 13" xfId="8892" xr:uid="{00000000-0005-0000-0000-000083220000}"/>
    <cellStyle name="Separador de milhares 2 4 6 14" xfId="8893" xr:uid="{00000000-0005-0000-0000-000084220000}"/>
    <cellStyle name="Separador de milhares 2 4 6 15" xfId="8894" xr:uid="{00000000-0005-0000-0000-000085220000}"/>
    <cellStyle name="Separador de milhares 2 4 6 16" xfId="8895" xr:uid="{00000000-0005-0000-0000-000086220000}"/>
    <cellStyle name="Separador de milhares 2 4 6 17" xfId="8896" xr:uid="{00000000-0005-0000-0000-000087220000}"/>
    <cellStyle name="Separador de milhares 2 4 6 18" xfId="8897" xr:uid="{00000000-0005-0000-0000-000088220000}"/>
    <cellStyle name="Separador de milhares 2 4 6 19" xfId="8898" xr:uid="{00000000-0005-0000-0000-000089220000}"/>
    <cellStyle name="Separador de milhares 2 4 6 2" xfId="8899" xr:uid="{00000000-0005-0000-0000-00008A220000}"/>
    <cellStyle name="Separador de milhares 2 4 6 20" xfId="8900" xr:uid="{00000000-0005-0000-0000-00008B220000}"/>
    <cellStyle name="Separador de milhares 2 4 6 21" xfId="8901" xr:uid="{00000000-0005-0000-0000-00008C220000}"/>
    <cellStyle name="Separador de milhares 2 4 6 22" xfId="8902" xr:uid="{00000000-0005-0000-0000-00008D220000}"/>
    <cellStyle name="Separador de milhares 2 4 6 23" xfId="8903" xr:uid="{00000000-0005-0000-0000-00008E220000}"/>
    <cellStyle name="Separador de milhares 2 4 6 24" xfId="14191" xr:uid="{8C63ADDC-88CE-4F85-B099-35950E9B86FC}"/>
    <cellStyle name="Separador de milhares 2 4 6 3" xfId="8904" xr:uid="{00000000-0005-0000-0000-00008F220000}"/>
    <cellStyle name="Separador de milhares 2 4 6 4" xfId="8905" xr:uid="{00000000-0005-0000-0000-000090220000}"/>
    <cellStyle name="Separador de milhares 2 4 6 5" xfId="8906" xr:uid="{00000000-0005-0000-0000-000091220000}"/>
    <cellStyle name="Separador de milhares 2 4 6 6" xfId="8907" xr:uid="{00000000-0005-0000-0000-000092220000}"/>
    <cellStyle name="Separador de milhares 2 4 6 7" xfId="8908" xr:uid="{00000000-0005-0000-0000-000093220000}"/>
    <cellStyle name="Separador de milhares 2 4 6 8" xfId="8909" xr:uid="{00000000-0005-0000-0000-000094220000}"/>
    <cellStyle name="Separador de milhares 2 4 6 9" xfId="8910" xr:uid="{00000000-0005-0000-0000-000095220000}"/>
    <cellStyle name="Separador de milhares 2 4 7" xfId="8911" xr:uid="{00000000-0005-0000-0000-000096220000}"/>
    <cellStyle name="Separador de milhares 2 4 7 10" xfId="8912" xr:uid="{00000000-0005-0000-0000-000097220000}"/>
    <cellStyle name="Separador de milhares 2 4 7 11" xfId="8913" xr:uid="{00000000-0005-0000-0000-000098220000}"/>
    <cellStyle name="Separador de milhares 2 4 7 12" xfId="8914" xr:uid="{00000000-0005-0000-0000-000099220000}"/>
    <cellStyle name="Separador de milhares 2 4 7 13" xfId="8915" xr:uid="{00000000-0005-0000-0000-00009A220000}"/>
    <cellStyle name="Separador de milhares 2 4 7 14" xfId="8916" xr:uid="{00000000-0005-0000-0000-00009B220000}"/>
    <cellStyle name="Separador de milhares 2 4 7 15" xfId="8917" xr:uid="{00000000-0005-0000-0000-00009C220000}"/>
    <cellStyle name="Separador de milhares 2 4 7 16" xfId="8918" xr:uid="{00000000-0005-0000-0000-00009D220000}"/>
    <cellStyle name="Separador de milhares 2 4 7 17" xfId="8919" xr:uid="{00000000-0005-0000-0000-00009E220000}"/>
    <cellStyle name="Separador de milhares 2 4 7 18" xfId="8920" xr:uid="{00000000-0005-0000-0000-00009F220000}"/>
    <cellStyle name="Separador de milhares 2 4 7 19" xfId="8921" xr:uid="{00000000-0005-0000-0000-0000A0220000}"/>
    <cellStyle name="Separador de milhares 2 4 7 2" xfId="8922" xr:uid="{00000000-0005-0000-0000-0000A1220000}"/>
    <cellStyle name="Separador de milhares 2 4 7 20" xfId="8923" xr:uid="{00000000-0005-0000-0000-0000A2220000}"/>
    <cellStyle name="Separador de milhares 2 4 7 21" xfId="8924" xr:uid="{00000000-0005-0000-0000-0000A3220000}"/>
    <cellStyle name="Separador de milhares 2 4 7 22" xfId="8925" xr:uid="{00000000-0005-0000-0000-0000A4220000}"/>
    <cellStyle name="Separador de milhares 2 4 7 23" xfId="8926" xr:uid="{00000000-0005-0000-0000-0000A5220000}"/>
    <cellStyle name="Separador de milhares 2 4 7 24" xfId="14192" xr:uid="{3FBC19FC-390C-4B47-B3DE-AC974251EB35}"/>
    <cellStyle name="Separador de milhares 2 4 7 3" xfId="8927" xr:uid="{00000000-0005-0000-0000-0000A6220000}"/>
    <cellStyle name="Separador de milhares 2 4 7 4" xfId="8928" xr:uid="{00000000-0005-0000-0000-0000A7220000}"/>
    <cellStyle name="Separador de milhares 2 4 7 5" xfId="8929" xr:uid="{00000000-0005-0000-0000-0000A8220000}"/>
    <cellStyle name="Separador de milhares 2 4 7 6" xfId="8930" xr:uid="{00000000-0005-0000-0000-0000A9220000}"/>
    <cellStyle name="Separador de milhares 2 4 7 7" xfId="8931" xr:uid="{00000000-0005-0000-0000-0000AA220000}"/>
    <cellStyle name="Separador de milhares 2 4 7 8" xfId="8932" xr:uid="{00000000-0005-0000-0000-0000AB220000}"/>
    <cellStyle name="Separador de milhares 2 4 7 9" xfId="8933" xr:uid="{00000000-0005-0000-0000-0000AC220000}"/>
    <cellStyle name="Separador de milhares 2 4 8" xfId="8934" xr:uid="{00000000-0005-0000-0000-0000AD220000}"/>
    <cellStyle name="Separador de milhares 2 4 8 10" xfId="8935" xr:uid="{00000000-0005-0000-0000-0000AE220000}"/>
    <cellStyle name="Separador de milhares 2 4 8 11" xfId="8936" xr:uid="{00000000-0005-0000-0000-0000AF220000}"/>
    <cellStyle name="Separador de milhares 2 4 8 12" xfId="8937" xr:uid="{00000000-0005-0000-0000-0000B0220000}"/>
    <cellStyle name="Separador de milhares 2 4 8 13" xfId="8938" xr:uid="{00000000-0005-0000-0000-0000B1220000}"/>
    <cellStyle name="Separador de milhares 2 4 8 14" xfId="8939" xr:uid="{00000000-0005-0000-0000-0000B2220000}"/>
    <cellStyle name="Separador de milhares 2 4 8 15" xfId="8940" xr:uid="{00000000-0005-0000-0000-0000B3220000}"/>
    <cellStyle name="Separador de milhares 2 4 8 16" xfId="8941" xr:uid="{00000000-0005-0000-0000-0000B4220000}"/>
    <cellStyle name="Separador de milhares 2 4 8 17" xfId="8942" xr:uid="{00000000-0005-0000-0000-0000B5220000}"/>
    <cellStyle name="Separador de milhares 2 4 8 18" xfId="8943" xr:uid="{00000000-0005-0000-0000-0000B6220000}"/>
    <cellStyle name="Separador de milhares 2 4 8 19" xfId="8944" xr:uid="{00000000-0005-0000-0000-0000B7220000}"/>
    <cellStyle name="Separador de milhares 2 4 8 2" xfId="8945" xr:uid="{00000000-0005-0000-0000-0000B8220000}"/>
    <cellStyle name="Separador de milhares 2 4 8 20" xfId="8946" xr:uid="{00000000-0005-0000-0000-0000B9220000}"/>
    <cellStyle name="Separador de milhares 2 4 8 21" xfId="8947" xr:uid="{00000000-0005-0000-0000-0000BA220000}"/>
    <cellStyle name="Separador de milhares 2 4 8 22" xfId="8948" xr:uid="{00000000-0005-0000-0000-0000BB220000}"/>
    <cellStyle name="Separador de milhares 2 4 8 23" xfId="8949" xr:uid="{00000000-0005-0000-0000-0000BC220000}"/>
    <cellStyle name="Separador de milhares 2 4 8 24" xfId="14193" xr:uid="{8056F672-51DF-4B25-916C-05C9DDCE2C88}"/>
    <cellStyle name="Separador de milhares 2 4 8 3" xfId="8950" xr:uid="{00000000-0005-0000-0000-0000BD220000}"/>
    <cellStyle name="Separador de milhares 2 4 8 4" xfId="8951" xr:uid="{00000000-0005-0000-0000-0000BE220000}"/>
    <cellStyle name="Separador de milhares 2 4 8 5" xfId="8952" xr:uid="{00000000-0005-0000-0000-0000BF220000}"/>
    <cellStyle name="Separador de milhares 2 4 8 6" xfId="8953" xr:uid="{00000000-0005-0000-0000-0000C0220000}"/>
    <cellStyle name="Separador de milhares 2 4 8 7" xfId="8954" xr:uid="{00000000-0005-0000-0000-0000C1220000}"/>
    <cellStyle name="Separador de milhares 2 4 8 8" xfId="8955" xr:uid="{00000000-0005-0000-0000-0000C2220000}"/>
    <cellStyle name="Separador de milhares 2 4 8 9" xfId="8956" xr:uid="{00000000-0005-0000-0000-0000C3220000}"/>
    <cellStyle name="Separador de milhares 2 4 9" xfId="8957" xr:uid="{00000000-0005-0000-0000-0000C4220000}"/>
    <cellStyle name="Separador de milhares 2 4 9 10" xfId="8958" xr:uid="{00000000-0005-0000-0000-0000C5220000}"/>
    <cellStyle name="Separador de milhares 2 4 9 11" xfId="8959" xr:uid="{00000000-0005-0000-0000-0000C6220000}"/>
    <cellStyle name="Separador de milhares 2 4 9 12" xfId="8960" xr:uid="{00000000-0005-0000-0000-0000C7220000}"/>
    <cellStyle name="Separador de milhares 2 4 9 13" xfId="8961" xr:uid="{00000000-0005-0000-0000-0000C8220000}"/>
    <cellStyle name="Separador de milhares 2 4 9 14" xfId="8962" xr:uid="{00000000-0005-0000-0000-0000C9220000}"/>
    <cellStyle name="Separador de milhares 2 4 9 15" xfId="8963" xr:uid="{00000000-0005-0000-0000-0000CA220000}"/>
    <cellStyle name="Separador de milhares 2 4 9 16" xfId="8964" xr:uid="{00000000-0005-0000-0000-0000CB220000}"/>
    <cellStyle name="Separador de milhares 2 4 9 17" xfId="8965" xr:uid="{00000000-0005-0000-0000-0000CC220000}"/>
    <cellStyle name="Separador de milhares 2 4 9 18" xfId="8966" xr:uid="{00000000-0005-0000-0000-0000CD220000}"/>
    <cellStyle name="Separador de milhares 2 4 9 19" xfId="8967" xr:uid="{00000000-0005-0000-0000-0000CE220000}"/>
    <cellStyle name="Separador de milhares 2 4 9 2" xfId="8968" xr:uid="{00000000-0005-0000-0000-0000CF220000}"/>
    <cellStyle name="Separador de milhares 2 4 9 20" xfId="8969" xr:uid="{00000000-0005-0000-0000-0000D0220000}"/>
    <cellStyle name="Separador de milhares 2 4 9 21" xfId="8970" xr:uid="{00000000-0005-0000-0000-0000D1220000}"/>
    <cellStyle name="Separador de milhares 2 4 9 22" xfId="8971" xr:uid="{00000000-0005-0000-0000-0000D2220000}"/>
    <cellStyle name="Separador de milhares 2 4 9 23" xfId="8972" xr:uid="{00000000-0005-0000-0000-0000D3220000}"/>
    <cellStyle name="Separador de milhares 2 4 9 24" xfId="14194" xr:uid="{2CD54CDF-5913-47FE-BBD2-EC0240749D6B}"/>
    <cellStyle name="Separador de milhares 2 4 9 3" xfId="8973" xr:uid="{00000000-0005-0000-0000-0000D4220000}"/>
    <cellStyle name="Separador de milhares 2 4 9 4" xfId="8974" xr:uid="{00000000-0005-0000-0000-0000D5220000}"/>
    <cellStyle name="Separador de milhares 2 4 9 5" xfId="8975" xr:uid="{00000000-0005-0000-0000-0000D6220000}"/>
    <cellStyle name="Separador de milhares 2 4 9 6" xfId="8976" xr:uid="{00000000-0005-0000-0000-0000D7220000}"/>
    <cellStyle name="Separador de milhares 2 4 9 7" xfId="8977" xr:uid="{00000000-0005-0000-0000-0000D8220000}"/>
    <cellStyle name="Separador de milhares 2 4 9 8" xfId="8978" xr:uid="{00000000-0005-0000-0000-0000D9220000}"/>
    <cellStyle name="Separador de milhares 2 4 9 9" xfId="8979" xr:uid="{00000000-0005-0000-0000-0000DA220000}"/>
    <cellStyle name="Separador de milhares 2 40" xfId="8980" xr:uid="{00000000-0005-0000-0000-0000DB220000}"/>
    <cellStyle name="Separador de milhares 2 40 10" xfId="8981" xr:uid="{00000000-0005-0000-0000-0000DC220000}"/>
    <cellStyle name="Separador de milhares 2 40 11" xfId="8982" xr:uid="{00000000-0005-0000-0000-0000DD220000}"/>
    <cellStyle name="Separador de milhares 2 40 12" xfId="8983" xr:uid="{00000000-0005-0000-0000-0000DE220000}"/>
    <cellStyle name="Separador de milhares 2 40 13" xfId="8984" xr:uid="{00000000-0005-0000-0000-0000DF220000}"/>
    <cellStyle name="Separador de milhares 2 40 14" xfId="8985" xr:uid="{00000000-0005-0000-0000-0000E0220000}"/>
    <cellStyle name="Separador de milhares 2 40 15" xfId="8986" xr:uid="{00000000-0005-0000-0000-0000E1220000}"/>
    <cellStyle name="Separador de milhares 2 40 16" xfId="8987" xr:uid="{00000000-0005-0000-0000-0000E2220000}"/>
    <cellStyle name="Separador de milhares 2 40 17" xfId="8988" xr:uid="{00000000-0005-0000-0000-0000E3220000}"/>
    <cellStyle name="Separador de milhares 2 40 18" xfId="8989" xr:uid="{00000000-0005-0000-0000-0000E4220000}"/>
    <cellStyle name="Separador de milhares 2 40 19" xfId="8990" xr:uid="{00000000-0005-0000-0000-0000E5220000}"/>
    <cellStyle name="Separador de milhares 2 40 2" xfId="8991" xr:uid="{00000000-0005-0000-0000-0000E6220000}"/>
    <cellStyle name="Separador de milhares 2 40 20" xfId="8992" xr:uid="{00000000-0005-0000-0000-0000E7220000}"/>
    <cellStyle name="Separador de milhares 2 40 21" xfId="8993" xr:uid="{00000000-0005-0000-0000-0000E8220000}"/>
    <cellStyle name="Separador de milhares 2 40 22" xfId="8994" xr:uid="{00000000-0005-0000-0000-0000E9220000}"/>
    <cellStyle name="Separador de milhares 2 40 23" xfId="8995" xr:uid="{00000000-0005-0000-0000-0000EA220000}"/>
    <cellStyle name="Separador de milhares 2 40 3" xfId="8996" xr:uid="{00000000-0005-0000-0000-0000EB220000}"/>
    <cellStyle name="Separador de milhares 2 40 4" xfId="8997" xr:uid="{00000000-0005-0000-0000-0000EC220000}"/>
    <cellStyle name="Separador de milhares 2 40 5" xfId="8998" xr:uid="{00000000-0005-0000-0000-0000ED220000}"/>
    <cellStyle name="Separador de milhares 2 40 6" xfId="8999" xr:uid="{00000000-0005-0000-0000-0000EE220000}"/>
    <cellStyle name="Separador de milhares 2 40 7" xfId="9000" xr:uid="{00000000-0005-0000-0000-0000EF220000}"/>
    <cellStyle name="Separador de milhares 2 40 8" xfId="9001" xr:uid="{00000000-0005-0000-0000-0000F0220000}"/>
    <cellStyle name="Separador de milhares 2 40 9" xfId="9002" xr:uid="{00000000-0005-0000-0000-0000F1220000}"/>
    <cellStyle name="Separador de milhares 2 41" xfId="9003" xr:uid="{00000000-0005-0000-0000-0000F2220000}"/>
    <cellStyle name="Separador de milhares 2 41 10" xfId="9004" xr:uid="{00000000-0005-0000-0000-0000F3220000}"/>
    <cellStyle name="Separador de milhares 2 41 11" xfId="9005" xr:uid="{00000000-0005-0000-0000-0000F4220000}"/>
    <cellStyle name="Separador de milhares 2 41 12" xfId="9006" xr:uid="{00000000-0005-0000-0000-0000F5220000}"/>
    <cellStyle name="Separador de milhares 2 41 13" xfId="9007" xr:uid="{00000000-0005-0000-0000-0000F6220000}"/>
    <cellStyle name="Separador de milhares 2 41 14" xfId="9008" xr:uid="{00000000-0005-0000-0000-0000F7220000}"/>
    <cellStyle name="Separador de milhares 2 41 15" xfId="9009" xr:uid="{00000000-0005-0000-0000-0000F8220000}"/>
    <cellStyle name="Separador de milhares 2 41 16" xfId="9010" xr:uid="{00000000-0005-0000-0000-0000F9220000}"/>
    <cellStyle name="Separador de milhares 2 41 17" xfId="9011" xr:uid="{00000000-0005-0000-0000-0000FA220000}"/>
    <cellStyle name="Separador de milhares 2 41 18" xfId="9012" xr:uid="{00000000-0005-0000-0000-0000FB220000}"/>
    <cellStyle name="Separador de milhares 2 41 19" xfId="9013" xr:uid="{00000000-0005-0000-0000-0000FC220000}"/>
    <cellStyle name="Separador de milhares 2 41 2" xfId="9014" xr:uid="{00000000-0005-0000-0000-0000FD220000}"/>
    <cellStyle name="Separador de milhares 2 41 20" xfId="9015" xr:uid="{00000000-0005-0000-0000-0000FE220000}"/>
    <cellStyle name="Separador de milhares 2 41 21" xfId="9016" xr:uid="{00000000-0005-0000-0000-0000FF220000}"/>
    <cellStyle name="Separador de milhares 2 41 22" xfId="9017" xr:uid="{00000000-0005-0000-0000-000000230000}"/>
    <cellStyle name="Separador de milhares 2 41 23" xfId="9018" xr:uid="{00000000-0005-0000-0000-000001230000}"/>
    <cellStyle name="Separador de milhares 2 41 3" xfId="9019" xr:uid="{00000000-0005-0000-0000-000002230000}"/>
    <cellStyle name="Separador de milhares 2 41 4" xfId="9020" xr:uid="{00000000-0005-0000-0000-000003230000}"/>
    <cellStyle name="Separador de milhares 2 41 5" xfId="9021" xr:uid="{00000000-0005-0000-0000-000004230000}"/>
    <cellStyle name="Separador de milhares 2 41 6" xfId="9022" xr:uid="{00000000-0005-0000-0000-000005230000}"/>
    <cellStyle name="Separador de milhares 2 41 7" xfId="9023" xr:uid="{00000000-0005-0000-0000-000006230000}"/>
    <cellStyle name="Separador de milhares 2 41 8" xfId="9024" xr:uid="{00000000-0005-0000-0000-000007230000}"/>
    <cellStyle name="Separador de milhares 2 41 9" xfId="9025" xr:uid="{00000000-0005-0000-0000-000008230000}"/>
    <cellStyle name="Separador de milhares 2 42" xfId="9026" xr:uid="{00000000-0005-0000-0000-000009230000}"/>
    <cellStyle name="Separador de milhares 2 42 10" xfId="9027" xr:uid="{00000000-0005-0000-0000-00000A230000}"/>
    <cellStyle name="Separador de milhares 2 42 11" xfId="9028" xr:uid="{00000000-0005-0000-0000-00000B230000}"/>
    <cellStyle name="Separador de milhares 2 42 12" xfId="9029" xr:uid="{00000000-0005-0000-0000-00000C230000}"/>
    <cellStyle name="Separador de milhares 2 42 13" xfId="9030" xr:uid="{00000000-0005-0000-0000-00000D230000}"/>
    <cellStyle name="Separador de milhares 2 42 14" xfId="9031" xr:uid="{00000000-0005-0000-0000-00000E230000}"/>
    <cellStyle name="Separador de milhares 2 42 15" xfId="9032" xr:uid="{00000000-0005-0000-0000-00000F230000}"/>
    <cellStyle name="Separador de milhares 2 42 16" xfId="9033" xr:uid="{00000000-0005-0000-0000-000010230000}"/>
    <cellStyle name="Separador de milhares 2 42 17" xfId="9034" xr:uid="{00000000-0005-0000-0000-000011230000}"/>
    <cellStyle name="Separador de milhares 2 42 18" xfId="9035" xr:uid="{00000000-0005-0000-0000-000012230000}"/>
    <cellStyle name="Separador de milhares 2 42 19" xfId="9036" xr:uid="{00000000-0005-0000-0000-000013230000}"/>
    <cellStyle name="Separador de milhares 2 42 2" xfId="9037" xr:uid="{00000000-0005-0000-0000-000014230000}"/>
    <cellStyle name="Separador de milhares 2 42 20" xfId="9038" xr:uid="{00000000-0005-0000-0000-000015230000}"/>
    <cellStyle name="Separador de milhares 2 42 21" xfId="9039" xr:uid="{00000000-0005-0000-0000-000016230000}"/>
    <cellStyle name="Separador de milhares 2 42 22" xfId="9040" xr:uid="{00000000-0005-0000-0000-000017230000}"/>
    <cellStyle name="Separador de milhares 2 42 23" xfId="9041" xr:uid="{00000000-0005-0000-0000-000018230000}"/>
    <cellStyle name="Separador de milhares 2 42 3" xfId="9042" xr:uid="{00000000-0005-0000-0000-000019230000}"/>
    <cellStyle name="Separador de milhares 2 42 4" xfId="9043" xr:uid="{00000000-0005-0000-0000-00001A230000}"/>
    <cellStyle name="Separador de milhares 2 42 5" xfId="9044" xr:uid="{00000000-0005-0000-0000-00001B230000}"/>
    <cellStyle name="Separador de milhares 2 42 6" xfId="9045" xr:uid="{00000000-0005-0000-0000-00001C230000}"/>
    <cellStyle name="Separador de milhares 2 42 7" xfId="9046" xr:uid="{00000000-0005-0000-0000-00001D230000}"/>
    <cellStyle name="Separador de milhares 2 42 8" xfId="9047" xr:uid="{00000000-0005-0000-0000-00001E230000}"/>
    <cellStyle name="Separador de milhares 2 42 9" xfId="9048" xr:uid="{00000000-0005-0000-0000-00001F230000}"/>
    <cellStyle name="Separador de milhares 2 43" xfId="9049" xr:uid="{00000000-0005-0000-0000-000020230000}"/>
    <cellStyle name="Separador de milhares 2 43 10" xfId="9050" xr:uid="{00000000-0005-0000-0000-000021230000}"/>
    <cellStyle name="Separador de milhares 2 43 11" xfId="9051" xr:uid="{00000000-0005-0000-0000-000022230000}"/>
    <cellStyle name="Separador de milhares 2 43 12" xfId="9052" xr:uid="{00000000-0005-0000-0000-000023230000}"/>
    <cellStyle name="Separador de milhares 2 43 13" xfId="9053" xr:uid="{00000000-0005-0000-0000-000024230000}"/>
    <cellStyle name="Separador de milhares 2 43 14" xfId="9054" xr:uid="{00000000-0005-0000-0000-000025230000}"/>
    <cellStyle name="Separador de milhares 2 43 15" xfId="9055" xr:uid="{00000000-0005-0000-0000-000026230000}"/>
    <cellStyle name="Separador de milhares 2 43 16" xfId="9056" xr:uid="{00000000-0005-0000-0000-000027230000}"/>
    <cellStyle name="Separador de milhares 2 43 17" xfId="9057" xr:uid="{00000000-0005-0000-0000-000028230000}"/>
    <cellStyle name="Separador de milhares 2 43 18" xfId="9058" xr:uid="{00000000-0005-0000-0000-000029230000}"/>
    <cellStyle name="Separador de milhares 2 43 19" xfId="9059" xr:uid="{00000000-0005-0000-0000-00002A230000}"/>
    <cellStyle name="Separador de milhares 2 43 2" xfId="9060" xr:uid="{00000000-0005-0000-0000-00002B230000}"/>
    <cellStyle name="Separador de milhares 2 43 20" xfId="9061" xr:uid="{00000000-0005-0000-0000-00002C230000}"/>
    <cellStyle name="Separador de milhares 2 43 21" xfId="9062" xr:uid="{00000000-0005-0000-0000-00002D230000}"/>
    <cellStyle name="Separador de milhares 2 43 22" xfId="9063" xr:uid="{00000000-0005-0000-0000-00002E230000}"/>
    <cellStyle name="Separador de milhares 2 43 23" xfId="9064" xr:uid="{00000000-0005-0000-0000-00002F230000}"/>
    <cellStyle name="Separador de milhares 2 43 3" xfId="9065" xr:uid="{00000000-0005-0000-0000-000030230000}"/>
    <cellStyle name="Separador de milhares 2 43 4" xfId="9066" xr:uid="{00000000-0005-0000-0000-000031230000}"/>
    <cellStyle name="Separador de milhares 2 43 5" xfId="9067" xr:uid="{00000000-0005-0000-0000-000032230000}"/>
    <cellStyle name="Separador de milhares 2 43 6" xfId="9068" xr:uid="{00000000-0005-0000-0000-000033230000}"/>
    <cellStyle name="Separador de milhares 2 43 7" xfId="9069" xr:uid="{00000000-0005-0000-0000-000034230000}"/>
    <cellStyle name="Separador de milhares 2 43 8" xfId="9070" xr:uid="{00000000-0005-0000-0000-000035230000}"/>
    <cellStyle name="Separador de milhares 2 43 9" xfId="9071" xr:uid="{00000000-0005-0000-0000-000036230000}"/>
    <cellStyle name="Separador de milhares 2 44" xfId="9072" xr:uid="{00000000-0005-0000-0000-000037230000}"/>
    <cellStyle name="Separador de milhares 2 44 10" xfId="9073" xr:uid="{00000000-0005-0000-0000-000038230000}"/>
    <cellStyle name="Separador de milhares 2 44 11" xfId="9074" xr:uid="{00000000-0005-0000-0000-000039230000}"/>
    <cellStyle name="Separador de milhares 2 44 12" xfId="9075" xr:uid="{00000000-0005-0000-0000-00003A230000}"/>
    <cellStyle name="Separador de milhares 2 44 13" xfId="9076" xr:uid="{00000000-0005-0000-0000-00003B230000}"/>
    <cellStyle name="Separador de milhares 2 44 14" xfId="9077" xr:uid="{00000000-0005-0000-0000-00003C230000}"/>
    <cellStyle name="Separador de milhares 2 44 15" xfId="9078" xr:uid="{00000000-0005-0000-0000-00003D230000}"/>
    <cellStyle name="Separador de milhares 2 44 16" xfId="9079" xr:uid="{00000000-0005-0000-0000-00003E230000}"/>
    <cellStyle name="Separador de milhares 2 44 17" xfId="9080" xr:uid="{00000000-0005-0000-0000-00003F230000}"/>
    <cellStyle name="Separador de milhares 2 44 18" xfId="9081" xr:uid="{00000000-0005-0000-0000-000040230000}"/>
    <cellStyle name="Separador de milhares 2 44 19" xfId="9082" xr:uid="{00000000-0005-0000-0000-000041230000}"/>
    <cellStyle name="Separador de milhares 2 44 2" xfId="9083" xr:uid="{00000000-0005-0000-0000-000042230000}"/>
    <cellStyle name="Separador de milhares 2 44 20" xfId="9084" xr:uid="{00000000-0005-0000-0000-000043230000}"/>
    <cellStyle name="Separador de milhares 2 44 21" xfId="9085" xr:uid="{00000000-0005-0000-0000-000044230000}"/>
    <cellStyle name="Separador de milhares 2 44 22" xfId="9086" xr:uid="{00000000-0005-0000-0000-000045230000}"/>
    <cellStyle name="Separador de milhares 2 44 23" xfId="9087" xr:uid="{00000000-0005-0000-0000-000046230000}"/>
    <cellStyle name="Separador de milhares 2 44 3" xfId="9088" xr:uid="{00000000-0005-0000-0000-000047230000}"/>
    <cellStyle name="Separador de milhares 2 44 4" xfId="9089" xr:uid="{00000000-0005-0000-0000-000048230000}"/>
    <cellStyle name="Separador de milhares 2 44 5" xfId="9090" xr:uid="{00000000-0005-0000-0000-000049230000}"/>
    <cellStyle name="Separador de milhares 2 44 6" xfId="9091" xr:uid="{00000000-0005-0000-0000-00004A230000}"/>
    <cellStyle name="Separador de milhares 2 44 7" xfId="9092" xr:uid="{00000000-0005-0000-0000-00004B230000}"/>
    <cellStyle name="Separador de milhares 2 44 8" xfId="9093" xr:uid="{00000000-0005-0000-0000-00004C230000}"/>
    <cellStyle name="Separador de milhares 2 44 9" xfId="9094" xr:uid="{00000000-0005-0000-0000-00004D230000}"/>
    <cellStyle name="Separador de milhares 2 45" xfId="9095" xr:uid="{00000000-0005-0000-0000-00004E230000}"/>
    <cellStyle name="Separador de milhares 2 45 10" xfId="9096" xr:uid="{00000000-0005-0000-0000-00004F230000}"/>
    <cellStyle name="Separador de milhares 2 45 11" xfId="9097" xr:uid="{00000000-0005-0000-0000-000050230000}"/>
    <cellStyle name="Separador de milhares 2 45 12" xfId="9098" xr:uid="{00000000-0005-0000-0000-000051230000}"/>
    <cellStyle name="Separador de milhares 2 45 13" xfId="9099" xr:uid="{00000000-0005-0000-0000-000052230000}"/>
    <cellStyle name="Separador de milhares 2 45 14" xfId="9100" xr:uid="{00000000-0005-0000-0000-000053230000}"/>
    <cellStyle name="Separador de milhares 2 45 15" xfId="9101" xr:uid="{00000000-0005-0000-0000-000054230000}"/>
    <cellStyle name="Separador de milhares 2 45 16" xfId="9102" xr:uid="{00000000-0005-0000-0000-000055230000}"/>
    <cellStyle name="Separador de milhares 2 45 17" xfId="9103" xr:uid="{00000000-0005-0000-0000-000056230000}"/>
    <cellStyle name="Separador de milhares 2 45 18" xfId="9104" xr:uid="{00000000-0005-0000-0000-000057230000}"/>
    <cellStyle name="Separador de milhares 2 45 19" xfId="9105" xr:uid="{00000000-0005-0000-0000-000058230000}"/>
    <cellStyle name="Separador de milhares 2 45 2" xfId="9106" xr:uid="{00000000-0005-0000-0000-000059230000}"/>
    <cellStyle name="Separador de milhares 2 45 20" xfId="9107" xr:uid="{00000000-0005-0000-0000-00005A230000}"/>
    <cellStyle name="Separador de milhares 2 45 21" xfId="9108" xr:uid="{00000000-0005-0000-0000-00005B230000}"/>
    <cellStyle name="Separador de milhares 2 45 22" xfId="9109" xr:uid="{00000000-0005-0000-0000-00005C230000}"/>
    <cellStyle name="Separador de milhares 2 45 23" xfId="9110" xr:uid="{00000000-0005-0000-0000-00005D230000}"/>
    <cellStyle name="Separador de milhares 2 45 3" xfId="9111" xr:uid="{00000000-0005-0000-0000-00005E230000}"/>
    <cellStyle name="Separador de milhares 2 45 4" xfId="9112" xr:uid="{00000000-0005-0000-0000-00005F230000}"/>
    <cellStyle name="Separador de milhares 2 45 5" xfId="9113" xr:uid="{00000000-0005-0000-0000-000060230000}"/>
    <cellStyle name="Separador de milhares 2 45 6" xfId="9114" xr:uid="{00000000-0005-0000-0000-000061230000}"/>
    <cellStyle name="Separador de milhares 2 45 7" xfId="9115" xr:uid="{00000000-0005-0000-0000-000062230000}"/>
    <cellStyle name="Separador de milhares 2 45 8" xfId="9116" xr:uid="{00000000-0005-0000-0000-000063230000}"/>
    <cellStyle name="Separador de milhares 2 45 9" xfId="9117" xr:uid="{00000000-0005-0000-0000-000064230000}"/>
    <cellStyle name="Separador de milhares 2 46" xfId="9118" xr:uid="{00000000-0005-0000-0000-000065230000}"/>
    <cellStyle name="Separador de milhares 2 46 10" xfId="9119" xr:uid="{00000000-0005-0000-0000-000066230000}"/>
    <cellStyle name="Separador de milhares 2 46 11" xfId="9120" xr:uid="{00000000-0005-0000-0000-000067230000}"/>
    <cellStyle name="Separador de milhares 2 46 12" xfId="9121" xr:uid="{00000000-0005-0000-0000-000068230000}"/>
    <cellStyle name="Separador de milhares 2 46 13" xfId="9122" xr:uid="{00000000-0005-0000-0000-000069230000}"/>
    <cellStyle name="Separador de milhares 2 46 14" xfId="9123" xr:uid="{00000000-0005-0000-0000-00006A230000}"/>
    <cellStyle name="Separador de milhares 2 46 15" xfId="9124" xr:uid="{00000000-0005-0000-0000-00006B230000}"/>
    <cellStyle name="Separador de milhares 2 46 16" xfId="9125" xr:uid="{00000000-0005-0000-0000-00006C230000}"/>
    <cellStyle name="Separador de milhares 2 46 17" xfId="9126" xr:uid="{00000000-0005-0000-0000-00006D230000}"/>
    <cellStyle name="Separador de milhares 2 46 18" xfId="9127" xr:uid="{00000000-0005-0000-0000-00006E230000}"/>
    <cellStyle name="Separador de milhares 2 46 19" xfId="9128" xr:uid="{00000000-0005-0000-0000-00006F230000}"/>
    <cellStyle name="Separador de milhares 2 46 2" xfId="9129" xr:uid="{00000000-0005-0000-0000-000070230000}"/>
    <cellStyle name="Separador de milhares 2 46 20" xfId="9130" xr:uid="{00000000-0005-0000-0000-000071230000}"/>
    <cellStyle name="Separador de milhares 2 46 21" xfId="9131" xr:uid="{00000000-0005-0000-0000-000072230000}"/>
    <cellStyle name="Separador de milhares 2 46 22" xfId="9132" xr:uid="{00000000-0005-0000-0000-000073230000}"/>
    <cellStyle name="Separador de milhares 2 46 23" xfId="9133" xr:uid="{00000000-0005-0000-0000-000074230000}"/>
    <cellStyle name="Separador de milhares 2 46 3" xfId="9134" xr:uid="{00000000-0005-0000-0000-000075230000}"/>
    <cellStyle name="Separador de milhares 2 46 4" xfId="9135" xr:uid="{00000000-0005-0000-0000-000076230000}"/>
    <cellStyle name="Separador de milhares 2 46 5" xfId="9136" xr:uid="{00000000-0005-0000-0000-000077230000}"/>
    <cellStyle name="Separador de milhares 2 46 6" xfId="9137" xr:uid="{00000000-0005-0000-0000-000078230000}"/>
    <cellStyle name="Separador de milhares 2 46 7" xfId="9138" xr:uid="{00000000-0005-0000-0000-000079230000}"/>
    <cellStyle name="Separador de milhares 2 46 8" xfId="9139" xr:uid="{00000000-0005-0000-0000-00007A230000}"/>
    <cellStyle name="Separador de milhares 2 46 9" xfId="9140" xr:uid="{00000000-0005-0000-0000-00007B230000}"/>
    <cellStyle name="Separador de milhares 2 47" xfId="9141" xr:uid="{00000000-0005-0000-0000-00007C230000}"/>
    <cellStyle name="Separador de milhares 2 47 10" xfId="9142" xr:uid="{00000000-0005-0000-0000-00007D230000}"/>
    <cellStyle name="Separador de milhares 2 47 11" xfId="9143" xr:uid="{00000000-0005-0000-0000-00007E230000}"/>
    <cellStyle name="Separador de milhares 2 47 12" xfId="9144" xr:uid="{00000000-0005-0000-0000-00007F230000}"/>
    <cellStyle name="Separador de milhares 2 47 13" xfId="9145" xr:uid="{00000000-0005-0000-0000-000080230000}"/>
    <cellStyle name="Separador de milhares 2 47 14" xfId="9146" xr:uid="{00000000-0005-0000-0000-000081230000}"/>
    <cellStyle name="Separador de milhares 2 47 15" xfId="9147" xr:uid="{00000000-0005-0000-0000-000082230000}"/>
    <cellStyle name="Separador de milhares 2 47 16" xfId="9148" xr:uid="{00000000-0005-0000-0000-000083230000}"/>
    <cellStyle name="Separador de milhares 2 47 17" xfId="9149" xr:uid="{00000000-0005-0000-0000-000084230000}"/>
    <cellStyle name="Separador de milhares 2 47 18" xfId="9150" xr:uid="{00000000-0005-0000-0000-000085230000}"/>
    <cellStyle name="Separador de milhares 2 47 19" xfId="9151" xr:uid="{00000000-0005-0000-0000-000086230000}"/>
    <cellStyle name="Separador de milhares 2 47 2" xfId="9152" xr:uid="{00000000-0005-0000-0000-000087230000}"/>
    <cellStyle name="Separador de milhares 2 47 20" xfId="9153" xr:uid="{00000000-0005-0000-0000-000088230000}"/>
    <cellStyle name="Separador de milhares 2 47 21" xfId="9154" xr:uid="{00000000-0005-0000-0000-000089230000}"/>
    <cellStyle name="Separador de milhares 2 47 22" xfId="9155" xr:uid="{00000000-0005-0000-0000-00008A230000}"/>
    <cellStyle name="Separador de milhares 2 47 23" xfId="9156" xr:uid="{00000000-0005-0000-0000-00008B230000}"/>
    <cellStyle name="Separador de milhares 2 47 3" xfId="9157" xr:uid="{00000000-0005-0000-0000-00008C230000}"/>
    <cellStyle name="Separador de milhares 2 47 4" xfId="9158" xr:uid="{00000000-0005-0000-0000-00008D230000}"/>
    <cellStyle name="Separador de milhares 2 47 5" xfId="9159" xr:uid="{00000000-0005-0000-0000-00008E230000}"/>
    <cellStyle name="Separador de milhares 2 47 6" xfId="9160" xr:uid="{00000000-0005-0000-0000-00008F230000}"/>
    <cellStyle name="Separador de milhares 2 47 7" xfId="9161" xr:uid="{00000000-0005-0000-0000-000090230000}"/>
    <cellStyle name="Separador de milhares 2 47 8" xfId="9162" xr:uid="{00000000-0005-0000-0000-000091230000}"/>
    <cellStyle name="Separador de milhares 2 47 9" xfId="9163" xr:uid="{00000000-0005-0000-0000-000092230000}"/>
    <cellStyle name="Separador de milhares 2 48" xfId="9164" xr:uid="{00000000-0005-0000-0000-000093230000}"/>
    <cellStyle name="Separador de milhares 2 48 10" xfId="9165" xr:uid="{00000000-0005-0000-0000-000094230000}"/>
    <cellStyle name="Separador de milhares 2 48 11" xfId="9166" xr:uid="{00000000-0005-0000-0000-000095230000}"/>
    <cellStyle name="Separador de milhares 2 48 12" xfId="9167" xr:uid="{00000000-0005-0000-0000-000096230000}"/>
    <cellStyle name="Separador de milhares 2 48 13" xfId="9168" xr:uid="{00000000-0005-0000-0000-000097230000}"/>
    <cellStyle name="Separador de milhares 2 48 14" xfId="9169" xr:uid="{00000000-0005-0000-0000-000098230000}"/>
    <cellStyle name="Separador de milhares 2 48 15" xfId="9170" xr:uid="{00000000-0005-0000-0000-000099230000}"/>
    <cellStyle name="Separador de milhares 2 48 16" xfId="9171" xr:uid="{00000000-0005-0000-0000-00009A230000}"/>
    <cellStyle name="Separador de milhares 2 48 17" xfId="9172" xr:uid="{00000000-0005-0000-0000-00009B230000}"/>
    <cellStyle name="Separador de milhares 2 48 18" xfId="9173" xr:uid="{00000000-0005-0000-0000-00009C230000}"/>
    <cellStyle name="Separador de milhares 2 48 19" xfId="9174" xr:uid="{00000000-0005-0000-0000-00009D230000}"/>
    <cellStyle name="Separador de milhares 2 48 2" xfId="9175" xr:uid="{00000000-0005-0000-0000-00009E230000}"/>
    <cellStyle name="Separador de milhares 2 48 20" xfId="9176" xr:uid="{00000000-0005-0000-0000-00009F230000}"/>
    <cellStyle name="Separador de milhares 2 48 21" xfId="9177" xr:uid="{00000000-0005-0000-0000-0000A0230000}"/>
    <cellStyle name="Separador de milhares 2 48 22" xfId="9178" xr:uid="{00000000-0005-0000-0000-0000A1230000}"/>
    <cellStyle name="Separador de milhares 2 48 23" xfId="9179" xr:uid="{00000000-0005-0000-0000-0000A2230000}"/>
    <cellStyle name="Separador de milhares 2 48 3" xfId="9180" xr:uid="{00000000-0005-0000-0000-0000A3230000}"/>
    <cellStyle name="Separador de milhares 2 48 4" xfId="9181" xr:uid="{00000000-0005-0000-0000-0000A4230000}"/>
    <cellStyle name="Separador de milhares 2 48 5" xfId="9182" xr:uid="{00000000-0005-0000-0000-0000A5230000}"/>
    <cellStyle name="Separador de milhares 2 48 6" xfId="9183" xr:uid="{00000000-0005-0000-0000-0000A6230000}"/>
    <cellStyle name="Separador de milhares 2 48 7" xfId="9184" xr:uid="{00000000-0005-0000-0000-0000A7230000}"/>
    <cellStyle name="Separador de milhares 2 48 8" xfId="9185" xr:uid="{00000000-0005-0000-0000-0000A8230000}"/>
    <cellStyle name="Separador de milhares 2 48 9" xfId="9186" xr:uid="{00000000-0005-0000-0000-0000A9230000}"/>
    <cellStyle name="Separador de milhares 2 49" xfId="9187" xr:uid="{00000000-0005-0000-0000-0000AA230000}"/>
    <cellStyle name="Separador de milhares 2 49 10" xfId="9188" xr:uid="{00000000-0005-0000-0000-0000AB230000}"/>
    <cellStyle name="Separador de milhares 2 49 11" xfId="9189" xr:uid="{00000000-0005-0000-0000-0000AC230000}"/>
    <cellStyle name="Separador de milhares 2 49 12" xfId="9190" xr:uid="{00000000-0005-0000-0000-0000AD230000}"/>
    <cellStyle name="Separador de milhares 2 49 13" xfId="9191" xr:uid="{00000000-0005-0000-0000-0000AE230000}"/>
    <cellStyle name="Separador de milhares 2 49 14" xfId="9192" xr:uid="{00000000-0005-0000-0000-0000AF230000}"/>
    <cellStyle name="Separador de milhares 2 49 15" xfId="9193" xr:uid="{00000000-0005-0000-0000-0000B0230000}"/>
    <cellStyle name="Separador de milhares 2 49 16" xfId="9194" xr:uid="{00000000-0005-0000-0000-0000B1230000}"/>
    <cellStyle name="Separador de milhares 2 49 17" xfId="9195" xr:uid="{00000000-0005-0000-0000-0000B2230000}"/>
    <cellStyle name="Separador de milhares 2 49 18" xfId="9196" xr:uid="{00000000-0005-0000-0000-0000B3230000}"/>
    <cellStyle name="Separador de milhares 2 49 19" xfId="9197" xr:uid="{00000000-0005-0000-0000-0000B4230000}"/>
    <cellStyle name="Separador de milhares 2 49 2" xfId="9198" xr:uid="{00000000-0005-0000-0000-0000B5230000}"/>
    <cellStyle name="Separador de milhares 2 49 20" xfId="9199" xr:uid="{00000000-0005-0000-0000-0000B6230000}"/>
    <cellStyle name="Separador de milhares 2 49 21" xfId="9200" xr:uid="{00000000-0005-0000-0000-0000B7230000}"/>
    <cellStyle name="Separador de milhares 2 49 22" xfId="9201" xr:uid="{00000000-0005-0000-0000-0000B8230000}"/>
    <cellStyle name="Separador de milhares 2 49 23" xfId="9202" xr:uid="{00000000-0005-0000-0000-0000B9230000}"/>
    <cellStyle name="Separador de milhares 2 49 3" xfId="9203" xr:uid="{00000000-0005-0000-0000-0000BA230000}"/>
    <cellStyle name="Separador de milhares 2 49 4" xfId="9204" xr:uid="{00000000-0005-0000-0000-0000BB230000}"/>
    <cellStyle name="Separador de milhares 2 49 5" xfId="9205" xr:uid="{00000000-0005-0000-0000-0000BC230000}"/>
    <cellStyle name="Separador de milhares 2 49 6" xfId="9206" xr:uid="{00000000-0005-0000-0000-0000BD230000}"/>
    <cellStyle name="Separador de milhares 2 49 7" xfId="9207" xr:uid="{00000000-0005-0000-0000-0000BE230000}"/>
    <cellStyle name="Separador de milhares 2 49 8" xfId="9208" xr:uid="{00000000-0005-0000-0000-0000BF230000}"/>
    <cellStyle name="Separador de milhares 2 49 9" xfId="9209" xr:uid="{00000000-0005-0000-0000-0000C0230000}"/>
    <cellStyle name="Separador de milhares 2 5" xfId="9210" xr:uid="{00000000-0005-0000-0000-0000C1230000}"/>
    <cellStyle name="Separador de milhares 2 5 10" xfId="9211" xr:uid="{00000000-0005-0000-0000-0000C2230000}"/>
    <cellStyle name="Separador de milhares 2 5 10 2" xfId="14196" xr:uid="{8F6E7B97-3560-4144-B2EE-E16233790DD0}"/>
    <cellStyle name="Separador de milhares 2 5 11" xfId="9212" xr:uid="{00000000-0005-0000-0000-0000C3230000}"/>
    <cellStyle name="Separador de milhares 2 5 11 2" xfId="14197" xr:uid="{AEB10107-BAC6-4120-B722-A0D24142BBE1}"/>
    <cellStyle name="Separador de milhares 2 5 12" xfId="9213" xr:uid="{00000000-0005-0000-0000-0000C4230000}"/>
    <cellStyle name="Separador de milhares 2 5 12 2" xfId="14198" xr:uid="{36C8295E-4B86-4C61-BF17-C6816CC1DC83}"/>
    <cellStyle name="Separador de milhares 2 5 13" xfId="9214" xr:uid="{00000000-0005-0000-0000-0000C5230000}"/>
    <cellStyle name="Separador de milhares 2 5 13 2" xfId="14199" xr:uid="{A1ECA24D-219B-4B26-8498-B052FC610422}"/>
    <cellStyle name="Separador de milhares 2 5 14" xfId="9215" xr:uid="{00000000-0005-0000-0000-0000C6230000}"/>
    <cellStyle name="Separador de milhares 2 5 14 2" xfId="14200" xr:uid="{C15F437E-FE53-4D0E-9EFB-81EA46E57464}"/>
    <cellStyle name="Separador de milhares 2 5 15" xfId="9216" xr:uid="{00000000-0005-0000-0000-0000C7230000}"/>
    <cellStyle name="Separador de milhares 2 5 15 2" xfId="14201" xr:uid="{0CDBDF37-CE39-4315-B576-0544FA22070B}"/>
    <cellStyle name="Separador de milhares 2 5 16" xfId="9217" xr:uid="{00000000-0005-0000-0000-0000C8230000}"/>
    <cellStyle name="Separador de milhares 2 5 16 2" xfId="14202" xr:uid="{EF2E2ACD-5481-49C3-BE98-181E75B0EE73}"/>
    <cellStyle name="Separador de milhares 2 5 17" xfId="9218" xr:uid="{00000000-0005-0000-0000-0000C9230000}"/>
    <cellStyle name="Separador de milhares 2 5 17 2" xfId="14203" xr:uid="{B899AE30-2D8D-4F4C-867B-F1C18CC87D0B}"/>
    <cellStyle name="Separador de milhares 2 5 18" xfId="9219" xr:uid="{00000000-0005-0000-0000-0000CA230000}"/>
    <cellStyle name="Separador de milhares 2 5 18 2" xfId="14204" xr:uid="{5A97E1B4-B796-40B9-B846-D951C2AB49C8}"/>
    <cellStyle name="Separador de milhares 2 5 19" xfId="9220" xr:uid="{00000000-0005-0000-0000-0000CB230000}"/>
    <cellStyle name="Separador de milhares 2 5 19 2" xfId="14205" xr:uid="{D958E82C-2FCC-416D-BF5D-49B9D28D29BF}"/>
    <cellStyle name="Separador de milhares 2 5 2" xfId="9221" xr:uid="{00000000-0005-0000-0000-0000CC230000}"/>
    <cellStyle name="Separador de milhares 2 5 2 2" xfId="9222" xr:uid="{00000000-0005-0000-0000-0000CD230000}"/>
    <cellStyle name="Separador de milhares 2 5 2 3" xfId="9223" xr:uid="{00000000-0005-0000-0000-0000CE230000}"/>
    <cellStyle name="Separador de milhares 2 5 2 4" xfId="9224" xr:uid="{00000000-0005-0000-0000-0000CF230000}"/>
    <cellStyle name="Separador de milhares 2 5 2 5" xfId="9225" xr:uid="{00000000-0005-0000-0000-0000D0230000}"/>
    <cellStyle name="Separador de milhares 2 5 2 6" xfId="9226" xr:uid="{00000000-0005-0000-0000-0000D1230000}"/>
    <cellStyle name="Separador de milhares 2 5 2 7" xfId="9227" xr:uid="{00000000-0005-0000-0000-0000D2230000}"/>
    <cellStyle name="Separador de milhares 2 5 2 8" xfId="14206" xr:uid="{5FE07B95-8305-4308-B97C-C484219D39D4}"/>
    <cellStyle name="Separador de milhares 2 5 20" xfId="9228" xr:uid="{00000000-0005-0000-0000-0000D3230000}"/>
    <cellStyle name="Separador de milhares 2 5 20 2" xfId="14207" xr:uid="{432FFCDF-27F8-4B5A-997D-A3842C41DF41}"/>
    <cellStyle name="Separador de milhares 2 5 21" xfId="9229" xr:uid="{00000000-0005-0000-0000-0000D4230000}"/>
    <cellStyle name="Separador de milhares 2 5 21 2" xfId="14208" xr:uid="{CD2B413F-5AB7-459F-886E-C43BC5726805}"/>
    <cellStyle name="Separador de milhares 2 5 22" xfId="9230" xr:uid="{00000000-0005-0000-0000-0000D5230000}"/>
    <cellStyle name="Separador de milhares 2 5 22 2" xfId="14209" xr:uid="{54306ED1-EBA6-4E13-8699-F3E1568DA916}"/>
    <cellStyle name="Separador de milhares 2 5 23" xfId="9231" xr:uid="{00000000-0005-0000-0000-0000D6230000}"/>
    <cellStyle name="Separador de milhares 2 5 23 2" xfId="14210" xr:uid="{45F0281F-7B3B-4F47-BC21-E8E7E288CF8B}"/>
    <cellStyle name="Separador de milhares 2 5 24" xfId="9232" xr:uid="{00000000-0005-0000-0000-0000D7230000}"/>
    <cellStyle name="Separador de milhares 2 5 24 2" xfId="14211" xr:uid="{ED616FDD-B5C2-44B4-85EA-B26461F5A82A}"/>
    <cellStyle name="Separador de milhares 2 5 25" xfId="9233" xr:uid="{00000000-0005-0000-0000-0000D8230000}"/>
    <cellStyle name="Separador de milhares 2 5 25 2" xfId="14212" xr:uid="{F55E5F35-8536-4482-855B-6D87ACE26D1E}"/>
    <cellStyle name="Separador de milhares 2 5 26" xfId="9234" xr:uid="{00000000-0005-0000-0000-0000D9230000}"/>
    <cellStyle name="Separador de milhares 2 5 26 2" xfId="14213" xr:uid="{20113E1D-ECAC-4672-BEB2-D3B533E58D1C}"/>
    <cellStyle name="Separador de milhares 2 5 27" xfId="9235" xr:uid="{00000000-0005-0000-0000-0000DA230000}"/>
    <cellStyle name="Separador de milhares 2 5 27 2" xfId="14214" xr:uid="{6434B03D-A6A5-4503-ADA0-B7DCEF6E4C9B}"/>
    <cellStyle name="Separador de milhares 2 5 28" xfId="9236" xr:uid="{00000000-0005-0000-0000-0000DB230000}"/>
    <cellStyle name="Separador de milhares 2 5 28 2" xfId="14215" xr:uid="{068C09F8-1D1D-4132-A82D-373092F4F258}"/>
    <cellStyle name="Separador de milhares 2 5 29" xfId="9237" xr:uid="{00000000-0005-0000-0000-0000DC230000}"/>
    <cellStyle name="Separador de milhares 2 5 29 2" xfId="14216" xr:uid="{31DBFFFE-6EA8-4808-9DAF-A0D37F5C3FD6}"/>
    <cellStyle name="Separador de milhares 2 5 3" xfId="9238" xr:uid="{00000000-0005-0000-0000-0000DD230000}"/>
    <cellStyle name="Separador de milhares 2 5 3 10" xfId="9239" xr:uid="{00000000-0005-0000-0000-0000DE230000}"/>
    <cellStyle name="Separador de milhares 2 5 3 11" xfId="9240" xr:uid="{00000000-0005-0000-0000-0000DF230000}"/>
    <cellStyle name="Separador de milhares 2 5 3 12" xfId="9241" xr:uid="{00000000-0005-0000-0000-0000E0230000}"/>
    <cellStyle name="Separador de milhares 2 5 3 13" xfId="9242" xr:uid="{00000000-0005-0000-0000-0000E1230000}"/>
    <cellStyle name="Separador de milhares 2 5 3 14" xfId="9243" xr:uid="{00000000-0005-0000-0000-0000E2230000}"/>
    <cellStyle name="Separador de milhares 2 5 3 15" xfId="9244" xr:uid="{00000000-0005-0000-0000-0000E3230000}"/>
    <cellStyle name="Separador de milhares 2 5 3 16" xfId="9245" xr:uid="{00000000-0005-0000-0000-0000E4230000}"/>
    <cellStyle name="Separador de milhares 2 5 3 17" xfId="9246" xr:uid="{00000000-0005-0000-0000-0000E5230000}"/>
    <cellStyle name="Separador de milhares 2 5 3 18" xfId="9247" xr:uid="{00000000-0005-0000-0000-0000E6230000}"/>
    <cellStyle name="Separador de milhares 2 5 3 19" xfId="9248" xr:uid="{00000000-0005-0000-0000-0000E7230000}"/>
    <cellStyle name="Separador de milhares 2 5 3 2" xfId="9249" xr:uid="{00000000-0005-0000-0000-0000E8230000}"/>
    <cellStyle name="Separador de milhares 2 5 3 20" xfId="9250" xr:uid="{00000000-0005-0000-0000-0000E9230000}"/>
    <cellStyle name="Separador de milhares 2 5 3 21" xfId="9251" xr:uid="{00000000-0005-0000-0000-0000EA230000}"/>
    <cellStyle name="Separador de milhares 2 5 3 22" xfId="9252" xr:uid="{00000000-0005-0000-0000-0000EB230000}"/>
    <cellStyle name="Separador de milhares 2 5 3 23" xfId="9253" xr:uid="{00000000-0005-0000-0000-0000EC230000}"/>
    <cellStyle name="Separador de milhares 2 5 3 24" xfId="14217" xr:uid="{227AAF54-3E65-4657-8EF1-4B3E76AA4D83}"/>
    <cellStyle name="Separador de milhares 2 5 3 3" xfId="9254" xr:uid="{00000000-0005-0000-0000-0000ED230000}"/>
    <cellStyle name="Separador de milhares 2 5 3 4" xfId="9255" xr:uid="{00000000-0005-0000-0000-0000EE230000}"/>
    <cellStyle name="Separador de milhares 2 5 3 5" xfId="9256" xr:uid="{00000000-0005-0000-0000-0000EF230000}"/>
    <cellStyle name="Separador de milhares 2 5 3 6" xfId="9257" xr:uid="{00000000-0005-0000-0000-0000F0230000}"/>
    <cellStyle name="Separador de milhares 2 5 3 7" xfId="9258" xr:uid="{00000000-0005-0000-0000-0000F1230000}"/>
    <cellStyle name="Separador de milhares 2 5 3 8" xfId="9259" xr:uid="{00000000-0005-0000-0000-0000F2230000}"/>
    <cellStyle name="Separador de milhares 2 5 3 9" xfId="9260" xr:uid="{00000000-0005-0000-0000-0000F3230000}"/>
    <cellStyle name="Separador de milhares 2 5 30" xfId="9261" xr:uid="{00000000-0005-0000-0000-0000F4230000}"/>
    <cellStyle name="Separador de milhares 2 5 30 2" xfId="14218" xr:uid="{A26A2778-5D58-4B87-BCE0-8E9CB274798A}"/>
    <cellStyle name="Separador de milhares 2 5 31" xfId="9262" xr:uid="{00000000-0005-0000-0000-0000F5230000}"/>
    <cellStyle name="Separador de milhares 2 5 31 2" xfId="14219" xr:uid="{1677BCBE-E300-486E-A495-EC43BEAD243A}"/>
    <cellStyle name="Separador de milhares 2 5 32" xfId="9263" xr:uid="{00000000-0005-0000-0000-0000F6230000}"/>
    <cellStyle name="Separador de milhares 2 5 32 2" xfId="14220" xr:uid="{0FAF3FFB-0E5D-46BD-95F2-E0773B1558E4}"/>
    <cellStyle name="Separador de milhares 2 5 33" xfId="9264" xr:uid="{00000000-0005-0000-0000-0000F7230000}"/>
    <cellStyle name="Separador de milhares 2 5 33 2" xfId="14221" xr:uid="{F7CB24D9-8AA8-47D7-AB05-EC04E26182E5}"/>
    <cellStyle name="Separador de milhares 2 5 34" xfId="9265" xr:uid="{00000000-0005-0000-0000-0000F8230000}"/>
    <cellStyle name="Separador de milhares 2 5 35" xfId="9266" xr:uid="{00000000-0005-0000-0000-0000F9230000}"/>
    <cellStyle name="Separador de milhares 2 5 36" xfId="9267" xr:uid="{00000000-0005-0000-0000-0000FA230000}"/>
    <cellStyle name="Separador de milhares 2 5 37" xfId="9268" xr:uid="{00000000-0005-0000-0000-0000FB230000}"/>
    <cellStyle name="Separador de milhares 2 5 38" xfId="9269" xr:uid="{00000000-0005-0000-0000-0000FC230000}"/>
    <cellStyle name="Separador de milhares 2 5 39" xfId="9270" xr:uid="{00000000-0005-0000-0000-0000FD230000}"/>
    <cellStyle name="Separador de milhares 2 5 4" xfId="9271" xr:uid="{00000000-0005-0000-0000-0000FE230000}"/>
    <cellStyle name="Separador de milhares 2 5 4 10" xfId="9272" xr:uid="{00000000-0005-0000-0000-0000FF230000}"/>
    <cellStyle name="Separador de milhares 2 5 4 11" xfId="9273" xr:uid="{00000000-0005-0000-0000-000000240000}"/>
    <cellStyle name="Separador de milhares 2 5 4 12" xfId="9274" xr:uid="{00000000-0005-0000-0000-000001240000}"/>
    <cellStyle name="Separador de milhares 2 5 4 13" xfId="9275" xr:uid="{00000000-0005-0000-0000-000002240000}"/>
    <cellStyle name="Separador de milhares 2 5 4 14" xfId="9276" xr:uid="{00000000-0005-0000-0000-000003240000}"/>
    <cellStyle name="Separador de milhares 2 5 4 15" xfId="9277" xr:uid="{00000000-0005-0000-0000-000004240000}"/>
    <cellStyle name="Separador de milhares 2 5 4 16" xfId="9278" xr:uid="{00000000-0005-0000-0000-000005240000}"/>
    <cellStyle name="Separador de milhares 2 5 4 17" xfId="9279" xr:uid="{00000000-0005-0000-0000-000006240000}"/>
    <cellStyle name="Separador de milhares 2 5 4 18" xfId="9280" xr:uid="{00000000-0005-0000-0000-000007240000}"/>
    <cellStyle name="Separador de milhares 2 5 4 19" xfId="9281" xr:uid="{00000000-0005-0000-0000-000008240000}"/>
    <cellStyle name="Separador de milhares 2 5 4 2" xfId="9282" xr:uid="{00000000-0005-0000-0000-000009240000}"/>
    <cellStyle name="Separador de milhares 2 5 4 20" xfId="9283" xr:uid="{00000000-0005-0000-0000-00000A240000}"/>
    <cellStyle name="Separador de milhares 2 5 4 21" xfId="9284" xr:uid="{00000000-0005-0000-0000-00000B240000}"/>
    <cellStyle name="Separador de milhares 2 5 4 22" xfId="9285" xr:uid="{00000000-0005-0000-0000-00000C240000}"/>
    <cellStyle name="Separador de milhares 2 5 4 23" xfId="9286" xr:uid="{00000000-0005-0000-0000-00000D240000}"/>
    <cellStyle name="Separador de milhares 2 5 4 24" xfId="14222" xr:uid="{795F04BC-7963-4D7F-A2B7-5564CABEEF4F}"/>
    <cellStyle name="Separador de milhares 2 5 4 3" xfId="9287" xr:uid="{00000000-0005-0000-0000-00000E240000}"/>
    <cellStyle name="Separador de milhares 2 5 4 4" xfId="9288" xr:uid="{00000000-0005-0000-0000-00000F240000}"/>
    <cellStyle name="Separador de milhares 2 5 4 5" xfId="9289" xr:uid="{00000000-0005-0000-0000-000010240000}"/>
    <cellStyle name="Separador de milhares 2 5 4 6" xfId="9290" xr:uid="{00000000-0005-0000-0000-000011240000}"/>
    <cellStyle name="Separador de milhares 2 5 4 7" xfId="9291" xr:uid="{00000000-0005-0000-0000-000012240000}"/>
    <cellStyle name="Separador de milhares 2 5 4 8" xfId="9292" xr:uid="{00000000-0005-0000-0000-000013240000}"/>
    <cellStyle name="Separador de milhares 2 5 4 9" xfId="9293" xr:uid="{00000000-0005-0000-0000-000014240000}"/>
    <cellStyle name="Separador de milhares 2 5 40" xfId="9294" xr:uid="{00000000-0005-0000-0000-000015240000}"/>
    <cellStyle name="Separador de milhares 2 5 40 2" xfId="14223" xr:uid="{B4469C24-5459-4A71-81B8-602B4CAD106D}"/>
    <cellStyle name="Separador de milhares 2 5 41" xfId="9295" xr:uid="{00000000-0005-0000-0000-000016240000}"/>
    <cellStyle name="Separador de milhares 2 5 41 2" xfId="14224" xr:uid="{D4ED5748-3476-4963-ABBB-CA66255A3766}"/>
    <cellStyle name="Separador de milhares 2 5 42" xfId="9296" xr:uid="{00000000-0005-0000-0000-000017240000}"/>
    <cellStyle name="Separador de milhares 2 5 42 2" xfId="14225" xr:uid="{96391FAB-598D-4141-A40A-19CAB98A2ACF}"/>
    <cellStyle name="Separador de milhares 2 5 43" xfId="9297" xr:uid="{00000000-0005-0000-0000-000018240000}"/>
    <cellStyle name="Separador de milhares 2 5 43 2" xfId="14226" xr:uid="{610C67BE-CE0B-4F57-A8AF-7E81A254C41D}"/>
    <cellStyle name="Separador de milhares 2 5 44" xfId="9298" xr:uid="{00000000-0005-0000-0000-000019240000}"/>
    <cellStyle name="Separador de milhares 2 5 44 2" xfId="14227" xr:uid="{49C9087D-69DB-4605-95FA-3B909AEB8BF2}"/>
    <cellStyle name="Separador de milhares 2 5 45" xfId="9299" xr:uid="{00000000-0005-0000-0000-00001A240000}"/>
    <cellStyle name="Separador de milhares 2 5 45 2" xfId="14228" xr:uid="{FB0F0331-1232-4E2B-A2C4-41A859761078}"/>
    <cellStyle name="Separador de milhares 2 5 46" xfId="9300" xr:uid="{00000000-0005-0000-0000-00001B240000}"/>
    <cellStyle name="Separador de milhares 2 5 46 2" xfId="14229" xr:uid="{B2A129D4-14A7-4083-AF8E-D197292C0E47}"/>
    <cellStyle name="Separador de milhares 2 5 47" xfId="9301" xr:uid="{00000000-0005-0000-0000-00001C240000}"/>
    <cellStyle name="Separador de milhares 2 5 47 2" xfId="14230" xr:uid="{7E3E7ACA-629C-460F-AA3C-5EFF690981BA}"/>
    <cellStyle name="Separador de milhares 2 5 48" xfId="9302" xr:uid="{00000000-0005-0000-0000-00001D240000}"/>
    <cellStyle name="Separador de milhares 2 5 48 2" xfId="14231" xr:uid="{FDE22189-6859-4A51-BF8F-7CB123E5A16A}"/>
    <cellStyle name="Separador de milhares 2 5 49" xfId="9303" xr:uid="{00000000-0005-0000-0000-00001E240000}"/>
    <cellStyle name="Separador de milhares 2 5 49 2" xfId="14232" xr:uid="{B141BD94-D681-4B3D-9D2D-32A52016393B}"/>
    <cellStyle name="Separador de milhares 2 5 5" xfId="9304" xr:uid="{00000000-0005-0000-0000-00001F240000}"/>
    <cellStyle name="Separador de milhares 2 5 5 10" xfId="9305" xr:uid="{00000000-0005-0000-0000-000020240000}"/>
    <cellStyle name="Separador de milhares 2 5 5 11" xfId="9306" xr:uid="{00000000-0005-0000-0000-000021240000}"/>
    <cellStyle name="Separador de milhares 2 5 5 12" xfId="9307" xr:uid="{00000000-0005-0000-0000-000022240000}"/>
    <cellStyle name="Separador de milhares 2 5 5 13" xfId="9308" xr:uid="{00000000-0005-0000-0000-000023240000}"/>
    <cellStyle name="Separador de milhares 2 5 5 14" xfId="9309" xr:uid="{00000000-0005-0000-0000-000024240000}"/>
    <cellStyle name="Separador de milhares 2 5 5 15" xfId="9310" xr:uid="{00000000-0005-0000-0000-000025240000}"/>
    <cellStyle name="Separador de milhares 2 5 5 16" xfId="9311" xr:uid="{00000000-0005-0000-0000-000026240000}"/>
    <cellStyle name="Separador de milhares 2 5 5 17" xfId="9312" xr:uid="{00000000-0005-0000-0000-000027240000}"/>
    <cellStyle name="Separador de milhares 2 5 5 18" xfId="9313" xr:uid="{00000000-0005-0000-0000-000028240000}"/>
    <cellStyle name="Separador de milhares 2 5 5 19" xfId="9314" xr:uid="{00000000-0005-0000-0000-000029240000}"/>
    <cellStyle name="Separador de milhares 2 5 5 2" xfId="9315" xr:uid="{00000000-0005-0000-0000-00002A240000}"/>
    <cellStyle name="Separador de milhares 2 5 5 20" xfId="9316" xr:uid="{00000000-0005-0000-0000-00002B240000}"/>
    <cellStyle name="Separador de milhares 2 5 5 21" xfId="9317" xr:uid="{00000000-0005-0000-0000-00002C240000}"/>
    <cellStyle name="Separador de milhares 2 5 5 22" xfId="9318" xr:uid="{00000000-0005-0000-0000-00002D240000}"/>
    <cellStyle name="Separador de milhares 2 5 5 23" xfId="9319" xr:uid="{00000000-0005-0000-0000-00002E240000}"/>
    <cellStyle name="Separador de milhares 2 5 5 24" xfId="14233" xr:uid="{DEEBCF04-7DA5-443F-A118-0615D3E9C3B5}"/>
    <cellStyle name="Separador de milhares 2 5 5 3" xfId="9320" xr:uid="{00000000-0005-0000-0000-00002F240000}"/>
    <cellStyle name="Separador de milhares 2 5 5 4" xfId="9321" xr:uid="{00000000-0005-0000-0000-000030240000}"/>
    <cellStyle name="Separador de milhares 2 5 5 5" xfId="9322" xr:uid="{00000000-0005-0000-0000-000031240000}"/>
    <cellStyle name="Separador de milhares 2 5 5 6" xfId="9323" xr:uid="{00000000-0005-0000-0000-000032240000}"/>
    <cellStyle name="Separador de milhares 2 5 5 7" xfId="9324" xr:uid="{00000000-0005-0000-0000-000033240000}"/>
    <cellStyle name="Separador de milhares 2 5 5 8" xfId="9325" xr:uid="{00000000-0005-0000-0000-000034240000}"/>
    <cellStyle name="Separador de milhares 2 5 5 9" xfId="9326" xr:uid="{00000000-0005-0000-0000-000035240000}"/>
    <cellStyle name="Separador de milhares 2 5 50" xfId="9327" xr:uid="{00000000-0005-0000-0000-000036240000}"/>
    <cellStyle name="Separador de milhares 2 5 50 2" xfId="14234" xr:uid="{B9179C12-D200-44FF-979C-1EE679E3629D}"/>
    <cellStyle name="Separador de milhares 2 5 51" xfId="9328" xr:uid="{00000000-0005-0000-0000-000037240000}"/>
    <cellStyle name="Separador de milhares 2 5 51 2" xfId="14235" xr:uid="{F0ECB6B7-6AB2-445C-AEB3-980EF5F1FE5B}"/>
    <cellStyle name="Separador de milhares 2 5 52" xfId="9329" xr:uid="{00000000-0005-0000-0000-000038240000}"/>
    <cellStyle name="Separador de milhares 2 5 52 2" xfId="14236" xr:uid="{9B1A6FDD-00F1-4C73-B4D1-3F0E89B316CA}"/>
    <cellStyle name="Separador de milhares 2 5 53" xfId="9330" xr:uid="{00000000-0005-0000-0000-000039240000}"/>
    <cellStyle name="Separador de milhares 2 5 53 2" xfId="14237" xr:uid="{DD65C8EB-3C09-48F1-888F-CA744187E5F1}"/>
    <cellStyle name="Separador de milhares 2 5 54" xfId="9331" xr:uid="{00000000-0005-0000-0000-00003A240000}"/>
    <cellStyle name="Separador de milhares 2 5 54 2" xfId="14238" xr:uid="{40CEF444-7A3B-46B5-80F4-EF0B09CE34F7}"/>
    <cellStyle name="Separador de milhares 2 5 55" xfId="9332" xr:uid="{00000000-0005-0000-0000-00003B240000}"/>
    <cellStyle name="Separador de milhares 2 5 55 2" xfId="14239" xr:uid="{8C523BA7-F912-43D8-9530-04499CBA0EA6}"/>
    <cellStyle name="Separador de milhares 2 5 56" xfId="14195" xr:uid="{D066D923-436D-443A-875D-2FE811531F58}"/>
    <cellStyle name="Separador de milhares 2 5 6" xfId="9333" xr:uid="{00000000-0005-0000-0000-00003C240000}"/>
    <cellStyle name="Separador de milhares 2 5 6 10" xfId="9334" xr:uid="{00000000-0005-0000-0000-00003D240000}"/>
    <cellStyle name="Separador de milhares 2 5 6 11" xfId="9335" xr:uid="{00000000-0005-0000-0000-00003E240000}"/>
    <cellStyle name="Separador de milhares 2 5 6 12" xfId="9336" xr:uid="{00000000-0005-0000-0000-00003F240000}"/>
    <cellStyle name="Separador de milhares 2 5 6 13" xfId="9337" xr:uid="{00000000-0005-0000-0000-000040240000}"/>
    <cellStyle name="Separador de milhares 2 5 6 14" xfId="9338" xr:uid="{00000000-0005-0000-0000-000041240000}"/>
    <cellStyle name="Separador de milhares 2 5 6 15" xfId="9339" xr:uid="{00000000-0005-0000-0000-000042240000}"/>
    <cellStyle name="Separador de milhares 2 5 6 16" xfId="9340" xr:uid="{00000000-0005-0000-0000-000043240000}"/>
    <cellStyle name="Separador de milhares 2 5 6 17" xfId="9341" xr:uid="{00000000-0005-0000-0000-000044240000}"/>
    <cellStyle name="Separador de milhares 2 5 6 18" xfId="9342" xr:uid="{00000000-0005-0000-0000-000045240000}"/>
    <cellStyle name="Separador de milhares 2 5 6 19" xfId="9343" xr:uid="{00000000-0005-0000-0000-000046240000}"/>
    <cellStyle name="Separador de milhares 2 5 6 2" xfId="9344" xr:uid="{00000000-0005-0000-0000-000047240000}"/>
    <cellStyle name="Separador de milhares 2 5 6 20" xfId="9345" xr:uid="{00000000-0005-0000-0000-000048240000}"/>
    <cellStyle name="Separador de milhares 2 5 6 21" xfId="9346" xr:uid="{00000000-0005-0000-0000-000049240000}"/>
    <cellStyle name="Separador de milhares 2 5 6 22" xfId="9347" xr:uid="{00000000-0005-0000-0000-00004A240000}"/>
    <cellStyle name="Separador de milhares 2 5 6 23" xfId="9348" xr:uid="{00000000-0005-0000-0000-00004B240000}"/>
    <cellStyle name="Separador de milhares 2 5 6 24" xfId="14240" xr:uid="{A8BE5D67-84D0-4E81-9607-5699BFCBCCA2}"/>
    <cellStyle name="Separador de milhares 2 5 6 3" xfId="9349" xr:uid="{00000000-0005-0000-0000-00004C240000}"/>
    <cellStyle name="Separador de milhares 2 5 6 4" xfId="9350" xr:uid="{00000000-0005-0000-0000-00004D240000}"/>
    <cellStyle name="Separador de milhares 2 5 6 5" xfId="9351" xr:uid="{00000000-0005-0000-0000-00004E240000}"/>
    <cellStyle name="Separador de milhares 2 5 6 6" xfId="9352" xr:uid="{00000000-0005-0000-0000-00004F240000}"/>
    <cellStyle name="Separador de milhares 2 5 6 7" xfId="9353" xr:uid="{00000000-0005-0000-0000-000050240000}"/>
    <cellStyle name="Separador de milhares 2 5 6 8" xfId="9354" xr:uid="{00000000-0005-0000-0000-000051240000}"/>
    <cellStyle name="Separador de milhares 2 5 6 9" xfId="9355" xr:uid="{00000000-0005-0000-0000-000052240000}"/>
    <cellStyle name="Separador de milhares 2 5 7" xfId="9356" xr:uid="{00000000-0005-0000-0000-000053240000}"/>
    <cellStyle name="Separador de milhares 2 5 7 10" xfId="9357" xr:uid="{00000000-0005-0000-0000-000054240000}"/>
    <cellStyle name="Separador de milhares 2 5 7 11" xfId="9358" xr:uid="{00000000-0005-0000-0000-000055240000}"/>
    <cellStyle name="Separador de milhares 2 5 7 12" xfId="9359" xr:uid="{00000000-0005-0000-0000-000056240000}"/>
    <cellStyle name="Separador de milhares 2 5 7 13" xfId="9360" xr:uid="{00000000-0005-0000-0000-000057240000}"/>
    <cellStyle name="Separador de milhares 2 5 7 14" xfId="9361" xr:uid="{00000000-0005-0000-0000-000058240000}"/>
    <cellStyle name="Separador de milhares 2 5 7 15" xfId="9362" xr:uid="{00000000-0005-0000-0000-000059240000}"/>
    <cellStyle name="Separador de milhares 2 5 7 16" xfId="9363" xr:uid="{00000000-0005-0000-0000-00005A240000}"/>
    <cellStyle name="Separador de milhares 2 5 7 17" xfId="9364" xr:uid="{00000000-0005-0000-0000-00005B240000}"/>
    <cellStyle name="Separador de milhares 2 5 7 18" xfId="9365" xr:uid="{00000000-0005-0000-0000-00005C240000}"/>
    <cellStyle name="Separador de milhares 2 5 7 19" xfId="9366" xr:uid="{00000000-0005-0000-0000-00005D240000}"/>
    <cellStyle name="Separador de milhares 2 5 7 2" xfId="9367" xr:uid="{00000000-0005-0000-0000-00005E240000}"/>
    <cellStyle name="Separador de milhares 2 5 7 20" xfId="9368" xr:uid="{00000000-0005-0000-0000-00005F240000}"/>
    <cellStyle name="Separador de milhares 2 5 7 21" xfId="9369" xr:uid="{00000000-0005-0000-0000-000060240000}"/>
    <cellStyle name="Separador de milhares 2 5 7 22" xfId="9370" xr:uid="{00000000-0005-0000-0000-000061240000}"/>
    <cellStyle name="Separador de milhares 2 5 7 23" xfId="9371" xr:uid="{00000000-0005-0000-0000-000062240000}"/>
    <cellStyle name="Separador de milhares 2 5 7 24" xfId="14241" xr:uid="{690B1884-4108-4DAE-B1B5-B0EB1C67C889}"/>
    <cellStyle name="Separador de milhares 2 5 7 3" xfId="9372" xr:uid="{00000000-0005-0000-0000-000063240000}"/>
    <cellStyle name="Separador de milhares 2 5 7 4" xfId="9373" xr:uid="{00000000-0005-0000-0000-000064240000}"/>
    <cellStyle name="Separador de milhares 2 5 7 5" xfId="9374" xr:uid="{00000000-0005-0000-0000-000065240000}"/>
    <cellStyle name="Separador de milhares 2 5 7 6" xfId="9375" xr:uid="{00000000-0005-0000-0000-000066240000}"/>
    <cellStyle name="Separador de milhares 2 5 7 7" xfId="9376" xr:uid="{00000000-0005-0000-0000-000067240000}"/>
    <cellStyle name="Separador de milhares 2 5 7 8" xfId="9377" xr:uid="{00000000-0005-0000-0000-000068240000}"/>
    <cellStyle name="Separador de milhares 2 5 7 9" xfId="9378" xr:uid="{00000000-0005-0000-0000-000069240000}"/>
    <cellStyle name="Separador de milhares 2 5 8" xfId="9379" xr:uid="{00000000-0005-0000-0000-00006A240000}"/>
    <cellStyle name="Separador de milhares 2 5 8 10" xfId="9380" xr:uid="{00000000-0005-0000-0000-00006B240000}"/>
    <cellStyle name="Separador de milhares 2 5 8 11" xfId="9381" xr:uid="{00000000-0005-0000-0000-00006C240000}"/>
    <cellStyle name="Separador de milhares 2 5 8 12" xfId="9382" xr:uid="{00000000-0005-0000-0000-00006D240000}"/>
    <cellStyle name="Separador de milhares 2 5 8 13" xfId="9383" xr:uid="{00000000-0005-0000-0000-00006E240000}"/>
    <cellStyle name="Separador de milhares 2 5 8 14" xfId="9384" xr:uid="{00000000-0005-0000-0000-00006F240000}"/>
    <cellStyle name="Separador de milhares 2 5 8 15" xfId="9385" xr:uid="{00000000-0005-0000-0000-000070240000}"/>
    <cellStyle name="Separador de milhares 2 5 8 16" xfId="9386" xr:uid="{00000000-0005-0000-0000-000071240000}"/>
    <cellStyle name="Separador de milhares 2 5 8 17" xfId="9387" xr:uid="{00000000-0005-0000-0000-000072240000}"/>
    <cellStyle name="Separador de milhares 2 5 8 18" xfId="9388" xr:uid="{00000000-0005-0000-0000-000073240000}"/>
    <cellStyle name="Separador de milhares 2 5 8 19" xfId="9389" xr:uid="{00000000-0005-0000-0000-000074240000}"/>
    <cellStyle name="Separador de milhares 2 5 8 2" xfId="9390" xr:uid="{00000000-0005-0000-0000-000075240000}"/>
    <cellStyle name="Separador de milhares 2 5 8 20" xfId="9391" xr:uid="{00000000-0005-0000-0000-000076240000}"/>
    <cellStyle name="Separador de milhares 2 5 8 21" xfId="9392" xr:uid="{00000000-0005-0000-0000-000077240000}"/>
    <cellStyle name="Separador de milhares 2 5 8 22" xfId="9393" xr:uid="{00000000-0005-0000-0000-000078240000}"/>
    <cellStyle name="Separador de milhares 2 5 8 23" xfId="9394" xr:uid="{00000000-0005-0000-0000-000079240000}"/>
    <cellStyle name="Separador de milhares 2 5 8 24" xfId="14242" xr:uid="{34996F72-6AD6-4D05-9DBC-589E39145DCD}"/>
    <cellStyle name="Separador de milhares 2 5 8 3" xfId="9395" xr:uid="{00000000-0005-0000-0000-00007A240000}"/>
    <cellStyle name="Separador de milhares 2 5 8 4" xfId="9396" xr:uid="{00000000-0005-0000-0000-00007B240000}"/>
    <cellStyle name="Separador de milhares 2 5 8 5" xfId="9397" xr:uid="{00000000-0005-0000-0000-00007C240000}"/>
    <cellStyle name="Separador de milhares 2 5 8 6" xfId="9398" xr:uid="{00000000-0005-0000-0000-00007D240000}"/>
    <cellStyle name="Separador de milhares 2 5 8 7" xfId="9399" xr:uid="{00000000-0005-0000-0000-00007E240000}"/>
    <cellStyle name="Separador de milhares 2 5 8 8" xfId="9400" xr:uid="{00000000-0005-0000-0000-00007F240000}"/>
    <cellStyle name="Separador de milhares 2 5 8 9" xfId="9401" xr:uid="{00000000-0005-0000-0000-000080240000}"/>
    <cellStyle name="Separador de milhares 2 5 9" xfId="9402" xr:uid="{00000000-0005-0000-0000-000081240000}"/>
    <cellStyle name="Separador de milhares 2 5 9 10" xfId="9403" xr:uid="{00000000-0005-0000-0000-000082240000}"/>
    <cellStyle name="Separador de milhares 2 5 9 11" xfId="9404" xr:uid="{00000000-0005-0000-0000-000083240000}"/>
    <cellStyle name="Separador de milhares 2 5 9 12" xfId="9405" xr:uid="{00000000-0005-0000-0000-000084240000}"/>
    <cellStyle name="Separador de milhares 2 5 9 13" xfId="9406" xr:uid="{00000000-0005-0000-0000-000085240000}"/>
    <cellStyle name="Separador de milhares 2 5 9 14" xfId="9407" xr:uid="{00000000-0005-0000-0000-000086240000}"/>
    <cellStyle name="Separador de milhares 2 5 9 15" xfId="9408" xr:uid="{00000000-0005-0000-0000-000087240000}"/>
    <cellStyle name="Separador de milhares 2 5 9 16" xfId="9409" xr:uid="{00000000-0005-0000-0000-000088240000}"/>
    <cellStyle name="Separador de milhares 2 5 9 17" xfId="9410" xr:uid="{00000000-0005-0000-0000-000089240000}"/>
    <cellStyle name="Separador de milhares 2 5 9 18" xfId="9411" xr:uid="{00000000-0005-0000-0000-00008A240000}"/>
    <cellStyle name="Separador de milhares 2 5 9 19" xfId="9412" xr:uid="{00000000-0005-0000-0000-00008B240000}"/>
    <cellStyle name="Separador de milhares 2 5 9 2" xfId="9413" xr:uid="{00000000-0005-0000-0000-00008C240000}"/>
    <cellStyle name="Separador de milhares 2 5 9 20" xfId="9414" xr:uid="{00000000-0005-0000-0000-00008D240000}"/>
    <cellStyle name="Separador de milhares 2 5 9 21" xfId="9415" xr:uid="{00000000-0005-0000-0000-00008E240000}"/>
    <cellStyle name="Separador de milhares 2 5 9 22" xfId="9416" xr:uid="{00000000-0005-0000-0000-00008F240000}"/>
    <cellStyle name="Separador de milhares 2 5 9 23" xfId="9417" xr:uid="{00000000-0005-0000-0000-000090240000}"/>
    <cellStyle name="Separador de milhares 2 5 9 24" xfId="14243" xr:uid="{FDF315A0-0150-4C02-8C87-FEDFAF543C78}"/>
    <cellStyle name="Separador de milhares 2 5 9 3" xfId="9418" xr:uid="{00000000-0005-0000-0000-000091240000}"/>
    <cellStyle name="Separador de milhares 2 5 9 4" xfId="9419" xr:uid="{00000000-0005-0000-0000-000092240000}"/>
    <cellStyle name="Separador de milhares 2 5 9 5" xfId="9420" xr:uid="{00000000-0005-0000-0000-000093240000}"/>
    <cellStyle name="Separador de milhares 2 5 9 6" xfId="9421" xr:uid="{00000000-0005-0000-0000-000094240000}"/>
    <cellStyle name="Separador de milhares 2 5 9 7" xfId="9422" xr:uid="{00000000-0005-0000-0000-000095240000}"/>
    <cellStyle name="Separador de milhares 2 5 9 8" xfId="9423" xr:uid="{00000000-0005-0000-0000-000096240000}"/>
    <cellStyle name="Separador de milhares 2 5 9 9" xfId="9424" xr:uid="{00000000-0005-0000-0000-000097240000}"/>
    <cellStyle name="Separador de milhares 2 50" xfId="9425" xr:uid="{00000000-0005-0000-0000-000098240000}"/>
    <cellStyle name="Separador de milhares 2 50 10" xfId="9426" xr:uid="{00000000-0005-0000-0000-000099240000}"/>
    <cellStyle name="Separador de milhares 2 50 11" xfId="9427" xr:uid="{00000000-0005-0000-0000-00009A240000}"/>
    <cellStyle name="Separador de milhares 2 50 12" xfId="9428" xr:uid="{00000000-0005-0000-0000-00009B240000}"/>
    <cellStyle name="Separador de milhares 2 50 13" xfId="9429" xr:uid="{00000000-0005-0000-0000-00009C240000}"/>
    <cellStyle name="Separador de milhares 2 50 14" xfId="9430" xr:uid="{00000000-0005-0000-0000-00009D240000}"/>
    <cellStyle name="Separador de milhares 2 50 15" xfId="9431" xr:uid="{00000000-0005-0000-0000-00009E240000}"/>
    <cellStyle name="Separador de milhares 2 50 16" xfId="9432" xr:uid="{00000000-0005-0000-0000-00009F240000}"/>
    <cellStyle name="Separador de milhares 2 50 17" xfId="9433" xr:uid="{00000000-0005-0000-0000-0000A0240000}"/>
    <cellStyle name="Separador de milhares 2 50 18" xfId="9434" xr:uid="{00000000-0005-0000-0000-0000A1240000}"/>
    <cellStyle name="Separador de milhares 2 50 19" xfId="9435" xr:uid="{00000000-0005-0000-0000-0000A2240000}"/>
    <cellStyle name="Separador de milhares 2 50 2" xfId="9436" xr:uid="{00000000-0005-0000-0000-0000A3240000}"/>
    <cellStyle name="Separador de milhares 2 50 20" xfId="9437" xr:uid="{00000000-0005-0000-0000-0000A4240000}"/>
    <cellStyle name="Separador de milhares 2 50 21" xfId="9438" xr:uid="{00000000-0005-0000-0000-0000A5240000}"/>
    <cellStyle name="Separador de milhares 2 50 22" xfId="9439" xr:uid="{00000000-0005-0000-0000-0000A6240000}"/>
    <cellStyle name="Separador de milhares 2 50 23" xfId="9440" xr:uid="{00000000-0005-0000-0000-0000A7240000}"/>
    <cellStyle name="Separador de milhares 2 50 3" xfId="9441" xr:uid="{00000000-0005-0000-0000-0000A8240000}"/>
    <cellStyle name="Separador de milhares 2 50 4" xfId="9442" xr:uid="{00000000-0005-0000-0000-0000A9240000}"/>
    <cellStyle name="Separador de milhares 2 50 5" xfId="9443" xr:uid="{00000000-0005-0000-0000-0000AA240000}"/>
    <cellStyle name="Separador de milhares 2 50 6" xfId="9444" xr:uid="{00000000-0005-0000-0000-0000AB240000}"/>
    <cellStyle name="Separador de milhares 2 50 7" xfId="9445" xr:uid="{00000000-0005-0000-0000-0000AC240000}"/>
    <cellStyle name="Separador de milhares 2 50 8" xfId="9446" xr:uid="{00000000-0005-0000-0000-0000AD240000}"/>
    <cellStyle name="Separador de milhares 2 50 9" xfId="9447" xr:uid="{00000000-0005-0000-0000-0000AE240000}"/>
    <cellStyle name="Separador de milhares 2 51" xfId="9448" xr:uid="{00000000-0005-0000-0000-0000AF240000}"/>
    <cellStyle name="Separador de milhares 2 51 10" xfId="9449" xr:uid="{00000000-0005-0000-0000-0000B0240000}"/>
    <cellStyle name="Separador de milhares 2 51 11" xfId="9450" xr:uid="{00000000-0005-0000-0000-0000B1240000}"/>
    <cellStyle name="Separador de milhares 2 51 12" xfId="9451" xr:uid="{00000000-0005-0000-0000-0000B2240000}"/>
    <cellStyle name="Separador de milhares 2 51 13" xfId="9452" xr:uid="{00000000-0005-0000-0000-0000B3240000}"/>
    <cellStyle name="Separador de milhares 2 51 14" xfId="9453" xr:uid="{00000000-0005-0000-0000-0000B4240000}"/>
    <cellStyle name="Separador de milhares 2 51 15" xfId="9454" xr:uid="{00000000-0005-0000-0000-0000B5240000}"/>
    <cellStyle name="Separador de milhares 2 51 16" xfId="9455" xr:uid="{00000000-0005-0000-0000-0000B6240000}"/>
    <cellStyle name="Separador de milhares 2 51 17" xfId="9456" xr:uid="{00000000-0005-0000-0000-0000B7240000}"/>
    <cellStyle name="Separador de milhares 2 51 18" xfId="9457" xr:uid="{00000000-0005-0000-0000-0000B8240000}"/>
    <cellStyle name="Separador de milhares 2 51 19" xfId="9458" xr:uid="{00000000-0005-0000-0000-0000B9240000}"/>
    <cellStyle name="Separador de milhares 2 51 2" xfId="9459" xr:uid="{00000000-0005-0000-0000-0000BA240000}"/>
    <cellStyle name="Separador de milhares 2 51 20" xfId="9460" xr:uid="{00000000-0005-0000-0000-0000BB240000}"/>
    <cellStyle name="Separador de milhares 2 51 21" xfId="9461" xr:uid="{00000000-0005-0000-0000-0000BC240000}"/>
    <cellStyle name="Separador de milhares 2 51 22" xfId="9462" xr:uid="{00000000-0005-0000-0000-0000BD240000}"/>
    <cellStyle name="Separador de milhares 2 51 23" xfId="9463" xr:uid="{00000000-0005-0000-0000-0000BE240000}"/>
    <cellStyle name="Separador de milhares 2 51 3" xfId="9464" xr:uid="{00000000-0005-0000-0000-0000BF240000}"/>
    <cellStyle name="Separador de milhares 2 51 4" xfId="9465" xr:uid="{00000000-0005-0000-0000-0000C0240000}"/>
    <cellStyle name="Separador de milhares 2 51 5" xfId="9466" xr:uid="{00000000-0005-0000-0000-0000C1240000}"/>
    <cellStyle name="Separador de milhares 2 51 6" xfId="9467" xr:uid="{00000000-0005-0000-0000-0000C2240000}"/>
    <cellStyle name="Separador de milhares 2 51 7" xfId="9468" xr:uid="{00000000-0005-0000-0000-0000C3240000}"/>
    <cellStyle name="Separador de milhares 2 51 8" xfId="9469" xr:uid="{00000000-0005-0000-0000-0000C4240000}"/>
    <cellStyle name="Separador de milhares 2 51 9" xfId="9470" xr:uid="{00000000-0005-0000-0000-0000C5240000}"/>
    <cellStyle name="Separador de milhares 2 52" xfId="9471" xr:uid="{00000000-0005-0000-0000-0000C6240000}"/>
    <cellStyle name="Separador de milhares 2 52 10" xfId="9472" xr:uid="{00000000-0005-0000-0000-0000C7240000}"/>
    <cellStyle name="Separador de milhares 2 52 11" xfId="9473" xr:uid="{00000000-0005-0000-0000-0000C8240000}"/>
    <cellStyle name="Separador de milhares 2 52 12" xfId="9474" xr:uid="{00000000-0005-0000-0000-0000C9240000}"/>
    <cellStyle name="Separador de milhares 2 52 13" xfId="9475" xr:uid="{00000000-0005-0000-0000-0000CA240000}"/>
    <cellStyle name="Separador de milhares 2 52 14" xfId="9476" xr:uid="{00000000-0005-0000-0000-0000CB240000}"/>
    <cellStyle name="Separador de milhares 2 52 15" xfId="9477" xr:uid="{00000000-0005-0000-0000-0000CC240000}"/>
    <cellStyle name="Separador de milhares 2 52 16" xfId="9478" xr:uid="{00000000-0005-0000-0000-0000CD240000}"/>
    <cellStyle name="Separador de milhares 2 52 17" xfId="9479" xr:uid="{00000000-0005-0000-0000-0000CE240000}"/>
    <cellStyle name="Separador de milhares 2 52 18" xfId="9480" xr:uid="{00000000-0005-0000-0000-0000CF240000}"/>
    <cellStyle name="Separador de milhares 2 52 19" xfId="9481" xr:uid="{00000000-0005-0000-0000-0000D0240000}"/>
    <cellStyle name="Separador de milhares 2 52 2" xfId="9482" xr:uid="{00000000-0005-0000-0000-0000D1240000}"/>
    <cellStyle name="Separador de milhares 2 52 20" xfId="9483" xr:uid="{00000000-0005-0000-0000-0000D2240000}"/>
    <cellStyle name="Separador de milhares 2 52 21" xfId="9484" xr:uid="{00000000-0005-0000-0000-0000D3240000}"/>
    <cellStyle name="Separador de milhares 2 52 22" xfId="9485" xr:uid="{00000000-0005-0000-0000-0000D4240000}"/>
    <cellStyle name="Separador de milhares 2 52 23" xfId="9486" xr:uid="{00000000-0005-0000-0000-0000D5240000}"/>
    <cellStyle name="Separador de milhares 2 52 3" xfId="9487" xr:uid="{00000000-0005-0000-0000-0000D6240000}"/>
    <cellStyle name="Separador de milhares 2 52 4" xfId="9488" xr:uid="{00000000-0005-0000-0000-0000D7240000}"/>
    <cellStyle name="Separador de milhares 2 52 5" xfId="9489" xr:uid="{00000000-0005-0000-0000-0000D8240000}"/>
    <cellStyle name="Separador de milhares 2 52 6" xfId="9490" xr:uid="{00000000-0005-0000-0000-0000D9240000}"/>
    <cellStyle name="Separador de milhares 2 52 7" xfId="9491" xr:uid="{00000000-0005-0000-0000-0000DA240000}"/>
    <cellStyle name="Separador de milhares 2 52 8" xfId="9492" xr:uid="{00000000-0005-0000-0000-0000DB240000}"/>
    <cellStyle name="Separador de milhares 2 52 9" xfId="9493" xr:uid="{00000000-0005-0000-0000-0000DC240000}"/>
    <cellStyle name="Separador de milhares 2 53" xfId="9494" xr:uid="{00000000-0005-0000-0000-0000DD240000}"/>
    <cellStyle name="Separador de milhares 2 53 10" xfId="9495" xr:uid="{00000000-0005-0000-0000-0000DE240000}"/>
    <cellStyle name="Separador de milhares 2 53 11" xfId="9496" xr:uid="{00000000-0005-0000-0000-0000DF240000}"/>
    <cellStyle name="Separador de milhares 2 53 12" xfId="9497" xr:uid="{00000000-0005-0000-0000-0000E0240000}"/>
    <cellStyle name="Separador de milhares 2 53 13" xfId="9498" xr:uid="{00000000-0005-0000-0000-0000E1240000}"/>
    <cellStyle name="Separador de milhares 2 53 14" xfId="9499" xr:uid="{00000000-0005-0000-0000-0000E2240000}"/>
    <cellStyle name="Separador de milhares 2 53 15" xfId="9500" xr:uid="{00000000-0005-0000-0000-0000E3240000}"/>
    <cellStyle name="Separador de milhares 2 53 16" xfId="9501" xr:uid="{00000000-0005-0000-0000-0000E4240000}"/>
    <cellStyle name="Separador de milhares 2 53 17" xfId="9502" xr:uid="{00000000-0005-0000-0000-0000E5240000}"/>
    <cellStyle name="Separador de milhares 2 53 18" xfId="9503" xr:uid="{00000000-0005-0000-0000-0000E6240000}"/>
    <cellStyle name="Separador de milhares 2 53 19" xfId="9504" xr:uid="{00000000-0005-0000-0000-0000E7240000}"/>
    <cellStyle name="Separador de milhares 2 53 2" xfId="9505" xr:uid="{00000000-0005-0000-0000-0000E8240000}"/>
    <cellStyle name="Separador de milhares 2 53 20" xfId="9506" xr:uid="{00000000-0005-0000-0000-0000E9240000}"/>
    <cellStyle name="Separador de milhares 2 53 21" xfId="9507" xr:uid="{00000000-0005-0000-0000-0000EA240000}"/>
    <cellStyle name="Separador de milhares 2 53 22" xfId="9508" xr:uid="{00000000-0005-0000-0000-0000EB240000}"/>
    <cellStyle name="Separador de milhares 2 53 23" xfId="9509" xr:uid="{00000000-0005-0000-0000-0000EC240000}"/>
    <cellStyle name="Separador de milhares 2 53 3" xfId="9510" xr:uid="{00000000-0005-0000-0000-0000ED240000}"/>
    <cellStyle name="Separador de milhares 2 53 4" xfId="9511" xr:uid="{00000000-0005-0000-0000-0000EE240000}"/>
    <cellStyle name="Separador de milhares 2 53 5" xfId="9512" xr:uid="{00000000-0005-0000-0000-0000EF240000}"/>
    <cellStyle name="Separador de milhares 2 53 6" xfId="9513" xr:uid="{00000000-0005-0000-0000-0000F0240000}"/>
    <cellStyle name="Separador de milhares 2 53 7" xfId="9514" xr:uid="{00000000-0005-0000-0000-0000F1240000}"/>
    <cellStyle name="Separador de milhares 2 53 8" xfId="9515" xr:uid="{00000000-0005-0000-0000-0000F2240000}"/>
    <cellStyle name="Separador de milhares 2 53 9" xfId="9516" xr:uid="{00000000-0005-0000-0000-0000F3240000}"/>
    <cellStyle name="Separador de milhares 2 54" xfId="9517" xr:uid="{00000000-0005-0000-0000-0000F4240000}"/>
    <cellStyle name="Separador de milhares 2 54 10" xfId="9518" xr:uid="{00000000-0005-0000-0000-0000F5240000}"/>
    <cellStyle name="Separador de milhares 2 54 11" xfId="9519" xr:uid="{00000000-0005-0000-0000-0000F6240000}"/>
    <cellStyle name="Separador de milhares 2 54 12" xfId="9520" xr:uid="{00000000-0005-0000-0000-0000F7240000}"/>
    <cellStyle name="Separador de milhares 2 54 13" xfId="9521" xr:uid="{00000000-0005-0000-0000-0000F8240000}"/>
    <cellStyle name="Separador de milhares 2 54 14" xfId="9522" xr:uid="{00000000-0005-0000-0000-0000F9240000}"/>
    <cellStyle name="Separador de milhares 2 54 15" xfId="9523" xr:uid="{00000000-0005-0000-0000-0000FA240000}"/>
    <cellStyle name="Separador de milhares 2 54 16" xfId="9524" xr:uid="{00000000-0005-0000-0000-0000FB240000}"/>
    <cellStyle name="Separador de milhares 2 54 17" xfId="9525" xr:uid="{00000000-0005-0000-0000-0000FC240000}"/>
    <cellStyle name="Separador de milhares 2 54 18" xfId="9526" xr:uid="{00000000-0005-0000-0000-0000FD240000}"/>
    <cellStyle name="Separador de milhares 2 54 19" xfId="9527" xr:uid="{00000000-0005-0000-0000-0000FE240000}"/>
    <cellStyle name="Separador de milhares 2 54 2" xfId="9528" xr:uid="{00000000-0005-0000-0000-0000FF240000}"/>
    <cellStyle name="Separador de milhares 2 54 20" xfId="9529" xr:uid="{00000000-0005-0000-0000-000000250000}"/>
    <cellStyle name="Separador de milhares 2 54 21" xfId="9530" xr:uid="{00000000-0005-0000-0000-000001250000}"/>
    <cellStyle name="Separador de milhares 2 54 22" xfId="9531" xr:uid="{00000000-0005-0000-0000-000002250000}"/>
    <cellStyle name="Separador de milhares 2 54 23" xfId="9532" xr:uid="{00000000-0005-0000-0000-000003250000}"/>
    <cellStyle name="Separador de milhares 2 54 3" xfId="9533" xr:uid="{00000000-0005-0000-0000-000004250000}"/>
    <cellStyle name="Separador de milhares 2 54 4" xfId="9534" xr:uid="{00000000-0005-0000-0000-000005250000}"/>
    <cellStyle name="Separador de milhares 2 54 5" xfId="9535" xr:uid="{00000000-0005-0000-0000-000006250000}"/>
    <cellStyle name="Separador de milhares 2 54 6" xfId="9536" xr:uid="{00000000-0005-0000-0000-000007250000}"/>
    <cellStyle name="Separador de milhares 2 54 7" xfId="9537" xr:uid="{00000000-0005-0000-0000-000008250000}"/>
    <cellStyle name="Separador de milhares 2 54 8" xfId="9538" xr:uid="{00000000-0005-0000-0000-000009250000}"/>
    <cellStyle name="Separador de milhares 2 54 9" xfId="9539" xr:uid="{00000000-0005-0000-0000-00000A250000}"/>
    <cellStyle name="Separador de milhares 2 55" xfId="9540" xr:uid="{00000000-0005-0000-0000-00000B250000}"/>
    <cellStyle name="Separador de milhares 2 55 10" xfId="9541" xr:uid="{00000000-0005-0000-0000-00000C250000}"/>
    <cellStyle name="Separador de milhares 2 55 11" xfId="9542" xr:uid="{00000000-0005-0000-0000-00000D250000}"/>
    <cellStyle name="Separador de milhares 2 55 12" xfId="9543" xr:uid="{00000000-0005-0000-0000-00000E250000}"/>
    <cellStyle name="Separador de milhares 2 55 13" xfId="9544" xr:uid="{00000000-0005-0000-0000-00000F250000}"/>
    <cellStyle name="Separador de milhares 2 55 14" xfId="9545" xr:uid="{00000000-0005-0000-0000-000010250000}"/>
    <cellStyle name="Separador de milhares 2 55 15" xfId="9546" xr:uid="{00000000-0005-0000-0000-000011250000}"/>
    <cellStyle name="Separador de milhares 2 55 16" xfId="9547" xr:uid="{00000000-0005-0000-0000-000012250000}"/>
    <cellStyle name="Separador de milhares 2 55 17" xfId="9548" xr:uid="{00000000-0005-0000-0000-000013250000}"/>
    <cellStyle name="Separador de milhares 2 55 18" xfId="9549" xr:uid="{00000000-0005-0000-0000-000014250000}"/>
    <cellStyle name="Separador de milhares 2 55 19" xfId="9550" xr:uid="{00000000-0005-0000-0000-000015250000}"/>
    <cellStyle name="Separador de milhares 2 55 2" xfId="9551" xr:uid="{00000000-0005-0000-0000-000016250000}"/>
    <cellStyle name="Separador de milhares 2 55 20" xfId="9552" xr:uid="{00000000-0005-0000-0000-000017250000}"/>
    <cellStyle name="Separador de milhares 2 55 21" xfId="9553" xr:uid="{00000000-0005-0000-0000-000018250000}"/>
    <cellStyle name="Separador de milhares 2 55 22" xfId="9554" xr:uid="{00000000-0005-0000-0000-000019250000}"/>
    <cellStyle name="Separador de milhares 2 55 23" xfId="9555" xr:uid="{00000000-0005-0000-0000-00001A250000}"/>
    <cellStyle name="Separador de milhares 2 55 3" xfId="9556" xr:uid="{00000000-0005-0000-0000-00001B250000}"/>
    <cellStyle name="Separador de milhares 2 55 4" xfId="9557" xr:uid="{00000000-0005-0000-0000-00001C250000}"/>
    <cellStyle name="Separador de milhares 2 55 5" xfId="9558" xr:uid="{00000000-0005-0000-0000-00001D250000}"/>
    <cellStyle name="Separador de milhares 2 55 6" xfId="9559" xr:uid="{00000000-0005-0000-0000-00001E250000}"/>
    <cellStyle name="Separador de milhares 2 55 7" xfId="9560" xr:uid="{00000000-0005-0000-0000-00001F250000}"/>
    <cellStyle name="Separador de milhares 2 55 8" xfId="9561" xr:uid="{00000000-0005-0000-0000-000020250000}"/>
    <cellStyle name="Separador de milhares 2 55 9" xfId="9562" xr:uid="{00000000-0005-0000-0000-000021250000}"/>
    <cellStyle name="Separador de milhares 2 56" xfId="9563" xr:uid="{00000000-0005-0000-0000-000022250000}"/>
    <cellStyle name="Separador de milhares 2 56 10" xfId="9564" xr:uid="{00000000-0005-0000-0000-000023250000}"/>
    <cellStyle name="Separador de milhares 2 56 11" xfId="9565" xr:uid="{00000000-0005-0000-0000-000024250000}"/>
    <cellStyle name="Separador de milhares 2 56 12" xfId="9566" xr:uid="{00000000-0005-0000-0000-000025250000}"/>
    <cellStyle name="Separador de milhares 2 56 13" xfId="9567" xr:uid="{00000000-0005-0000-0000-000026250000}"/>
    <cellStyle name="Separador de milhares 2 56 14" xfId="9568" xr:uid="{00000000-0005-0000-0000-000027250000}"/>
    <cellStyle name="Separador de milhares 2 56 15" xfId="9569" xr:uid="{00000000-0005-0000-0000-000028250000}"/>
    <cellStyle name="Separador de milhares 2 56 16" xfId="9570" xr:uid="{00000000-0005-0000-0000-000029250000}"/>
    <cellStyle name="Separador de milhares 2 56 17" xfId="9571" xr:uid="{00000000-0005-0000-0000-00002A250000}"/>
    <cellStyle name="Separador de milhares 2 56 18" xfId="9572" xr:uid="{00000000-0005-0000-0000-00002B250000}"/>
    <cellStyle name="Separador de milhares 2 56 19" xfId="9573" xr:uid="{00000000-0005-0000-0000-00002C250000}"/>
    <cellStyle name="Separador de milhares 2 56 2" xfId="9574" xr:uid="{00000000-0005-0000-0000-00002D250000}"/>
    <cellStyle name="Separador de milhares 2 56 20" xfId="9575" xr:uid="{00000000-0005-0000-0000-00002E250000}"/>
    <cellStyle name="Separador de milhares 2 56 21" xfId="9576" xr:uid="{00000000-0005-0000-0000-00002F250000}"/>
    <cellStyle name="Separador de milhares 2 56 22" xfId="9577" xr:uid="{00000000-0005-0000-0000-000030250000}"/>
    <cellStyle name="Separador de milhares 2 56 23" xfId="9578" xr:uid="{00000000-0005-0000-0000-000031250000}"/>
    <cellStyle name="Separador de milhares 2 56 3" xfId="9579" xr:uid="{00000000-0005-0000-0000-000032250000}"/>
    <cellStyle name="Separador de milhares 2 56 4" xfId="9580" xr:uid="{00000000-0005-0000-0000-000033250000}"/>
    <cellStyle name="Separador de milhares 2 56 5" xfId="9581" xr:uid="{00000000-0005-0000-0000-000034250000}"/>
    <cellStyle name="Separador de milhares 2 56 6" xfId="9582" xr:uid="{00000000-0005-0000-0000-000035250000}"/>
    <cellStyle name="Separador de milhares 2 56 7" xfId="9583" xr:uid="{00000000-0005-0000-0000-000036250000}"/>
    <cellStyle name="Separador de milhares 2 56 8" xfId="9584" xr:uid="{00000000-0005-0000-0000-000037250000}"/>
    <cellStyle name="Separador de milhares 2 56 9" xfId="9585" xr:uid="{00000000-0005-0000-0000-000038250000}"/>
    <cellStyle name="Separador de milhares 2 57" xfId="9586" xr:uid="{00000000-0005-0000-0000-000039250000}"/>
    <cellStyle name="Separador de milhares 2 57 10" xfId="9587" xr:uid="{00000000-0005-0000-0000-00003A250000}"/>
    <cellStyle name="Separador de milhares 2 57 11" xfId="9588" xr:uid="{00000000-0005-0000-0000-00003B250000}"/>
    <cellStyle name="Separador de milhares 2 57 12" xfId="9589" xr:uid="{00000000-0005-0000-0000-00003C250000}"/>
    <cellStyle name="Separador de milhares 2 57 13" xfId="9590" xr:uid="{00000000-0005-0000-0000-00003D250000}"/>
    <cellStyle name="Separador de milhares 2 57 14" xfId="9591" xr:uid="{00000000-0005-0000-0000-00003E250000}"/>
    <cellStyle name="Separador de milhares 2 57 15" xfId="9592" xr:uid="{00000000-0005-0000-0000-00003F250000}"/>
    <cellStyle name="Separador de milhares 2 57 16" xfId="9593" xr:uid="{00000000-0005-0000-0000-000040250000}"/>
    <cellStyle name="Separador de milhares 2 57 17" xfId="9594" xr:uid="{00000000-0005-0000-0000-000041250000}"/>
    <cellStyle name="Separador de milhares 2 57 18" xfId="9595" xr:uid="{00000000-0005-0000-0000-000042250000}"/>
    <cellStyle name="Separador de milhares 2 57 19" xfId="9596" xr:uid="{00000000-0005-0000-0000-000043250000}"/>
    <cellStyle name="Separador de milhares 2 57 2" xfId="9597" xr:uid="{00000000-0005-0000-0000-000044250000}"/>
    <cellStyle name="Separador de milhares 2 57 20" xfId="9598" xr:uid="{00000000-0005-0000-0000-000045250000}"/>
    <cellStyle name="Separador de milhares 2 57 21" xfId="9599" xr:uid="{00000000-0005-0000-0000-000046250000}"/>
    <cellStyle name="Separador de milhares 2 57 22" xfId="9600" xr:uid="{00000000-0005-0000-0000-000047250000}"/>
    <cellStyle name="Separador de milhares 2 57 23" xfId="9601" xr:uid="{00000000-0005-0000-0000-000048250000}"/>
    <cellStyle name="Separador de milhares 2 57 3" xfId="9602" xr:uid="{00000000-0005-0000-0000-000049250000}"/>
    <cellStyle name="Separador de milhares 2 57 4" xfId="9603" xr:uid="{00000000-0005-0000-0000-00004A250000}"/>
    <cellStyle name="Separador de milhares 2 57 5" xfId="9604" xr:uid="{00000000-0005-0000-0000-00004B250000}"/>
    <cellStyle name="Separador de milhares 2 57 6" xfId="9605" xr:uid="{00000000-0005-0000-0000-00004C250000}"/>
    <cellStyle name="Separador de milhares 2 57 7" xfId="9606" xr:uid="{00000000-0005-0000-0000-00004D250000}"/>
    <cellStyle name="Separador de milhares 2 57 8" xfId="9607" xr:uid="{00000000-0005-0000-0000-00004E250000}"/>
    <cellStyle name="Separador de milhares 2 57 9" xfId="9608" xr:uid="{00000000-0005-0000-0000-00004F250000}"/>
    <cellStyle name="Separador de milhares 2 58" xfId="9609" xr:uid="{00000000-0005-0000-0000-000050250000}"/>
    <cellStyle name="Separador de milhares 2 58 10" xfId="9610" xr:uid="{00000000-0005-0000-0000-000051250000}"/>
    <cellStyle name="Separador de milhares 2 58 11" xfId="9611" xr:uid="{00000000-0005-0000-0000-000052250000}"/>
    <cellStyle name="Separador de milhares 2 58 12" xfId="9612" xr:uid="{00000000-0005-0000-0000-000053250000}"/>
    <cellStyle name="Separador de milhares 2 58 13" xfId="9613" xr:uid="{00000000-0005-0000-0000-000054250000}"/>
    <cellStyle name="Separador de milhares 2 58 14" xfId="9614" xr:uid="{00000000-0005-0000-0000-000055250000}"/>
    <cellStyle name="Separador de milhares 2 58 15" xfId="9615" xr:uid="{00000000-0005-0000-0000-000056250000}"/>
    <cellStyle name="Separador de milhares 2 58 16" xfId="9616" xr:uid="{00000000-0005-0000-0000-000057250000}"/>
    <cellStyle name="Separador de milhares 2 58 17" xfId="9617" xr:uid="{00000000-0005-0000-0000-000058250000}"/>
    <cellStyle name="Separador de milhares 2 58 18" xfId="9618" xr:uid="{00000000-0005-0000-0000-000059250000}"/>
    <cellStyle name="Separador de milhares 2 58 19" xfId="9619" xr:uid="{00000000-0005-0000-0000-00005A250000}"/>
    <cellStyle name="Separador de milhares 2 58 2" xfId="9620" xr:uid="{00000000-0005-0000-0000-00005B250000}"/>
    <cellStyle name="Separador de milhares 2 58 20" xfId="9621" xr:uid="{00000000-0005-0000-0000-00005C250000}"/>
    <cellStyle name="Separador de milhares 2 58 21" xfId="9622" xr:uid="{00000000-0005-0000-0000-00005D250000}"/>
    <cellStyle name="Separador de milhares 2 58 22" xfId="9623" xr:uid="{00000000-0005-0000-0000-00005E250000}"/>
    <cellStyle name="Separador de milhares 2 58 23" xfId="9624" xr:uid="{00000000-0005-0000-0000-00005F250000}"/>
    <cellStyle name="Separador de milhares 2 58 3" xfId="9625" xr:uid="{00000000-0005-0000-0000-000060250000}"/>
    <cellStyle name="Separador de milhares 2 58 4" xfId="9626" xr:uid="{00000000-0005-0000-0000-000061250000}"/>
    <cellStyle name="Separador de milhares 2 58 5" xfId="9627" xr:uid="{00000000-0005-0000-0000-000062250000}"/>
    <cellStyle name="Separador de milhares 2 58 6" xfId="9628" xr:uid="{00000000-0005-0000-0000-000063250000}"/>
    <cellStyle name="Separador de milhares 2 58 7" xfId="9629" xr:uid="{00000000-0005-0000-0000-000064250000}"/>
    <cellStyle name="Separador de milhares 2 58 8" xfId="9630" xr:uid="{00000000-0005-0000-0000-000065250000}"/>
    <cellStyle name="Separador de milhares 2 58 9" xfId="9631" xr:uid="{00000000-0005-0000-0000-000066250000}"/>
    <cellStyle name="Separador de milhares 2 59" xfId="9632" xr:uid="{00000000-0005-0000-0000-000067250000}"/>
    <cellStyle name="Separador de milhares 2 59 10" xfId="9633" xr:uid="{00000000-0005-0000-0000-000068250000}"/>
    <cellStyle name="Separador de milhares 2 59 11" xfId="9634" xr:uid="{00000000-0005-0000-0000-000069250000}"/>
    <cellStyle name="Separador de milhares 2 59 12" xfId="9635" xr:uid="{00000000-0005-0000-0000-00006A250000}"/>
    <cellStyle name="Separador de milhares 2 59 13" xfId="9636" xr:uid="{00000000-0005-0000-0000-00006B250000}"/>
    <cellStyle name="Separador de milhares 2 59 14" xfId="9637" xr:uid="{00000000-0005-0000-0000-00006C250000}"/>
    <cellStyle name="Separador de milhares 2 59 15" xfId="9638" xr:uid="{00000000-0005-0000-0000-00006D250000}"/>
    <cellStyle name="Separador de milhares 2 59 16" xfId="9639" xr:uid="{00000000-0005-0000-0000-00006E250000}"/>
    <cellStyle name="Separador de milhares 2 59 17" xfId="9640" xr:uid="{00000000-0005-0000-0000-00006F250000}"/>
    <cellStyle name="Separador de milhares 2 59 18" xfId="9641" xr:uid="{00000000-0005-0000-0000-000070250000}"/>
    <cellStyle name="Separador de milhares 2 59 19" xfId="9642" xr:uid="{00000000-0005-0000-0000-000071250000}"/>
    <cellStyle name="Separador de milhares 2 59 2" xfId="9643" xr:uid="{00000000-0005-0000-0000-000072250000}"/>
    <cellStyle name="Separador de milhares 2 59 20" xfId="9644" xr:uid="{00000000-0005-0000-0000-000073250000}"/>
    <cellStyle name="Separador de milhares 2 59 21" xfId="9645" xr:uid="{00000000-0005-0000-0000-000074250000}"/>
    <cellStyle name="Separador de milhares 2 59 22" xfId="9646" xr:uid="{00000000-0005-0000-0000-000075250000}"/>
    <cellStyle name="Separador de milhares 2 59 23" xfId="9647" xr:uid="{00000000-0005-0000-0000-000076250000}"/>
    <cellStyle name="Separador de milhares 2 59 3" xfId="9648" xr:uid="{00000000-0005-0000-0000-000077250000}"/>
    <cellStyle name="Separador de milhares 2 59 4" xfId="9649" xr:uid="{00000000-0005-0000-0000-000078250000}"/>
    <cellStyle name="Separador de milhares 2 59 5" xfId="9650" xr:uid="{00000000-0005-0000-0000-000079250000}"/>
    <cellStyle name="Separador de milhares 2 59 6" xfId="9651" xr:uid="{00000000-0005-0000-0000-00007A250000}"/>
    <cellStyle name="Separador de milhares 2 59 7" xfId="9652" xr:uid="{00000000-0005-0000-0000-00007B250000}"/>
    <cellStyle name="Separador de milhares 2 59 8" xfId="9653" xr:uid="{00000000-0005-0000-0000-00007C250000}"/>
    <cellStyle name="Separador de milhares 2 59 9" xfId="9654" xr:uid="{00000000-0005-0000-0000-00007D250000}"/>
    <cellStyle name="Separador de milhares 2 6" xfId="9655" xr:uid="{00000000-0005-0000-0000-00007E250000}"/>
    <cellStyle name="Separador de milhares 2 6 10" xfId="9656" xr:uid="{00000000-0005-0000-0000-00007F250000}"/>
    <cellStyle name="Separador de milhares 2 6 10 2" xfId="14245" xr:uid="{93F55252-7582-44FD-BFF6-D7C75E6DC532}"/>
    <cellStyle name="Separador de milhares 2 6 11" xfId="9657" xr:uid="{00000000-0005-0000-0000-000080250000}"/>
    <cellStyle name="Separador de milhares 2 6 11 2" xfId="14246" xr:uid="{01839E2C-0A32-4531-A7CF-EB8B552B9252}"/>
    <cellStyle name="Separador de milhares 2 6 12" xfId="9658" xr:uid="{00000000-0005-0000-0000-000081250000}"/>
    <cellStyle name="Separador de milhares 2 6 12 2" xfId="14247" xr:uid="{1607D277-7392-4F18-8C72-D7388BCF1703}"/>
    <cellStyle name="Separador de milhares 2 6 13" xfId="9659" xr:uid="{00000000-0005-0000-0000-000082250000}"/>
    <cellStyle name="Separador de milhares 2 6 13 2" xfId="14248" xr:uid="{10DA334B-E5CA-44BF-A2C1-8DE1F2F2FCD1}"/>
    <cellStyle name="Separador de milhares 2 6 14" xfId="9660" xr:uid="{00000000-0005-0000-0000-000083250000}"/>
    <cellStyle name="Separador de milhares 2 6 14 2" xfId="14249" xr:uid="{5ABAFCB1-59E7-4D4B-9D44-922EF8EDA8BB}"/>
    <cellStyle name="Separador de milhares 2 6 15" xfId="9661" xr:uid="{00000000-0005-0000-0000-000084250000}"/>
    <cellStyle name="Separador de milhares 2 6 15 2" xfId="14250" xr:uid="{C44784AF-6C1B-485A-9596-0F10AB1CF99F}"/>
    <cellStyle name="Separador de milhares 2 6 16" xfId="9662" xr:uid="{00000000-0005-0000-0000-000085250000}"/>
    <cellStyle name="Separador de milhares 2 6 16 2" xfId="14251" xr:uid="{0D58E570-8190-41EF-8E85-458CB4310607}"/>
    <cellStyle name="Separador de milhares 2 6 17" xfId="9663" xr:uid="{00000000-0005-0000-0000-000086250000}"/>
    <cellStyle name="Separador de milhares 2 6 17 2" xfId="14252" xr:uid="{9988F748-FA4F-49B0-BC73-C9AFFDD37498}"/>
    <cellStyle name="Separador de milhares 2 6 18" xfId="9664" xr:uid="{00000000-0005-0000-0000-000087250000}"/>
    <cellStyle name="Separador de milhares 2 6 18 2" xfId="14253" xr:uid="{7C1C717A-163C-4246-96A6-232BD02271DC}"/>
    <cellStyle name="Separador de milhares 2 6 19" xfId="9665" xr:uid="{00000000-0005-0000-0000-000088250000}"/>
    <cellStyle name="Separador de milhares 2 6 19 2" xfId="14254" xr:uid="{3E49C5E6-5EEB-4F94-85B5-CCCFCBD5AE33}"/>
    <cellStyle name="Separador de milhares 2 6 2" xfId="9666" xr:uid="{00000000-0005-0000-0000-000089250000}"/>
    <cellStyle name="Separador de milhares 2 6 2 10" xfId="9667" xr:uid="{00000000-0005-0000-0000-00008A250000}"/>
    <cellStyle name="Separador de milhares 2 6 2 11" xfId="9668" xr:uid="{00000000-0005-0000-0000-00008B250000}"/>
    <cellStyle name="Separador de milhares 2 6 2 12" xfId="9669" xr:uid="{00000000-0005-0000-0000-00008C250000}"/>
    <cellStyle name="Separador de milhares 2 6 2 13" xfId="9670" xr:uid="{00000000-0005-0000-0000-00008D250000}"/>
    <cellStyle name="Separador de milhares 2 6 2 14" xfId="9671" xr:uid="{00000000-0005-0000-0000-00008E250000}"/>
    <cellStyle name="Separador de milhares 2 6 2 15" xfId="9672" xr:uid="{00000000-0005-0000-0000-00008F250000}"/>
    <cellStyle name="Separador de milhares 2 6 2 16" xfId="9673" xr:uid="{00000000-0005-0000-0000-000090250000}"/>
    <cellStyle name="Separador de milhares 2 6 2 17" xfId="9674" xr:uid="{00000000-0005-0000-0000-000091250000}"/>
    <cellStyle name="Separador de milhares 2 6 2 18" xfId="9675" xr:uid="{00000000-0005-0000-0000-000092250000}"/>
    <cellStyle name="Separador de milhares 2 6 2 19" xfId="9676" xr:uid="{00000000-0005-0000-0000-000093250000}"/>
    <cellStyle name="Separador de milhares 2 6 2 2" xfId="9677" xr:uid="{00000000-0005-0000-0000-000094250000}"/>
    <cellStyle name="Separador de milhares 2 6 2 20" xfId="9678" xr:uid="{00000000-0005-0000-0000-000095250000}"/>
    <cellStyle name="Separador de milhares 2 6 2 21" xfId="9679" xr:uid="{00000000-0005-0000-0000-000096250000}"/>
    <cellStyle name="Separador de milhares 2 6 2 22" xfId="9680" xr:uid="{00000000-0005-0000-0000-000097250000}"/>
    <cellStyle name="Separador de milhares 2 6 2 23" xfId="9681" xr:uid="{00000000-0005-0000-0000-000098250000}"/>
    <cellStyle name="Separador de milhares 2 6 2 24" xfId="14255" xr:uid="{E1236A9D-2A4C-4FBA-9DE9-D7D176C44682}"/>
    <cellStyle name="Separador de milhares 2 6 2 3" xfId="9682" xr:uid="{00000000-0005-0000-0000-000099250000}"/>
    <cellStyle name="Separador de milhares 2 6 2 4" xfId="9683" xr:uid="{00000000-0005-0000-0000-00009A250000}"/>
    <cellStyle name="Separador de milhares 2 6 2 5" xfId="9684" xr:uid="{00000000-0005-0000-0000-00009B250000}"/>
    <cellStyle name="Separador de milhares 2 6 2 6" xfId="9685" xr:uid="{00000000-0005-0000-0000-00009C250000}"/>
    <cellStyle name="Separador de milhares 2 6 2 7" xfId="9686" xr:uid="{00000000-0005-0000-0000-00009D250000}"/>
    <cellStyle name="Separador de milhares 2 6 2 8" xfId="9687" xr:uid="{00000000-0005-0000-0000-00009E250000}"/>
    <cellStyle name="Separador de milhares 2 6 2 9" xfId="9688" xr:uid="{00000000-0005-0000-0000-00009F250000}"/>
    <cellStyle name="Separador de milhares 2 6 20" xfId="9689" xr:uid="{00000000-0005-0000-0000-0000A0250000}"/>
    <cellStyle name="Separador de milhares 2 6 20 2" xfId="14256" xr:uid="{9EF552FD-FE09-4211-AFBA-BD847B6DDBCC}"/>
    <cellStyle name="Separador de milhares 2 6 21" xfId="9690" xr:uid="{00000000-0005-0000-0000-0000A1250000}"/>
    <cellStyle name="Separador de milhares 2 6 21 2" xfId="14257" xr:uid="{C0C65B07-9411-41FD-98E7-3FC41795544A}"/>
    <cellStyle name="Separador de milhares 2 6 22" xfId="9691" xr:uid="{00000000-0005-0000-0000-0000A2250000}"/>
    <cellStyle name="Separador de milhares 2 6 22 2" xfId="14258" xr:uid="{505839B3-0640-4611-AECF-4989EAA3E891}"/>
    <cellStyle name="Separador de milhares 2 6 23" xfId="9692" xr:uid="{00000000-0005-0000-0000-0000A3250000}"/>
    <cellStyle name="Separador de milhares 2 6 23 2" xfId="14259" xr:uid="{3250F4D1-E5EB-4A44-8720-FEE89BBA879A}"/>
    <cellStyle name="Separador de milhares 2 6 24" xfId="9693" xr:uid="{00000000-0005-0000-0000-0000A4250000}"/>
    <cellStyle name="Separador de milhares 2 6 24 2" xfId="14260" xr:uid="{8FEF52E9-A20B-4EE7-A6C4-EB7234D31EE7}"/>
    <cellStyle name="Separador de milhares 2 6 25" xfId="9694" xr:uid="{00000000-0005-0000-0000-0000A5250000}"/>
    <cellStyle name="Separador de milhares 2 6 25 2" xfId="14261" xr:uid="{473A4D28-71CB-4487-ADC3-283761AAED09}"/>
    <cellStyle name="Separador de milhares 2 6 26" xfId="9695" xr:uid="{00000000-0005-0000-0000-0000A6250000}"/>
    <cellStyle name="Separador de milhares 2 6 26 2" xfId="14262" xr:uid="{D77F363A-6ADF-465D-BBA9-18C9113A1628}"/>
    <cellStyle name="Separador de milhares 2 6 27" xfId="9696" xr:uid="{00000000-0005-0000-0000-0000A7250000}"/>
    <cellStyle name="Separador de milhares 2 6 27 2" xfId="14263" xr:uid="{486EC0DC-DB58-4A78-9607-DABF098035C3}"/>
    <cellStyle name="Separador de milhares 2 6 28" xfId="9697" xr:uid="{00000000-0005-0000-0000-0000A8250000}"/>
    <cellStyle name="Separador de milhares 2 6 28 2" xfId="14264" xr:uid="{AF71D35C-58EA-4200-B76F-5CFC5031A928}"/>
    <cellStyle name="Separador de milhares 2 6 29" xfId="9698" xr:uid="{00000000-0005-0000-0000-0000A9250000}"/>
    <cellStyle name="Separador de milhares 2 6 29 2" xfId="14265" xr:uid="{086FB222-EC84-4243-A58D-BFF932022984}"/>
    <cellStyle name="Separador de milhares 2 6 3" xfId="9699" xr:uid="{00000000-0005-0000-0000-0000AA250000}"/>
    <cellStyle name="Separador de milhares 2 6 3 10" xfId="9700" xr:uid="{00000000-0005-0000-0000-0000AB250000}"/>
    <cellStyle name="Separador de milhares 2 6 3 11" xfId="9701" xr:uid="{00000000-0005-0000-0000-0000AC250000}"/>
    <cellStyle name="Separador de milhares 2 6 3 12" xfId="9702" xr:uid="{00000000-0005-0000-0000-0000AD250000}"/>
    <cellStyle name="Separador de milhares 2 6 3 13" xfId="9703" xr:uid="{00000000-0005-0000-0000-0000AE250000}"/>
    <cellStyle name="Separador de milhares 2 6 3 14" xfId="9704" xr:uid="{00000000-0005-0000-0000-0000AF250000}"/>
    <cellStyle name="Separador de milhares 2 6 3 15" xfId="9705" xr:uid="{00000000-0005-0000-0000-0000B0250000}"/>
    <cellStyle name="Separador de milhares 2 6 3 16" xfId="9706" xr:uid="{00000000-0005-0000-0000-0000B1250000}"/>
    <cellStyle name="Separador de milhares 2 6 3 17" xfId="9707" xr:uid="{00000000-0005-0000-0000-0000B2250000}"/>
    <cellStyle name="Separador de milhares 2 6 3 18" xfId="9708" xr:uid="{00000000-0005-0000-0000-0000B3250000}"/>
    <cellStyle name="Separador de milhares 2 6 3 19" xfId="9709" xr:uid="{00000000-0005-0000-0000-0000B4250000}"/>
    <cellStyle name="Separador de milhares 2 6 3 2" xfId="9710" xr:uid="{00000000-0005-0000-0000-0000B5250000}"/>
    <cellStyle name="Separador de milhares 2 6 3 20" xfId="9711" xr:uid="{00000000-0005-0000-0000-0000B6250000}"/>
    <cellStyle name="Separador de milhares 2 6 3 21" xfId="9712" xr:uid="{00000000-0005-0000-0000-0000B7250000}"/>
    <cellStyle name="Separador de milhares 2 6 3 22" xfId="9713" xr:uid="{00000000-0005-0000-0000-0000B8250000}"/>
    <cellStyle name="Separador de milhares 2 6 3 23" xfId="9714" xr:uid="{00000000-0005-0000-0000-0000B9250000}"/>
    <cellStyle name="Separador de milhares 2 6 3 24" xfId="14266" xr:uid="{B334F0F1-896A-4470-B522-AE6263DE17D3}"/>
    <cellStyle name="Separador de milhares 2 6 3 3" xfId="9715" xr:uid="{00000000-0005-0000-0000-0000BA250000}"/>
    <cellStyle name="Separador de milhares 2 6 3 4" xfId="9716" xr:uid="{00000000-0005-0000-0000-0000BB250000}"/>
    <cellStyle name="Separador de milhares 2 6 3 5" xfId="9717" xr:uid="{00000000-0005-0000-0000-0000BC250000}"/>
    <cellStyle name="Separador de milhares 2 6 3 6" xfId="9718" xr:uid="{00000000-0005-0000-0000-0000BD250000}"/>
    <cellStyle name="Separador de milhares 2 6 3 7" xfId="9719" xr:uid="{00000000-0005-0000-0000-0000BE250000}"/>
    <cellStyle name="Separador de milhares 2 6 3 8" xfId="9720" xr:uid="{00000000-0005-0000-0000-0000BF250000}"/>
    <cellStyle name="Separador de milhares 2 6 3 9" xfId="9721" xr:uid="{00000000-0005-0000-0000-0000C0250000}"/>
    <cellStyle name="Separador de milhares 2 6 30" xfId="9722" xr:uid="{00000000-0005-0000-0000-0000C1250000}"/>
    <cellStyle name="Separador de milhares 2 6 30 2" xfId="14267" xr:uid="{CC036B64-456B-47E2-A73C-F8FED0EF5517}"/>
    <cellStyle name="Separador de milhares 2 6 31" xfId="9723" xr:uid="{00000000-0005-0000-0000-0000C2250000}"/>
    <cellStyle name="Separador de milhares 2 6 31 2" xfId="14268" xr:uid="{E3C61C0C-8C8F-4580-AEDB-9E687218235B}"/>
    <cellStyle name="Separador de milhares 2 6 32" xfId="9724" xr:uid="{00000000-0005-0000-0000-0000C3250000}"/>
    <cellStyle name="Separador de milhares 2 6 32 2" xfId="14269" xr:uid="{4C9D843F-877E-46A9-ACC2-822FDDE2B753}"/>
    <cellStyle name="Separador de milhares 2 6 33" xfId="9725" xr:uid="{00000000-0005-0000-0000-0000C4250000}"/>
    <cellStyle name="Separador de milhares 2 6 33 2" xfId="14270" xr:uid="{15A7A373-5E7B-4D0A-B64B-1517C693407D}"/>
    <cellStyle name="Separador de milhares 2 6 34" xfId="9726" xr:uid="{00000000-0005-0000-0000-0000C5250000}"/>
    <cellStyle name="Separador de milhares 2 6 35" xfId="9727" xr:uid="{00000000-0005-0000-0000-0000C6250000}"/>
    <cellStyle name="Separador de milhares 2 6 36" xfId="9728" xr:uid="{00000000-0005-0000-0000-0000C7250000}"/>
    <cellStyle name="Separador de milhares 2 6 37" xfId="9729" xr:uid="{00000000-0005-0000-0000-0000C8250000}"/>
    <cellStyle name="Separador de milhares 2 6 38" xfId="9730" xr:uid="{00000000-0005-0000-0000-0000C9250000}"/>
    <cellStyle name="Separador de milhares 2 6 39" xfId="9731" xr:uid="{00000000-0005-0000-0000-0000CA250000}"/>
    <cellStyle name="Separador de milhares 2 6 4" xfId="9732" xr:uid="{00000000-0005-0000-0000-0000CB250000}"/>
    <cellStyle name="Separador de milhares 2 6 4 10" xfId="9733" xr:uid="{00000000-0005-0000-0000-0000CC250000}"/>
    <cellStyle name="Separador de milhares 2 6 4 11" xfId="9734" xr:uid="{00000000-0005-0000-0000-0000CD250000}"/>
    <cellStyle name="Separador de milhares 2 6 4 12" xfId="9735" xr:uid="{00000000-0005-0000-0000-0000CE250000}"/>
    <cellStyle name="Separador de milhares 2 6 4 13" xfId="9736" xr:uid="{00000000-0005-0000-0000-0000CF250000}"/>
    <cellStyle name="Separador de milhares 2 6 4 14" xfId="9737" xr:uid="{00000000-0005-0000-0000-0000D0250000}"/>
    <cellStyle name="Separador de milhares 2 6 4 15" xfId="9738" xr:uid="{00000000-0005-0000-0000-0000D1250000}"/>
    <cellStyle name="Separador de milhares 2 6 4 16" xfId="9739" xr:uid="{00000000-0005-0000-0000-0000D2250000}"/>
    <cellStyle name="Separador de milhares 2 6 4 17" xfId="9740" xr:uid="{00000000-0005-0000-0000-0000D3250000}"/>
    <cellStyle name="Separador de milhares 2 6 4 18" xfId="9741" xr:uid="{00000000-0005-0000-0000-0000D4250000}"/>
    <cellStyle name="Separador de milhares 2 6 4 19" xfId="9742" xr:uid="{00000000-0005-0000-0000-0000D5250000}"/>
    <cellStyle name="Separador de milhares 2 6 4 2" xfId="9743" xr:uid="{00000000-0005-0000-0000-0000D6250000}"/>
    <cellStyle name="Separador de milhares 2 6 4 20" xfId="9744" xr:uid="{00000000-0005-0000-0000-0000D7250000}"/>
    <cellStyle name="Separador de milhares 2 6 4 21" xfId="9745" xr:uid="{00000000-0005-0000-0000-0000D8250000}"/>
    <cellStyle name="Separador de milhares 2 6 4 22" xfId="9746" xr:uid="{00000000-0005-0000-0000-0000D9250000}"/>
    <cellStyle name="Separador de milhares 2 6 4 23" xfId="9747" xr:uid="{00000000-0005-0000-0000-0000DA250000}"/>
    <cellStyle name="Separador de milhares 2 6 4 24" xfId="14271" xr:uid="{248A0E35-EEB3-4D9D-A71E-8D8655EF6717}"/>
    <cellStyle name="Separador de milhares 2 6 4 3" xfId="9748" xr:uid="{00000000-0005-0000-0000-0000DB250000}"/>
    <cellStyle name="Separador de milhares 2 6 4 4" xfId="9749" xr:uid="{00000000-0005-0000-0000-0000DC250000}"/>
    <cellStyle name="Separador de milhares 2 6 4 5" xfId="9750" xr:uid="{00000000-0005-0000-0000-0000DD250000}"/>
    <cellStyle name="Separador de milhares 2 6 4 6" xfId="9751" xr:uid="{00000000-0005-0000-0000-0000DE250000}"/>
    <cellStyle name="Separador de milhares 2 6 4 7" xfId="9752" xr:uid="{00000000-0005-0000-0000-0000DF250000}"/>
    <cellStyle name="Separador de milhares 2 6 4 8" xfId="9753" xr:uid="{00000000-0005-0000-0000-0000E0250000}"/>
    <cellStyle name="Separador de milhares 2 6 4 9" xfId="9754" xr:uid="{00000000-0005-0000-0000-0000E1250000}"/>
    <cellStyle name="Separador de milhares 2 6 40" xfId="9755" xr:uid="{00000000-0005-0000-0000-0000E2250000}"/>
    <cellStyle name="Separador de milhares 2 6 40 2" xfId="14272" xr:uid="{A2261821-7D98-42FA-9294-BD5A402ACE17}"/>
    <cellStyle name="Separador de milhares 2 6 41" xfId="9756" xr:uid="{00000000-0005-0000-0000-0000E3250000}"/>
    <cellStyle name="Separador de milhares 2 6 41 2" xfId="14273" xr:uid="{CBD8DF06-EC03-4195-AE7E-746EC6F9C397}"/>
    <cellStyle name="Separador de milhares 2 6 42" xfId="9757" xr:uid="{00000000-0005-0000-0000-0000E4250000}"/>
    <cellStyle name="Separador de milhares 2 6 42 2" xfId="14274" xr:uid="{BD7C7B46-6F71-4898-AABA-A0A39C28E95E}"/>
    <cellStyle name="Separador de milhares 2 6 43" xfId="9758" xr:uid="{00000000-0005-0000-0000-0000E5250000}"/>
    <cellStyle name="Separador de milhares 2 6 43 2" xfId="14275" xr:uid="{1E240C23-7FB0-411C-8C50-75D64CE371E9}"/>
    <cellStyle name="Separador de milhares 2 6 44" xfId="9759" xr:uid="{00000000-0005-0000-0000-0000E6250000}"/>
    <cellStyle name="Separador de milhares 2 6 44 2" xfId="14276" xr:uid="{130F65DA-574D-4ACE-AC66-21891850FB89}"/>
    <cellStyle name="Separador de milhares 2 6 45" xfId="9760" xr:uid="{00000000-0005-0000-0000-0000E7250000}"/>
    <cellStyle name="Separador de milhares 2 6 45 2" xfId="14277" xr:uid="{045DB474-B2A7-4FE4-9211-C55BF33B81CF}"/>
    <cellStyle name="Separador de milhares 2 6 46" xfId="9761" xr:uid="{00000000-0005-0000-0000-0000E8250000}"/>
    <cellStyle name="Separador de milhares 2 6 46 2" xfId="14278" xr:uid="{3B95B1D9-BF58-47BA-8461-F84E26193C9A}"/>
    <cellStyle name="Separador de milhares 2 6 47" xfId="9762" xr:uid="{00000000-0005-0000-0000-0000E9250000}"/>
    <cellStyle name="Separador de milhares 2 6 47 2" xfId="14279" xr:uid="{62BDC57F-7C79-4D5E-90B0-C5C1910D1AF1}"/>
    <cellStyle name="Separador de milhares 2 6 48" xfId="9763" xr:uid="{00000000-0005-0000-0000-0000EA250000}"/>
    <cellStyle name="Separador de milhares 2 6 48 2" xfId="14280" xr:uid="{90F86984-5473-4CD4-A84B-A38799691F22}"/>
    <cellStyle name="Separador de milhares 2 6 49" xfId="9764" xr:uid="{00000000-0005-0000-0000-0000EB250000}"/>
    <cellStyle name="Separador de milhares 2 6 49 2" xfId="14281" xr:uid="{EA1AE3AB-E7D1-4878-BEF1-880CF0143083}"/>
    <cellStyle name="Separador de milhares 2 6 5" xfId="9765" xr:uid="{00000000-0005-0000-0000-0000EC250000}"/>
    <cellStyle name="Separador de milhares 2 6 5 10" xfId="9766" xr:uid="{00000000-0005-0000-0000-0000ED250000}"/>
    <cellStyle name="Separador de milhares 2 6 5 11" xfId="9767" xr:uid="{00000000-0005-0000-0000-0000EE250000}"/>
    <cellStyle name="Separador de milhares 2 6 5 12" xfId="9768" xr:uid="{00000000-0005-0000-0000-0000EF250000}"/>
    <cellStyle name="Separador de milhares 2 6 5 13" xfId="9769" xr:uid="{00000000-0005-0000-0000-0000F0250000}"/>
    <cellStyle name="Separador de milhares 2 6 5 14" xfId="9770" xr:uid="{00000000-0005-0000-0000-0000F1250000}"/>
    <cellStyle name="Separador de milhares 2 6 5 15" xfId="9771" xr:uid="{00000000-0005-0000-0000-0000F2250000}"/>
    <cellStyle name="Separador de milhares 2 6 5 16" xfId="9772" xr:uid="{00000000-0005-0000-0000-0000F3250000}"/>
    <cellStyle name="Separador de milhares 2 6 5 17" xfId="9773" xr:uid="{00000000-0005-0000-0000-0000F4250000}"/>
    <cellStyle name="Separador de milhares 2 6 5 18" xfId="9774" xr:uid="{00000000-0005-0000-0000-0000F5250000}"/>
    <cellStyle name="Separador de milhares 2 6 5 19" xfId="9775" xr:uid="{00000000-0005-0000-0000-0000F6250000}"/>
    <cellStyle name="Separador de milhares 2 6 5 2" xfId="9776" xr:uid="{00000000-0005-0000-0000-0000F7250000}"/>
    <cellStyle name="Separador de milhares 2 6 5 20" xfId="9777" xr:uid="{00000000-0005-0000-0000-0000F8250000}"/>
    <cellStyle name="Separador de milhares 2 6 5 21" xfId="9778" xr:uid="{00000000-0005-0000-0000-0000F9250000}"/>
    <cellStyle name="Separador de milhares 2 6 5 22" xfId="9779" xr:uid="{00000000-0005-0000-0000-0000FA250000}"/>
    <cellStyle name="Separador de milhares 2 6 5 23" xfId="9780" xr:uid="{00000000-0005-0000-0000-0000FB250000}"/>
    <cellStyle name="Separador de milhares 2 6 5 24" xfId="14282" xr:uid="{48EE08C2-1813-49B1-B56E-EF9CF2B9412A}"/>
    <cellStyle name="Separador de milhares 2 6 5 3" xfId="9781" xr:uid="{00000000-0005-0000-0000-0000FC250000}"/>
    <cellStyle name="Separador de milhares 2 6 5 4" xfId="9782" xr:uid="{00000000-0005-0000-0000-0000FD250000}"/>
    <cellStyle name="Separador de milhares 2 6 5 5" xfId="9783" xr:uid="{00000000-0005-0000-0000-0000FE250000}"/>
    <cellStyle name="Separador de milhares 2 6 5 6" xfId="9784" xr:uid="{00000000-0005-0000-0000-0000FF250000}"/>
    <cellStyle name="Separador de milhares 2 6 5 7" xfId="9785" xr:uid="{00000000-0005-0000-0000-000000260000}"/>
    <cellStyle name="Separador de milhares 2 6 5 8" xfId="9786" xr:uid="{00000000-0005-0000-0000-000001260000}"/>
    <cellStyle name="Separador de milhares 2 6 5 9" xfId="9787" xr:uid="{00000000-0005-0000-0000-000002260000}"/>
    <cellStyle name="Separador de milhares 2 6 50" xfId="9788" xr:uid="{00000000-0005-0000-0000-000003260000}"/>
    <cellStyle name="Separador de milhares 2 6 50 2" xfId="14283" xr:uid="{2365505E-A7B5-4696-B4CD-A31A9C35B200}"/>
    <cellStyle name="Separador de milhares 2 6 51" xfId="9789" xr:uid="{00000000-0005-0000-0000-000004260000}"/>
    <cellStyle name="Separador de milhares 2 6 51 2" xfId="14284" xr:uid="{F61F6AA6-989D-4C2A-9564-8BC10CCDF898}"/>
    <cellStyle name="Separador de milhares 2 6 52" xfId="9790" xr:uid="{00000000-0005-0000-0000-000005260000}"/>
    <cellStyle name="Separador de milhares 2 6 52 2" xfId="14285" xr:uid="{002DD25A-C6E4-4C9B-8B64-8FAC64F079BE}"/>
    <cellStyle name="Separador de milhares 2 6 53" xfId="9791" xr:uid="{00000000-0005-0000-0000-000006260000}"/>
    <cellStyle name="Separador de milhares 2 6 53 2" xfId="14286" xr:uid="{843BF010-FD31-4026-8A64-619F6E8B5995}"/>
    <cellStyle name="Separador de milhares 2 6 54" xfId="9792" xr:uid="{00000000-0005-0000-0000-000007260000}"/>
    <cellStyle name="Separador de milhares 2 6 54 2" xfId="14287" xr:uid="{F5A45C61-9C9A-4F0C-949C-0325EDFC8085}"/>
    <cellStyle name="Separador de milhares 2 6 55" xfId="9793" xr:uid="{00000000-0005-0000-0000-000008260000}"/>
    <cellStyle name="Separador de milhares 2 6 55 2" xfId="14288" xr:uid="{AA17F718-8115-48D6-ACC0-06D0E160CE40}"/>
    <cellStyle name="Separador de milhares 2 6 56" xfId="14244" xr:uid="{DA8D2638-9A2A-4F80-8AFE-0B74F5433FB9}"/>
    <cellStyle name="Separador de milhares 2 6 6" xfId="9794" xr:uid="{00000000-0005-0000-0000-000009260000}"/>
    <cellStyle name="Separador de milhares 2 6 6 10" xfId="9795" xr:uid="{00000000-0005-0000-0000-00000A260000}"/>
    <cellStyle name="Separador de milhares 2 6 6 11" xfId="9796" xr:uid="{00000000-0005-0000-0000-00000B260000}"/>
    <cellStyle name="Separador de milhares 2 6 6 12" xfId="9797" xr:uid="{00000000-0005-0000-0000-00000C260000}"/>
    <cellStyle name="Separador de milhares 2 6 6 13" xfId="9798" xr:uid="{00000000-0005-0000-0000-00000D260000}"/>
    <cellStyle name="Separador de milhares 2 6 6 14" xfId="9799" xr:uid="{00000000-0005-0000-0000-00000E260000}"/>
    <cellStyle name="Separador de milhares 2 6 6 15" xfId="9800" xr:uid="{00000000-0005-0000-0000-00000F260000}"/>
    <cellStyle name="Separador de milhares 2 6 6 16" xfId="9801" xr:uid="{00000000-0005-0000-0000-000010260000}"/>
    <cellStyle name="Separador de milhares 2 6 6 17" xfId="9802" xr:uid="{00000000-0005-0000-0000-000011260000}"/>
    <cellStyle name="Separador de milhares 2 6 6 18" xfId="9803" xr:uid="{00000000-0005-0000-0000-000012260000}"/>
    <cellStyle name="Separador de milhares 2 6 6 19" xfId="9804" xr:uid="{00000000-0005-0000-0000-000013260000}"/>
    <cellStyle name="Separador de milhares 2 6 6 2" xfId="9805" xr:uid="{00000000-0005-0000-0000-000014260000}"/>
    <cellStyle name="Separador de milhares 2 6 6 20" xfId="9806" xr:uid="{00000000-0005-0000-0000-000015260000}"/>
    <cellStyle name="Separador de milhares 2 6 6 21" xfId="9807" xr:uid="{00000000-0005-0000-0000-000016260000}"/>
    <cellStyle name="Separador de milhares 2 6 6 22" xfId="9808" xr:uid="{00000000-0005-0000-0000-000017260000}"/>
    <cellStyle name="Separador de milhares 2 6 6 23" xfId="9809" xr:uid="{00000000-0005-0000-0000-000018260000}"/>
    <cellStyle name="Separador de milhares 2 6 6 24" xfId="14289" xr:uid="{EFEA0150-3792-4CF2-B7D5-37650AE2F897}"/>
    <cellStyle name="Separador de milhares 2 6 6 3" xfId="9810" xr:uid="{00000000-0005-0000-0000-000019260000}"/>
    <cellStyle name="Separador de milhares 2 6 6 4" xfId="9811" xr:uid="{00000000-0005-0000-0000-00001A260000}"/>
    <cellStyle name="Separador de milhares 2 6 6 5" xfId="9812" xr:uid="{00000000-0005-0000-0000-00001B260000}"/>
    <cellStyle name="Separador de milhares 2 6 6 6" xfId="9813" xr:uid="{00000000-0005-0000-0000-00001C260000}"/>
    <cellStyle name="Separador de milhares 2 6 6 7" xfId="9814" xr:uid="{00000000-0005-0000-0000-00001D260000}"/>
    <cellStyle name="Separador de milhares 2 6 6 8" xfId="9815" xr:uid="{00000000-0005-0000-0000-00001E260000}"/>
    <cellStyle name="Separador de milhares 2 6 6 9" xfId="9816" xr:uid="{00000000-0005-0000-0000-00001F260000}"/>
    <cellStyle name="Separador de milhares 2 6 7" xfId="9817" xr:uid="{00000000-0005-0000-0000-000020260000}"/>
    <cellStyle name="Separador de milhares 2 6 7 10" xfId="9818" xr:uid="{00000000-0005-0000-0000-000021260000}"/>
    <cellStyle name="Separador de milhares 2 6 7 11" xfId="9819" xr:uid="{00000000-0005-0000-0000-000022260000}"/>
    <cellStyle name="Separador de milhares 2 6 7 12" xfId="9820" xr:uid="{00000000-0005-0000-0000-000023260000}"/>
    <cellStyle name="Separador de milhares 2 6 7 13" xfId="9821" xr:uid="{00000000-0005-0000-0000-000024260000}"/>
    <cellStyle name="Separador de milhares 2 6 7 14" xfId="9822" xr:uid="{00000000-0005-0000-0000-000025260000}"/>
    <cellStyle name="Separador de milhares 2 6 7 15" xfId="9823" xr:uid="{00000000-0005-0000-0000-000026260000}"/>
    <cellStyle name="Separador de milhares 2 6 7 16" xfId="9824" xr:uid="{00000000-0005-0000-0000-000027260000}"/>
    <cellStyle name="Separador de milhares 2 6 7 17" xfId="9825" xr:uid="{00000000-0005-0000-0000-000028260000}"/>
    <cellStyle name="Separador de milhares 2 6 7 18" xfId="9826" xr:uid="{00000000-0005-0000-0000-000029260000}"/>
    <cellStyle name="Separador de milhares 2 6 7 19" xfId="9827" xr:uid="{00000000-0005-0000-0000-00002A260000}"/>
    <cellStyle name="Separador de milhares 2 6 7 2" xfId="9828" xr:uid="{00000000-0005-0000-0000-00002B260000}"/>
    <cellStyle name="Separador de milhares 2 6 7 20" xfId="9829" xr:uid="{00000000-0005-0000-0000-00002C260000}"/>
    <cellStyle name="Separador de milhares 2 6 7 21" xfId="9830" xr:uid="{00000000-0005-0000-0000-00002D260000}"/>
    <cellStyle name="Separador de milhares 2 6 7 22" xfId="9831" xr:uid="{00000000-0005-0000-0000-00002E260000}"/>
    <cellStyle name="Separador de milhares 2 6 7 23" xfId="9832" xr:uid="{00000000-0005-0000-0000-00002F260000}"/>
    <cellStyle name="Separador de milhares 2 6 7 24" xfId="14290" xr:uid="{B3E54E80-F6F2-40B2-A069-0823652FB8B7}"/>
    <cellStyle name="Separador de milhares 2 6 7 3" xfId="9833" xr:uid="{00000000-0005-0000-0000-000030260000}"/>
    <cellStyle name="Separador de milhares 2 6 7 4" xfId="9834" xr:uid="{00000000-0005-0000-0000-000031260000}"/>
    <cellStyle name="Separador de milhares 2 6 7 5" xfId="9835" xr:uid="{00000000-0005-0000-0000-000032260000}"/>
    <cellStyle name="Separador de milhares 2 6 7 6" xfId="9836" xr:uid="{00000000-0005-0000-0000-000033260000}"/>
    <cellStyle name="Separador de milhares 2 6 7 7" xfId="9837" xr:uid="{00000000-0005-0000-0000-000034260000}"/>
    <cellStyle name="Separador de milhares 2 6 7 8" xfId="9838" xr:uid="{00000000-0005-0000-0000-000035260000}"/>
    <cellStyle name="Separador de milhares 2 6 7 9" xfId="9839" xr:uid="{00000000-0005-0000-0000-000036260000}"/>
    <cellStyle name="Separador de milhares 2 6 8" xfId="9840" xr:uid="{00000000-0005-0000-0000-000037260000}"/>
    <cellStyle name="Separador de milhares 2 6 8 10" xfId="9841" xr:uid="{00000000-0005-0000-0000-000038260000}"/>
    <cellStyle name="Separador de milhares 2 6 8 11" xfId="9842" xr:uid="{00000000-0005-0000-0000-000039260000}"/>
    <cellStyle name="Separador de milhares 2 6 8 12" xfId="9843" xr:uid="{00000000-0005-0000-0000-00003A260000}"/>
    <cellStyle name="Separador de milhares 2 6 8 13" xfId="9844" xr:uid="{00000000-0005-0000-0000-00003B260000}"/>
    <cellStyle name="Separador de milhares 2 6 8 14" xfId="9845" xr:uid="{00000000-0005-0000-0000-00003C260000}"/>
    <cellStyle name="Separador de milhares 2 6 8 15" xfId="9846" xr:uid="{00000000-0005-0000-0000-00003D260000}"/>
    <cellStyle name="Separador de milhares 2 6 8 16" xfId="9847" xr:uid="{00000000-0005-0000-0000-00003E260000}"/>
    <cellStyle name="Separador de milhares 2 6 8 17" xfId="9848" xr:uid="{00000000-0005-0000-0000-00003F260000}"/>
    <cellStyle name="Separador de milhares 2 6 8 18" xfId="9849" xr:uid="{00000000-0005-0000-0000-000040260000}"/>
    <cellStyle name="Separador de milhares 2 6 8 19" xfId="9850" xr:uid="{00000000-0005-0000-0000-000041260000}"/>
    <cellStyle name="Separador de milhares 2 6 8 2" xfId="9851" xr:uid="{00000000-0005-0000-0000-000042260000}"/>
    <cellStyle name="Separador de milhares 2 6 8 20" xfId="9852" xr:uid="{00000000-0005-0000-0000-000043260000}"/>
    <cellStyle name="Separador de milhares 2 6 8 21" xfId="9853" xr:uid="{00000000-0005-0000-0000-000044260000}"/>
    <cellStyle name="Separador de milhares 2 6 8 22" xfId="9854" xr:uid="{00000000-0005-0000-0000-000045260000}"/>
    <cellStyle name="Separador de milhares 2 6 8 23" xfId="9855" xr:uid="{00000000-0005-0000-0000-000046260000}"/>
    <cellStyle name="Separador de milhares 2 6 8 24" xfId="14291" xr:uid="{219BFDBB-CDAA-4317-8D9C-06ECBB60EF29}"/>
    <cellStyle name="Separador de milhares 2 6 8 3" xfId="9856" xr:uid="{00000000-0005-0000-0000-000047260000}"/>
    <cellStyle name="Separador de milhares 2 6 8 4" xfId="9857" xr:uid="{00000000-0005-0000-0000-000048260000}"/>
    <cellStyle name="Separador de milhares 2 6 8 5" xfId="9858" xr:uid="{00000000-0005-0000-0000-000049260000}"/>
    <cellStyle name="Separador de milhares 2 6 8 6" xfId="9859" xr:uid="{00000000-0005-0000-0000-00004A260000}"/>
    <cellStyle name="Separador de milhares 2 6 8 7" xfId="9860" xr:uid="{00000000-0005-0000-0000-00004B260000}"/>
    <cellStyle name="Separador de milhares 2 6 8 8" xfId="9861" xr:uid="{00000000-0005-0000-0000-00004C260000}"/>
    <cellStyle name="Separador de milhares 2 6 8 9" xfId="9862" xr:uid="{00000000-0005-0000-0000-00004D260000}"/>
    <cellStyle name="Separador de milhares 2 6 9" xfId="9863" xr:uid="{00000000-0005-0000-0000-00004E260000}"/>
    <cellStyle name="Separador de milhares 2 6 9 10" xfId="9864" xr:uid="{00000000-0005-0000-0000-00004F260000}"/>
    <cellStyle name="Separador de milhares 2 6 9 11" xfId="9865" xr:uid="{00000000-0005-0000-0000-000050260000}"/>
    <cellStyle name="Separador de milhares 2 6 9 12" xfId="9866" xr:uid="{00000000-0005-0000-0000-000051260000}"/>
    <cellStyle name="Separador de milhares 2 6 9 13" xfId="9867" xr:uid="{00000000-0005-0000-0000-000052260000}"/>
    <cellStyle name="Separador de milhares 2 6 9 14" xfId="9868" xr:uid="{00000000-0005-0000-0000-000053260000}"/>
    <cellStyle name="Separador de milhares 2 6 9 15" xfId="9869" xr:uid="{00000000-0005-0000-0000-000054260000}"/>
    <cellStyle name="Separador de milhares 2 6 9 16" xfId="9870" xr:uid="{00000000-0005-0000-0000-000055260000}"/>
    <cellStyle name="Separador de milhares 2 6 9 17" xfId="9871" xr:uid="{00000000-0005-0000-0000-000056260000}"/>
    <cellStyle name="Separador de milhares 2 6 9 18" xfId="9872" xr:uid="{00000000-0005-0000-0000-000057260000}"/>
    <cellStyle name="Separador de milhares 2 6 9 19" xfId="9873" xr:uid="{00000000-0005-0000-0000-000058260000}"/>
    <cellStyle name="Separador de milhares 2 6 9 2" xfId="9874" xr:uid="{00000000-0005-0000-0000-000059260000}"/>
    <cellStyle name="Separador de milhares 2 6 9 20" xfId="9875" xr:uid="{00000000-0005-0000-0000-00005A260000}"/>
    <cellStyle name="Separador de milhares 2 6 9 21" xfId="9876" xr:uid="{00000000-0005-0000-0000-00005B260000}"/>
    <cellStyle name="Separador de milhares 2 6 9 22" xfId="9877" xr:uid="{00000000-0005-0000-0000-00005C260000}"/>
    <cellStyle name="Separador de milhares 2 6 9 23" xfId="9878" xr:uid="{00000000-0005-0000-0000-00005D260000}"/>
    <cellStyle name="Separador de milhares 2 6 9 24" xfId="14292" xr:uid="{4B2E93FF-09D7-4130-BD54-62E72E473D5B}"/>
    <cellStyle name="Separador de milhares 2 6 9 3" xfId="9879" xr:uid="{00000000-0005-0000-0000-00005E260000}"/>
    <cellStyle name="Separador de milhares 2 6 9 4" xfId="9880" xr:uid="{00000000-0005-0000-0000-00005F260000}"/>
    <cellStyle name="Separador de milhares 2 6 9 5" xfId="9881" xr:uid="{00000000-0005-0000-0000-000060260000}"/>
    <cellStyle name="Separador de milhares 2 6 9 6" xfId="9882" xr:uid="{00000000-0005-0000-0000-000061260000}"/>
    <cellStyle name="Separador de milhares 2 6 9 7" xfId="9883" xr:uid="{00000000-0005-0000-0000-000062260000}"/>
    <cellStyle name="Separador de milhares 2 6 9 8" xfId="9884" xr:uid="{00000000-0005-0000-0000-000063260000}"/>
    <cellStyle name="Separador de milhares 2 6 9 9" xfId="9885" xr:uid="{00000000-0005-0000-0000-000064260000}"/>
    <cellStyle name="Separador de milhares 2 60" xfId="9886" xr:uid="{00000000-0005-0000-0000-000065260000}"/>
    <cellStyle name="Separador de milhares 2 60 10" xfId="9887" xr:uid="{00000000-0005-0000-0000-000066260000}"/>
    <cellStyle name="Separador de milhares 2 60 11" xfId="9888" xr:uid="{00000000-0005-0000-0000-000067260000}"/>
    <cellStyle name="Separador de milhares 2 60 12" xfId="9889" xr:uid="{00000000-0005-0000-0000-000068260000}"/>
    <cellStyle name="Separador de milhares 2 60 13" xfId="9890" xr:uid="{00000000-0005-0000-0000-000069260000}"/>
    <cellStyle name="Separador de milhares 2 60 14" xfId="9891" xr:uid="{00000000-0005-0000-0000-00006A260000}"/>
    <cellStyle name="Separador de milhares 2 60 15" xfId="9892" xr:uid="{00000000-0005-0000-0000-00006B260000}"/>
    <cellStyle name="Separador de milhares 2 60 16" xfId="9893" xr:uid="{00000000-0005-0000-0000-00006C260000}"/>
    <cellStyle name="Separador de milhares 2 60 17" xfId="9894" xr:uid="{00000000-0005-0000-0000-00006D260000}"/>
    <cellStyle name="Separador de milhares 2 60 18" xfId="9895" xr:uid="{00000000-0005-0000-0000-00006E260000}"/>
    <cellStyle name="Separador de milhares 2 60 19" xfId="9896" xr:uid="{00000000-0005-0000-0000-00006F260000}"/>
    <cellStyle name="Separador de milhares 2 60 2" xfId="9897" xr:uid="{00000000-0005-0000-0000-000070260000}"/>
    <cellStyle name="Separador de milhares 2 60 20" xfId="9898" xr:uid="{00000000-0005-0000-0000-000071260000}"/>
    <cellStyle name="Separador de milhares 2 60 21" xfId="9899" xr:uid="{00000000-0005-0000-0000-000072260000}"/>
    <cellStyle name="Separador de milhares 2 60 22" xfId="9900" xr:uid="{00000000-0005-0000-0000-000073260000}"/>
    <cellStyle name="Separador de milhares 2 60 23" xfId="9901" xr:uid="{00000000-0005-0000-0000-000074260000}"/>
    <cellStyle name="Separador de milhares 2 60 24" xfId="9902" xr:uid="{00000000-0005-0000-0000-000075260000}"/>
    <cellStyle name="Separador de milhares 2 60 25" xfId="9903" xr:uid="{00000000-0005-0000-0000-000076260000}"/>
    <cellStyle name="Separador de milhares 2 60 26" xfId="9904" xr:uid="{00000000-0005-0000-0000-000077260000}"/>
    <cellStyle name="Separador de milhares 2 60 27" xfId="9905" xr:uid="{00000000-0005-0000-0000-000078260000}"/>
    <cellStyle name="Separador de milhares 2 60 28" xfId="9906" xr:uid="{00000000-0005-0000-0000-000079260000}"/>
    <cellStyle name="Separador de milhares 2 60 29" xfId="9907" xr:uid="{00000000-0005-0000-0000-00007A260000}"/>
    <cellStyle name="Separador de milhares 2 60 3" xfId="9908" xr:uid="{00000000-0005-0000-0000-00007B260000}"/>
    <cellStyle name="Separador de milhares 2 60 30" xfId="14293" xr:uid="{9990F84F-289C-4BB7-8024-95237479CFC4}"/>
    <cellStyle name="Separador de milhares 2 60 4" xfId="9909" xr:uid="{00000000-0005-0000-0000-00007C260000}"/>
    <cellStyle name="Separador de milhares 2 60 5" xfId="9910" xr:uid="{00000000-0005-0000-0000-00007D260000}"/>
    <cellStyle name="Separador de milhares 2 60 6" xfId="9911" xr:uid="{00000000-0005-0000-0000-00007E260000}"/>
    <cellStyle name="Separador de milhares 2 60 7" xfId="9912" xr:uid="{00000000-0005-0000-0000-00007F260000}"/>
    <cellStyle name="Separador de milhares 2 60 8" xfId="9913" xr:uid="{00000000-0005-0000-0000-000080260000}"/>
    <cellStyle name="Separador de milhares 2 60 9" xfId="9914" xr:uid="{00000000-0005-0000-0000-000081260000}"/>
    <cellStyle name="Separador de milhares 2 61" xfId="9915" xr:uid="{00000000-0005-0000-0000-000082260000}"/>
    <cellStyle name="Separador de milhares 2 61 10" xfId="9916" xr:uid="{00000000-0005-0000-0000-000083260000}"/>
    <cellStyle name="Separador de milhares 2 61 11" xfId="9917" xr:uid="{00000000-0005-0000-0000-000084260000}"/>
    <cellStyle name="Separador de milhares 2 61 12" xfId="9918" xr:uid="{00000000-0005-0000-0000-000085260000}"/>
    <cellStyle name="Separador de milhares 2 61 13" xfId="9919" xr:uid="{00000000-0005-0000-0000-000086260000}"/>
    <cellStyle name="Separador de milhares 2 61 14" xfId="9920" xr:uid="{00000000-0005-0000-0000-000087260000}"/>
    <cellStyle name="Separador de milhares 2 61 15" xfId="9921" xr:uid="{00000000-0005-0000-0000-000088260000}"/>
    <cellStyle name="Separador de milhares 2 61 16" xfId="9922" xr:uid="{00000000-0005-0000-0000-000089260000}"/>
    <cellStyle name="Separador de milhares 2 61 17" xfId="9923" xr:uid="{00000000-0005-0000-0000-00008A260000}"/>
    <cellStyle name="Separador de milhares 2 61 18" xfId="9924" xr:uid="{00000000-0005-0000-0000-00008B260000}"/>
    <cellStyle name="Separador de milhares 2 61 19" xfId="9925" xr:uid="{00000000-0005-0000-0000-00008C260000}"/>
    <cellStyle name="Separador de milhares 2 61 2" xfId="9926" xr:uid="{00000000-0005-0000-0000-00008D260000}"/>
    <cellStyle name="Separador de milhares 2 61 20" xfId="9927" xr:uid="{00000000-0005-0000-0000-00008E260000}"/>
    <cellStyle name="Separador de milhares 2 61 21" xfId="9928" xr:uid="{00000000-0005-0000-0000-00008F260000}"/>
    <cellStyle name="Separador de milhares 2 61 22" xfId="9929" xr:uid="{00000000-0005-0000-0000-000090260000}"/>
    <cellStyle name="Separador de milhares 2 61 23" xfId="9930" xr:uid="{00000000-0005-0000-0000-000091260000}"/>
    <cellStyle name="Separador de milhares 2 61 3" xfId="9931" xr:uid="{00000000-0005-0000-0000-000092260000}"/>
    <cellStyle name="Separador de milhares 2 61 4" xfId="9932" xr:uid="{00000000-0005-0000-0000-000093260000}"/>
    <cellStyle name="Separador de milhares 2 61 5" xfId="9933" xr:uid="{00000000-0005-0000-0000-000094260000}"/>
    <cellStyle name="Separador de milhares 2 61 6" xfId="9934" xr:uid="{00000000-0005-0000-0000-000095260000}"/>
    <cellStyle name="Separador de milhares 2 61 7" xfId="9935" xr:uid="{00000000-0005-0000-0000-000096260000}"/>
    <cellStyle name="Separador de milhares 2 61 8" xfId="9936" xr:uid="{00000000-0005-0000-0000-000097260000}"/>
    <cellStyle name="Separador de milhares 2 61 9" xfId="9937" xr:uid="{00000000-0005-0000-0000-000098260000}"/>
    <cellStyle name="Separador de milhares 2 62" xfId="9938" xr:uid="{00000000-0005-0000-0000-000099260000}"/>
    <cellStyle name="Separador de milhares 2 62 10" xfId="9939" xr:uid="{00000000-0005-0000-0000-00009A260000}"/>
    <cellStyle name="Separador de milhares 2 62 11" xfId="9940" xr:uid="{00000000-0005-0000-0000-00009B260000}"/>
    <cellStyle name="Separador de milhares 2 62 12" xfId="9941" xr:uid="{00000000-0005-0000-0000-00009C260000}"/>
    <cellStyle name="Separador de milhares 2 62 13" xfId="9942" xr:uid="{00000000-0005-0000-0000-00009D260000}"/>
    <cellStyle name="Separador de milhares 2 62 14" xfId="9943" xr:uid="{00000000-0005-0000-0000-00009E260000}"/>
    <cellStyle name="Separador de milhares 2 62 15" xfId="9944" xr:uid="{00000000-0005-0000-0000-00009F260000}"/>
    <cellStyle name="Separador de milhares 2 62 16" xfId="9945" xr:uid="{00000000-0005-0000-0000-0000A0260000}"/>
    <cellStyle name="Separador de milhares 2 62 17" xfId="9946" xr:uid="{00000000-0005-0000-0000-0000A1260000}"/>
    <cellStyle name="Separador de milhares 2 62 18" xfId="9947" xr:uid="{00000000-0005-0000-0000-0000A2260000}"/>
    <cellStyle name="Separador de milhares 2 62 19" xfId="9948" xr:uid="{00000000-0005-0000-0000-0000A3260000}"/>
    <cellStyle name="Separador de milhares 2 62 2" xfId="9949" xr:uid="{00000000-0005-0000-0000-0000A4260000}"/>
    <cellStyle name="Separador de milhares 2 62 20" xfId="9950" xr:uid="{00000000-0005-0000-0000-0000A5260000}"/>
    <cellStyle name="Separador de milhares 2 62 21" xfId="9951" xr:uid="{00000000-0005-0000-0000-0000A6260000}"/>
    <cellStyle name="Separador de milhares 2 62 22" xfId="9952" xr:uid="{00000000-0005-0000-0000-0000A7260000}"/>
    <cellStyle name="Separador de milhares 2 62 23" xfId="9953" xr:uid="{00000000-0005-0000-0000-0000A8260000}"/>
    <cellStyle name="Separador de milhares 2 62 3" xfId="9954" xr:uid="{00000000-0005-0000-0000-0000A9260000}"/>
    <cellStyle name="Separador de milhares 2 62 4" xfId="9955" xr:uid="{00000000-0005-0000-0000-0000AA260000}"/>
    <cellStyle name="Separador de milhares 2 62 5" xfId="9956" xr:uid="{00000000-0005-0000-0000-0000AB260000}"/>
    <cellStyle name="Separador de milhares 2 62 6" xfId="9957" xr:uid="{00000000-0005-0000-0000-0000AC260000}"/>
    <cellStyle name="Separador de milhares 2 62 7" xfId="9958" xr:uid="{00000000-0005-0000-0000-0000AD260000}"/>
    <cellStyle name="Separador de milhares 2 62 8" xfId="9959" xr:uid="{00000000-0005-0000-0000-0000AE260000}"/>
    <cellStyle name="Separador de milhares 2 62 9" xfId="9960" xr:uid="{00000000-0005-0000-0000-0000AF260000}"/>
    <cellStyle name="Separador de milhares 2 63" xfId="9961" xr:uid="{00000000-0005-0000-0000-0000B0260000}"/>
    <cellStyle name="Separador de milhares 2 63 10" xfId="9962" xr:uid="{00000000-0005-0000-0000-0000B1260000}"/>
    <cellStyle name="Separador de milhares 2 63 11" xfId="9963" xr:uid="{00000000-0005-0000-0000-0000B2260000}"/>
    <cellStyle name="Separador de milhares 2 63 12" xfId="9964" xr:uid="{00000000-0005-0000-0000-0000B3260000}"/>
    <cellStyle name="Separador de milhares 2 63 13" xfId="9965" xr:uid="{00000000-0005-0000-0000-0000B4260000}"/>
    <cellStyle name="Separador de milhares 2 63 14" xfId="9966" xr:uid="{00000000-0005-0000-0000-0000B5260000}"/>
    <cellStyle name="Separador de milhares 2 63 15" xfId="9967" xr:uid="{00000000-0005-0000-0000-0000B6260000}"/>
    <cellStyle name="Separador de milhares 2 63 16" xfId="9968" xr:uid="{00000000-0005-0000-0000-0000B7260000}"/>
    <cellStyle name="Separador de milhares 2 63 17" xfId="9969" xr:uid="{00000000-0005-0000-0000-0000B8260000}"/>
    <cellStyle name="Separador de milhares 2 63 18" xfId="9970" xr:uid="{00000000-0005-0000-0000-0000B9260000}"/>
    <cellStyle name="Separador de milhares 2 63 19" xfId="9971" xr:uid="{00000000-0005-0000-0000-0000BA260000}"/>
    <cellStyle name="Separador de milhares 2 63 2" xfId="9972" xr:uid="{00000000-0005-0000-0000-0000BB260000}"/>
    <cellStyle name="Separador de milhares 2 63 20" xfId="9973" xr:uid="{00000000-0005-0000-0000-0000BC260000}"/>
    <cellStyle name="Separador de milhares 2 63 21" xfId="9974" xr:uid="{00000000-0005-0000-0000-0000BD260000}"/>
    <cellStyle name="Separador de milhares 2 63 22" xfId="9975" xr:uid="{00000000-0005-0000-0000-0000BE260000}"/>
    <cellStyle name="Separador de milhares 2 63 23" xfId="9976" xr:uid="{00000000-0005-0000-0000-0000BF260000}"/>
    <cellStyle name="Separador de milhares 2 63 3" xfId="9977" xr:uid="{00000000-0005-0000-0000-0000C0260000}"/>
    <cellStyle name="Separador de milhares 2 63 4" xfId="9978" xr:uid="{00000000-0005-0000-0000-0000C1260000}"/>
    <cellStyle name="Separador de milhares 2 63 5" xfId="9979" xr:uid="{00000000-0005-0000-0000-0000C2260000}"/>
    <cellStyle name="Separador de milhares 2 63 6" xfId="9980" xr:uid="{00000000-0005-0000-0000-0000C3260000}"/>
    <cellStyle name="Separador de milhares 2 63 7" xfId="9981" xr:uid="{00000000-0005-0000-0000-0000C4260000}"/>
    <cellStyle name="Separador de milhares 2 63 8" xfId="9982" xr:uid="{00000000-0005-0000-0000-0000C5260000}"/>
    <cellStyle name="Separador de milhares 2 63 9" xfId="9983" xr:uid="{00000000-0005-0000-0000-0000C6260000}"/>
    <cellStyle name="Separador de milhares 2 64" xfId="9984" xr:uid="{00000000-0005-0000-0000-0000C7260000}"/>
    <cellStyle name="Separador de milhares 2 64 10" xfId="9985" xr:uid="{00000000-0005-0000-0000-0000C8260000}"/>
    <cellStyle name="Separador de milhares 2 64 11" xfId="9986" xr:uid="{00000000-0005-0000-0000-0000C9260000}"/>
    <cellStyle name="Separador de milhares 2 64 12" xfId="9987" xr:uid="{00000000-0005-0000-0000-0000CA260000}"/>
    <cellStyle name="Separador de milhares 2 64 13" xfId="9988" xr:uid="{00000000-0005-0000-0000-0000CB260000}"/>
    <cellStyle name="Separador de milhares 2 64 14" xfId="9989" xr:uid="{00000000-0005-0000-0000-0000CC260000}"/>
    <cellStyle name="Separador de milhares 2 64 15" xfId="9990" xr:uid="{00000000-0005-0000-0000-0000CD260000}"/>
    <cellStyle name="Separador de milhares 2 64 16" xfId="9991" xr:uid="{00000000-0005-0000-0000-0000CE260000}"/>
    <cellStyle name="Separador de milhares 2 64 17" xfId="9992" xr:uid="{00000000-0005-0000-0000-0000CF260000}"/>
    <cellStyle name="Separador de milhares 2 64 18" xfId="9993" xr:uid="{00000000-0005-0000-0000-0000D0260000}"/>
    <cellStyle name="Separador de milhares 2 64 19" xfId="9994" xr:uid="{00000000-0005-0000-0000-0000D1260000}"/>
    <cellStyle name="Separador de milhares 2 64 2" xfId="9995" xr:uid="{00000000-0005-0000-0000-0000D2260000}"/>
    <cellStyle name="Separador de milhares 2 64 20" xfId="9996" xr:uid="{00000000-0005-0000-0000-0000D3260000}"/>
    <cellStyle name="Separador de milhares 2 64 21" xfId="9997" xr:uid="{00000000-0005-0000-0000-0000D4260000}"/>
    <cellStyle name="Separador de milhares 2 64 22" xfId="9998" xr:uid="{00000000-0005-0000-0000-0000D5260000}"/>
    <cellStyle name="Separador de milhares 2 64 23" xfId="9999" xr:uid="{00000000-0005-0000-0000-0000D6260000}"/>
    <cellStyle name="Separador de milhares 2 64 3" xfId="10000" xr:uid="{00000000-0005-0000-0000-0000D7260000}"/>
    <cellStyle name="Separador de milhares 2 64 4" xfId="10001" xr:uid="{00000000-0005-0000-0000-0000D8260000}"/>
    <cellStyle name="Separador de milhares 2 64 5" xfId="10002" xr:uid="{00000000-0005-0000-0000-0000D9260000}"/>
    <cellStyle name="Separador de milhares 2 64 6" xfId="10003" xr:uid="{00000000-0005-0000-0000-0000DA260000}"/>
    <cellStyle name="Separador de milhares 2 64 7" xfId="10004" xr:uid="{00000000-0005-0000-0000-0000DB260000}"/>
    <cellStyle name="Separador de milhares 2 64 8" xfId="10005" xr:uid="{00000000-0005-0000-0000-0000DC260000}"/>
    <cellStyle name="Separador de milhares 2 64 9" xfId="10006" xr:uid="{00000000-0005-0000-0000-0000DD260000}"/>
    <cellStyle name="Separador de milhares 2 65" xfId="10007" xr:uid="{00000000-0005-0000-0000-0000DE260000}"/>
    <cellStyle name="Separador de milhares 2 65 10" xfId="10008" xr:uid="{00000000-0005-0000-0000-0000DF260000}"/>
    <cellStyle name="Separador de milhares 2 65 11" xfId="10009" xr:uid="{00000000-0005-0000-0000-0000E0260000}"/>
    <cellStyle name="Separador de milhares 2 65 12" xfId="10010" xr:uid="{00000000-0005-0000-0000-0000E1260000}"/>
    <cellStyle name="Separador de milhares 2 65 13" xfId="10011" xr:uid="{00000000-0005-0000-0000-0000E2260000}"/>
    <cellStyle name="Separador de milhares 2 65 14" xfId="10012" xr:uid="{00000000-0005-0000-0000-0000E3260000}"/>
    <cellStyle name="Separador de milhares 2 65 15" xfId="10013" xr:uid="{00000000-0005-0000-0000-0000E4260000}"/>
    <cellStyle name="Separador de milhares 2 65 16" xfId="10014" xr:uid="{00000000-0005-0000-0000-0000E5260000}"/>
    <cellStyle name="Separador de milhares 2 65 17" xfId="10015" xr:uid="{00000000-0005-0000-0000-0000E6260000}"/>
    <cellStyle name="Separador de milhares 2 65 18" xfId="10016" xr:uid="{00000000-0005-0000-0000-0000E7260000}"/>
    <cellStyle name="Separador de milhares 2 65 19" xfId="10017" xr:uid="{00000000-0005-0000-0000-0000E8260000}"/>
    <cellStyle name="Separador de milhares 2 65 2" xfId="10018" xr:uid="{00000000-0005-0000-0000-0000E9260000}"/>
    <cellStyle name="Separador de milhares 2 65 20" xfId="10019" xr:uid="{00000000-0005-0000-0000-0000EA260000}"/>
    <cellStyle name="Separador de milhares 2 65 21" xfId="10020" xr:uid="{00000000-0005-0000-0000-0000EB260000}"/>
    <cellStyle name="Separador de milhares 2 65 22" xfId="10021" xr:uid="{00000000-0005-0000-0000-0000EC260000}"/>
    <cellStyle name="Separador de milhares 2 65 23" xfId="10022" xr:uid="{00000000-0005-0000-0000-0000ED260000}"/>
    <cellStyle name="Separador de milhares 2 65 3" xfId="10023" xr:uid="{00000000-0005-0000-0000-0000EE260000}"/>
    <cellStyle name="Separador de milhares 2 65 4" xfId="10024" xr:uid="{00000000-0005-0000-0000-0000EF260000}"/>
    <cellStyle name="Separador de milhares 2 65 5" xfId="10025" xr:uid="{00000000-0005-0000-0000-0000F0260000}"/>
    <cellStyle name="Separador de milhares 2 65 6" xfId="10026" xr:uid="{00000000-0005-0000-0000-0000F1260000}"/>
    <cellStyle name="Separador de milhares 2 65 7" xfId="10027" xr:uid="{00000000-0005-0000-0000-0000F2260000}"/>
    <cellStyle name="Separador de milhares 2 65 8" xfId="10028" xr:uid="{00000000-0005-0000-0000-0000F3260000}"/>
    <cellStyle name="Separador de milhares 2 65 9" xfId="10029" xr:uid="{00000000-0005-0000-0000-0000F4260000}"/>
    <cellStyle name="Separador de milhares 2 66" xfId="10030" xr:uid="{00000000-0005-0000-0000-0000F5260000}"/>
    <cellStyle name="Separador de milhares 2 66 10" xfId="10031" xr:uid="{00000000-0005-0000-0000-0000F6260000}"/>
    <cellStyle name="Separador de milhares 2 66 11" xfId="10032" xr:uid="{00000000-0005-0000-0000-0000F7260000}"/>
    <cellStyle name="Separador de milhares 2 66 12" xfId="10033" xr:uid="{00000000-0005-0000-0000-0000F8260000}"/>
    <cellStyle name="Separador de milhares 2 66 13" xfId="10034" xr:uid="{00000000-0005-0000-0000-0000F9260000}"/>
    <cellStyle name="Separador de milhares 2 66 14" xfId="10035" xr:uid="{00000000-0005-0000-0000-0000FA260000}"/>
    <cellStyle name="Separador de milhares 2 66 15" xfId="10036" xr:uid="{00000000-0005-0000-0000-0000FB260000}"/>
    <cellStyle name="Separador de milhares 2 66 16" xfId="10037" xr:uid="{00000000-0005-0000-0000-0000FC260000}"/>
    <cellStyle name="Separador de milhares 2 66 17" xfId="10038" xr:uid="{00000000-0005-0000-0000-0000FD260000}"/>
    <cellStyle name="Separador de milhares 2 66 18" xfId="10039" xr:uid="{00000000-0005-0000-0000-0000FE260000}"/>
    <cellStyle name="Separador de milhares 2 66 19" xfId="10040" xr:uid="{00000000-0005-0000-0000-0000FF260000}"/>
    <cellStyle name="Separador de milhares 2 66 2" xfId="10041" xr:uid="{00000000-0005-0000-0000-000000270000}"/>
    <cellStyle name="Separador de milhares 2 66 20" xfId="10042" xr:uid="{00000000-0005-0000-0000-000001270000}"/>
    <cellStyle name="Separador de milhares 2 66 21" xfId="10043" xr:uid="{00000000-0005-0000-0000-000002270000}"/>
    <cellStyle name="Separador de milhares 2 66 22" xfId="10044" xr:uid="{00000000-0005-0000-0000-000003270000}"/>
    <cellStyle name="Separador de milhares 2 66 23" xfId="10045" xr:uid="{00000000-0005-0000-0000-000004270000}"/>
    <cellStyle name="Separador de milhares 2 66 24" xfId="14294" xr:uid="{E0A3447D-3BA0-4242-A543-375A3EA3C74C}"/>
    <cellStyle name="Separador de milhares 2 66 3" xfId="10046" xr:uid="{00000000-0005-0000-0000-000005270000}"/>
    <cellStyle name="Separador de milhares 2 66 4" xfId="10047" xr:uid="{00000000-0005-0000-0000-000006270000}"/>
    <cellStyle name="Separador de milhares 2 66 5" xfId="10048" xr:uid="{00000000-0005-0000-0000-000007270000}"/>
    <cellStyle name="Separador de milhares 2 66 6" xfId="10049" xr:uid="{00000000-0005-0000-0000-000008270000}"/>
    <cellStyle name="Separador de milhares 2 66 7" xfId="10050" xr:uid="{00000000-0005-0000-0000-000009270000}"/>
    <cellStyle name="Separador de milhares 2 66 8" xfId="10051" xr:uid="{00000000-0005-0000-0000-00000A270000}"/>
    <cellStyle name="Separador de milhares 2 66 9" xfId="10052" xr:uid="{00000000-0005-0000-0000-00000B270000}"/>
    <cellStyle name="Separador de milhares 2 67" xfId="10053" xr:uid="{00000000-0005-0000-0000-00000C270000}"/>
    <cellStyle name="Separador de milhares 2 67 10" xfId="10054" xr:uid="{00000000-0005-0000-0000-00000D270000}"/>
    <cellStyle name="Separador de milhares 2 67 11" xfId="10055" xr:uid="{00000000-0005-0000-0000-00000E270000}"/>
    <cellStyle name="Separador de milhares 2 67 12" xfId="10056" xr:uid="{00000000-0005-0000-0000-00000F270000}"/>
    <cellStyle name="Separador de milhares 2 67 13" xfId="10057" xr:uid="{00000000-0005-0000-0000-000010270000}"/>
    <cellStyle name="Separador de milhares 2 67 14" xfId="10058" xr:uid="{00000000-0005-0000-0000-000011270000}"/>
    <cellStyle name="Separador de milhares 2 67 15" xfId="10059" xr:uid="{00000000-0005-0000-0000-000012270000}"/>
    <cellStyle name="Separador de milhares 2 67 16" xfId="10060" xr:uid="{00000000-0005-0000-0000-000013270000}"/>
    <cellStyle name="Separador de milhares 2 67 17" xfId="10061" xr:uid="{00000000-0005-0000-0000-000014270000}"/>
    <cellStyle name="Separador de milhares 2 67 18" xfId="10062" xr:uid="{00000000-0005-0000-0000-000015270000}"/>
    <cellStyle name="Separador de milhares 2 67 19" xfId="10063" xr:uid="{00000000-0005-0000-0000-000016270000}"/>
    <cellStyle name="Separador de milhares 2 67 2" xfId="10064" xr:uid="{00000000-0005-0000-0000-000017270000}"/>
    <cellStyle name="Separador de milhares 2 67 20" xfId="10065" xr:uid="{00000000-0005-0000-0000-000018270000}"/>
    <cellStyle name="Separador de milhares 2 67 21" xfId="10066" xr:uid="{00000000-0005-0000-0000-000019270000}"/>
    <cellStyle name="Separador de milhares 2 67 22" xfId="10067" xr:uid="{00000000-0005-0000-0000-00001A270000}"/>
    <cellStyle name="Separador de milhares 2 67 23" xfId="10068" xr:uid="{00000000-0005-0000-0000-00001B270000}"/>
    <cellStyle name="Separador de milhares 2 67 24" xfId="14295" xr:uid="{9FD1EC62-DC16-47C1-A9ED-D387AF342FBD}"/>
    <cellStyle name="Separador de milhares 2 67 3" xfId="10069" xr:uid="{00000000-0005-0000-0000-00001C270000}"/>
    <cellStyle name="Separador de milhares 2 67 4" xfId="10070" xr:uid="{00000000-0005-0000-0000-00001D270000}"/>
    <cellStyle name="Separador de milhares 2 67 5" xfId="10071" xr:uid="{00000000-0005-0000-0000-00001E270000}"/>
    <cellStyle name="Separador de milhares 2 67 6" xfId="10072" xr:uid="{00000000-0005-0000-0000-00001F270000}"/>
    <cellStyle name="Separador de milhares 2 67 7" xfId="10073" xr:uid="{00000000-0005-0000-0000-000020270000}"/>
    <cellStyle name="Separador de milhares 2 67 8" xfId="10074" xr:uid="{00000000-0005-0000-0000-000021270000}"/>
    <cellStyle name="Separador de milhares 2 67 9" xfId="10075" xr:uid="{00000000-0005-0000-0000-000022270000}"/>
    <cellStyle name="Separador de milhares 2 68" xfId="10076" xr:uid="{00000000-0005-0000-0000-000023270000}"/>
    <cellStyle name="Separador de milhares 2 68 10" xfId="10077" xr:uid="{00000000-0005-0000-0000-000024270000}"/>
    <cellStyle name="Separador de milhares 2 68 11" xfId="10078" xr:uid="{00000000-0005-0000-0000-000025270000}"/>
    <cellStyle name="Separador de milhares 2 68 12" xfId="10079" xr:uid="{00000000-0005-0000-0000-000026270000}"/>
    <cellStyle name="Separador de milhares 2 68 13" xfId="10080" xr:uid="{00000000-0005-0000-0000-000027270000}"/>
    <cellStyle name="Separador de milhares 2 68 14" xfId="10081" xr:uid="{00000000-0005-0000-0000-000028270000}"/>
    <cellStyle name="Separador de milhares 2 68 15" xfId="10082" xr:uid="{00000000-0005-0000-0000-000029270000}"/>
    <cellStyle name="Separador de milhares 2 68 16" xfId="10083" xr:uid="{00000000-0005-0000-0000-00002A270000}"/>
    <cellStyle name="Separador de milhares 2 68 17" xfId="10084" xr:uid="{00000000-0005-0000-0000-00002B270000}"/>
    <cellStyle name="Separador de milhares 2 68 18" xfId="10085" xr:uid="{00000000-0005-0000-0000-00002C270000}"/>
    <cellStyle name="Separador de milhares 2 68 19" xfId="10086" xr:uid="{00000000-0005-0000-0000-00002D270000}"/>
    <cellStyle name="Separador de milhares 2 68 2" xfId="10087" xr:uid="{00000000-0005-0000-0000-00002E270000}"/>
    <cellStyle name="Separador de milhares 2 68 20" xfId="10088" xr:uid="{00000000-0005-0000-0000-00002F270000}"/>
    <cellStyle name="Separador de milhares 2 68 21" xfId="10089" xr:uid="{00000000-0005-0000-0000-000030270000}"/>
    <cellStyle name="Separador de milhares 2 68 22" xfId="10090" xr:uid="{00000000-0005-0000-0000-000031270000}"/>
    <cellStyle name="Separador de milhares 2 68 23" xfId="10091" xr:uid="{00000000-0005-0000-0000-000032270000}"/>
    <cellStyle name="Separador de milhares 2 68 24" xfId="14296" xr:uid="{227DC31B-4FA7-4D4E-8999-0A80F2554AA6}"/>
    <cellStyle name="Separador de milhares 2 68 3" xfId="10092" xr:uid="{00000000-0005-0000-0000-000033270000}"/>
    <cellStyle name="Separador de milhares 2 68 4" xfId="10093" xr:uid="{00000000-0005-0000-0000-000034270000}"/>
    <cellStyle name="Separador de milhares 2 68 5" xfId="10094" xr:uid="{00000000-0005-0000-0000-000035270000}"/>
    <cellStyle name="Separador de milhares 2 68 6" xfId="10095" xr:uid="{00000000-0005-0000-0000-000036270000}"/>
    <cellStyle name="Separador de milhares 2 68 7" xfId="10096" xr:uid="{00000000-0005-0000-0000-000037270000}"/>
    <cellStyle name="Separador de milhares 2 68 8" xfId="10097" xr:uid="{00000000-0005-0000-0000-000038270000}"/>
    <cellStyle name="Separador de milhares 2 68 9" xfId="10098" xr:uid="{00000000-0005-0000-0000-000039270000}"/>
    <cellStyle name="Separador de milhares 2 69" xfId="10099" xr:uid="{00000000-0005-0000-0000-00003A270000}"/>
    <cellStyle name="Separador de milhares 2 69 10" xfId="10100" xr:uid="{00000000-0005-0000-0000-00003B270000}"/>
    <cellStyle name="Separador de milhares 2 69 11" xfId="10101" xr:uid="{00000000-0005-0000-0000-00003C270000}"/>
    <cellStyle name="Separador de milhares 2 69 12" xfId="10102" xr:uid="{00000000-0005-0000-0000-00003D270000}"/>
    <cellStyle name="Separador de milhares 2 69 13" xfId="10103" xr:uid="{00000000-0005-0000-0000-00003E270000}"/>
    <cellStyle name="Separador de milhares 2 69 14" xfId="10104" xr:uid="{00000000-0005-0000-0000-00003F270000}"/>
    <cellStyle name="Separador de milhares 2 69 15" xfId="10105" xr:uid="{00000000-0005-0000-0000-000040270000}"/>
    <cellStyle name="Separador de milhares 2 69 16" xfId="10106" xr:uid="{00000000-0005-0000-0000-000041270000}"/>
    <cellStyle name="Separador de milhares 2 69 17" xfId="10107" xr:uid="{00000000-0005-0000-0000-000042270000}"/>
    <cellStyle name="Separador de milhares 2 69 18" xfId="10108" xr:uid="{00000000-0005-0000-0000-000043270000}"/>
    <cellStyle name="Separador de milhares 2 69 19" xfId="10109" xr:uid="{00000000-0005-0000-0000-000044270000}"/>
    <cellStyle name="Separador de milhares 2 69 2" xfId="10110" xr:uid="{00000000-0005-0000-0000-000045270000}"/>
    <cellStyle name="Separador de milhares 2 69 20" xfId="10111" xr:uid="{00000000-0005-0000-0000-000046270000}"/>
    <cellStyle name="Separador de milhares 2 69 21" xfId="10112" xr:uid="{00000000-0005-0000-0000-000047270000}"/>
    <cellStyle name="Separador de milhares 2 69 22" xfId="10113" xr:uid="{00000000-0005-0000-0000-000048270000}"/>
    <cellStyle name="Separador de milhares 2 69 23" xfId="10114" xr:uid="{00000000-0005-0000-0000-000049270000}"/>
    <cellStyle name="Separador de milhares 2 69 24" xfId="14297" xr:uid="{F2A42039-F10E-4341-BC86-A132779D991B}"/>
    <cellStyle name="Separador de milhares 2 69 3" xfId="10115" xr:uid="{00000000-0005-0000-0000-00004A270000}"/>
    <cellStyle name="Separador de milhares 2 69 4" xfId="10116" xr:uid="{00000000-0005-0000-0000-00004B270000}"/>
    <cellStyle name="Separador de milhares 2 69 5" xfId="10117" xr:uid="{00000000-0005-0000-0000-00004C270000}"/>
    <cellStyle name="Separador de milhares 2 69 6" xfId="10118" xr:uid="{00000000-0005-0000-0000-00004D270000}"/>
    <cellStyle name="Separador de milhares 2 69 7" xfId="10119" xr:uid="{00000000-0005-0000-0000-00004E270000}"/>
    <cellStyle name="Separador de milhares 2 69 8" xfId="10120" xr:uid="{00000000-0005-0000-0000-00004F270000}"/>
    <cellStyle name="Separador de milhares 2 69 9" xfId="10121" xr:uid="{00000000-0005-0000-0000-000050270000}"/>
    <cellStyle name="Separador de milhares 2 7" xfId="10122" xr:uid="{00000000-0005-0000-0000-000051270000}"/>
    <cellStyle name="Separador de milhares 2 7 10" xfId="10123" xr:uid="{00000000-0005-0000-0000-000052270000}"/>
    <cellStyle name="Separador de milhares 2 7 10 2" xfId="14299" xr:uid="{10D4D618-EC3E-4842-A604-4E2C31584AFC}"/>
    <cellStyle name="Separador de milhares 2 7 11" xfId="10124" xr:uid="{00000000-0005-0000-0000-000053270000}"/>
    <cellStyle name="Separador de milhares 2 7 11 2" xfId="14300" xr:uid="{DB069755-4AA3-42E3-B28B-1552E6B79CAF}"/>
    <cellStyle name="Separador de milhares 2 7 12" xfId="10125" xr:uid="{00000000-0005-0000-0000-000054270000}"/>
    <cellStyle name="Separador de milhares 2 7 12 2" xfId="14301" xr:uid="{B846F09B-3EB2-4F7B-8026-C4B5979C2565}"/>
    <cellStyle name="Separador de milhares 2 7 13" xfId="10126" xr:uid="{00000000-0005-0000-0000-000055270000}"/>
    <cellStyle name="Separador de milhares 2 7 13 2" xfId="14302" xr:uid="{30E40F94-C9A8-4B3B-8F85-0D3EB732EB31}"/>
    <cellStyle name="Separador de milhares 2 7 14" xfId="10127" xr:uid="{00000000-0005-0000-0000-000056270000}"/>
    <cellStyle name="Separador de milhares 2 7 14 2" xfId="14303" xr:uid="{56CD2C68-E885-4981-B326-8C9A7A2DF92C}"/>
    <cellStyle name="Separador de milhares 2 7 15" xfId="10128" xr:uid="{00000000-0005-0000-0000-000057270000}"/>
    <cellStyle name="Separador de milhares 2 7 15 2" xfId="14304" xr:uid="{604EE491-9E0C-4B68-AB35-F288BB005517}"/>
    <cellStyle name="Separador de milhares 2 7 16" xfId="10129" xr:uid="{00000000-0005-0000-0000-000058270000}"/>
    <cellStyle name="Separador de milhares 2 7 16 2" xfId="14305" xr:uid="{C230DFC0-80F6-4A8D-8FCA-E34C5D3E490E}"/>
    <cellStyle name="Separador de milhares 2 7 17" xfId="10130" xr:uid="{00000000-0005-0000-0000-000059270000}"/>
    <cellStyle name="Separador de milhares 2 7 17 2" xfId="14306" xr:uid="{FDAD50EE-EA88-4ABB-8785-B79CE05E7307}"/>
    <cellStyle name="Separador de milhares 2 7 18" xfId="10131" xr:uid="{00000000-0005-0000-0000-00005A270000}"/>
    <cellStyle name="Separador de milhares 2 7 18 2" xfId="14307" xr:uid="{5E12D67F-EB9E-47A8-81E6-A2A83DA61D8D}"/>
    <cellStyle name="Separador de milhares 2 7 19" xfId="10132" xr:uid="{00000000-0005-0000-0000-00005B270000}"/>
    <cellStyle name="Separador de milhares 2 7 19 2" xfId="14308" xr:uid="{228B675C-9DFD-44FF-B6ED-5E7760343DA6}"/>
    <cellStyle name="Separador de milhares 2 7 2" xfId="10133" xr:uid="{00000000-0005-0000-0000-00005C270000}"/>
    <cellStyle name="Separador de milhares 2 7 2 10" xfId="10134" xr:uid="{00000000-0005-0000-0000-00005D270000}"/>
    <cellStyle name="Separador de milhares 2 7 2 11" xfId="10135" xr:uid="{00000000-0005-0000-0000-00005E270000}"/>
    <cellStyle name="Separador de milhares 2 7 2 12" xfId="10136" xr:uid="{00000000-0005-0000-0000-00005F270000}"/>
    <cellStyle name="Separador de milhares 2 7 2 13" xfId="10137" xr:uid="{00000000-0005-0000-0000-000060270000}"/>
    <cellStyle name="Separador de milhares 2 7 2 14" xfId="10138" xr:uid="{00000000-0005-0000-0000-000061270000}"/>
    <cellStyle name="Separador de milhares 2 7 2 15" xfId="10139" xr:uid="{00000000-0005-0000-0000-000062270000}"/>
    <cellStyle name="Separador de milhares 2 7 2 16" xfId="10140" xr:uid="{00000000-0005-0000-0000-000063270000}"/>
    <cellStyle name="Separador de milhares 2 7 2 17" xfId="10141" xr:uid="{00000000-0005-0000-0000-000064270000}"/>
    <cellStyle name="Separador de milhares 2 7 2 18" xfId="10142" xr:uid="{00000000-0005-0000-0000-000065270000}"/>
    <cellStyle name="Separador de milhares 2 7 2 19" xfId="10143" xr:uid="{00000000-0005-0000-0000-000066270000}"/>
    <cellStyle name="Separador de milhares 2 7 2 2" xfId="10144" xr:uid="{00000000-0005-0000-0000-000067270000}"/>
    <cellStyle name="Separador de milhares 2 7 2 20" xfId="10145" xr:uid="{00000000-0005-0000-0000-000068270000}"/>
    <cellStyle name="Separador de milhares 2 7 2 21" xfId="10146" xr:uid="{00000000-0005-0000-0000-000069270000}"/>
    <cellStyle name="Separador de milhares 2 7 2 22" xfId="10147" xr:uid="{00000000-0005-0000-0000-00006A270000}"/>
    <cellStyle name="Separador de milhares 2 7 2 23" xfId="10148" xr:uid="{00000000-0005-0000-0000-00006B270000}"/>
    <cellStyle name="Separador de milhares 2 7 2 24" xfId="14309" xr:uid="{69A25F7A-995F-40C8-93B2-7AF011D58DEA}"/>
    <cellStyle name="Separador de milhares 2 7 2 3" xfId="10149" xr:uid="{00000000-0005-0000-0000-00006C270000}"/>
    <cellStyle name="Separador de milhares 2 7 2 4" xfId="10150" xr:uid="{00000000-0005-0000-0000-00006D270000}"/>
    <cellStyle name="Separador de milhares 2 7 2 5" xfId="10151" xr:uid="{00000000-0005-0000-0000-00006E270000}"/>
    <cellStyle name="Separador de milhares 2 7 2 6" xfId="10152" xr:uid="{00000000-0005-0000-0000-00006F270000}"/>
    <cellStyle name="Separador de milhares 2 7 2 7" xfId="10153" xr:uid="{00000000-0005-0000-0000-000070270000}"/>
    <cellStyle name="Separador de milhares 2 7 2 8" xfId="10154" xr:uid="{00000000-0005-0000-0000-000071270000}"/>
    <cellStyle name="Separador de milhares 2 7 2 9" xfId="10155" xr:uid="{00000000-0005-0000-0000-000072270000}"/>
    <cellStyle name="Separador de milhares 2 7 20" xfId="10156" xr:uid="{00000000-0005-0000-0000-000073270000}"/>
    <cellStyle name="Separador de milhares 2 7 20 2" xfId="14310" xr:uid="{06414F16-5468-4F6D-9E9D-949C7D3D5A79}"/>
    <cellStyle name="Separador de milhares 2 7 21" xfId="10157" xr:uid="{00000000-0005-0000-0000-000074270000}"/>
    <cellStyle name="Separador de milhares 2 7 21 2" xfId="14311" xr:uid="{5FF81E46-54F8-43D0-960F-22707A75D86B}"/>
    <cellStyle name="Separador de milhares 2 7 22" xfId="10158" xr:uid="{00000000-0005-0000-0000-000075270000}"/>
    <cellStyle name="Separador de milhares 2 7 22 2" xfId="14312" xr:uid="{C5C2D849-1843-46C1-918F-FEA8B57DBC05}"/>
    <cellStyle name="Separador de milhares 2 7 23" xfId="10159" xr:uid="{00000000-0005-0000-0000-000076270000}"/>
    <cellStyle name="Separador de milhares 2 7 23 2" xfId="14313" xr:uid="{D5DCAA16-E766-42B9-B750-F55E8C314DE9}"/>
    <cellStyle name="Separador de milhares 2 7 24" xfId="10160" xr:uid="{00000000-0005-0000-0000-000077270000}"/>
    <cellStyle name="Separador de milhares 2 7 24 2" xfId="14314" xr:uid="{87EEBCEC-E338-4A21-8423-0D393F1CCFD6}"/>
    <cellStyle name="Separador de milhares 2 7 25" xfId="10161" xr:uid="{00000000-0005-0000-0000-000078270000}"/>
    <cellStyle name="Separador de milhares 2 7 25 2" xfId="14315" xr:uid="{8D405773-C694-4A71-9F81-6B7364D0C65A}"/>
    <cellStyle name="Separador de milhares 2 7 26" xfId="10162" xr:uid="{00000000-0005-0000-0000-000079270000}"/>
    <cellStyle name="Separador de milhares 2 7 26 2" xfId="14316" xr:uid="{F2590932-D4F1-4A5B-AA55-6AFF945973DF}"/>
    <cellStyle name="Separador de milhares 2 7 27" xfId="10163" xr:uid="{00000000-0005-0000-0000-00007A270000}"/>
    <cellStyle name="Separador de milhares 2 7 27 2" xfId="14317" xr:uid="{4E6B9F46-4B33-4717-A272-89E43D0F9407}"/>
    <cellStyle name="Separador de milhares 2 7 28" xfId="10164" xr:uid="{00000000-0005-0000-0000-00007B270000}"/>
    <cellStyle name="Separador de milhares 2 7 28 2" xfId="14318" xr:uid="{9A7A4237-8BD1-4418-A405-99670029A29E}"/>
    <cellStyle name="Separador de milhares 2 7 29" xfId="10165" xr:uid="{00000000-0005-0000-0000-00007C270000}"/>
    <cellStyle name="Separador de milhares 2 7 29 2" xfId="14319" xr:uid="{87767962-3DC1-4EA6-B19C-15AB7692AD8C}"/>
    <cellStyle name="Separador de milhares 2 7 3" xfId="10166" xr:uid="{00000000-0005-0000-0000-00007D270000}"/>
    <cellStyle name="Separador de milhares 2 7 3 10" xfId="10167" xr:uid="{00000000-0005-0000-0000-00007E270000}"/>
    <cellStyle name="Separador de milhares 2 7 3 11" xfId="10168" xr:uid="{00000000-0005-0000-0000-00007F270000}"/>
    <cellStyle name="Separador de milhares 2 7 3 12" xfId="10169" xr:uid="{00000000-0005-0000-0000-000080270000}"/>
    <cellStyle name="Separador de milhares 2 7 3 13" xfId="10170" xr:uid="{00000000-0005-0000-0000-000081270000}"/>
    <cellStyle name="Separador de milhares 2 7 3 14" xfId="10171" xr:uid="{00000000-0005-0000-0000-000082270000}"/>
    <cellStyle name="Separador de milhares 2 7 3 15" xfId="10172" xr:uid="{00000000-0005-0000-0000-000083270000}"/>
    <cellStyle name="Separador de milhares 2 7 3 16" xfId="10173" xr:uid="{00000000-0005-0000-0000-000084270000}"/>
    <cellStyle name="Separador de milhares 2 7 3 17" xfId="10174" xr:uid="{00000000-0005-0000-0000-000085270000}"/>
    <cellStyle name="Separador de milhares 2 7 3 18" xfId="10175" xr:uid="{00000000-0005-0000-0000-000086270000}"/>
    <cellStyle name="Separador de milhares 2 7 3 19" xfId="10176" xr:uid="{00000000-0005-0000-0000-000087270000}"/>
    <cellStyle name="Separador de milhares 2 7 3 2" xfId="10177" xr:uid="{00000000-0005-0000-0000-000088270000}"/>
    <cellStyle name="Separador de milhares 2 7 3 20" xfId="10178" xr:uid="{00000000-0005-0000-0000-000089270000}"/>
    <cellStyle name="Separador de milhares 2 7 3 21" xfId="10179" xr:uid="{00000000-0005-0000-0000-00008A270000}"/>
    <cellStyle name="Separador de milhares 2 7 3 22" xfId="10180" xr:uid="{00000000-0005-0000-0000-00008B270000}"/>
    <cellStyle name="Separador de milhares 2 7 3 23" xfId="10181" xr:uid="{00000000-0005-0000-0000-00008C270000}"/>
    <cellStyle name="Separador de milhares 2 7 3 24" xfId="14320" xr:uid="{210DB55C-4249-4FA9-BF08-784698A64431}"/>
    <cellStyle name="Separador de milhares 2 7 3 3" xfId="10182" xr:uid="{00000000-0005-0000-0000-00008D270000}"/>
    <cellStyle name="Separador de milhares 2 7 3 4" xfId="10183" xr:uid="{00000000-0005-0000-0000-00008E270000}"/>
    <cellStyle name="Separador de milhares 2 7 3 5" xfId="10184" xr:uid="{00000000-0005-0000-0000-00008F270000}"/>
    <cellStyle name="Separador de milhares 2 7 3 6" xfId="10185" xr:uid="{00000000-0005-0000-0000-000090270000}"/>
    <cellStyle name="Separador de milhares 2 7 3 7" xfId="10186" xr:uid="{00000000-0005-0000-0000-000091270000}"/>
    <cellStyle name="Separador de milhares 2 7 3 8" xfId="10187" xr:uid="{00000000-0005-0000-0000-000092270000}"/>
    <cellStyle name="Separador de milhares 2 7 3 9" xfId="10188" xr:uid="{00000000-0005-0000-0000-000093270000}"/>
    <cellStyle name="Separador de milhares 2 7 30" xfId="10189" xr:uid="{00000000-0005-0000-0000-000094270000}"/>
    <cellStyle name="Separador de milhares 2 7 30 2" xfId="14321" xr:uid="{30CB1CF4-41E5-43A7-877F-A1A3686678B2}"/>
    <cellStyle name="Separador de milhares 2 7 31" xfId="10190" xr:uid="{00000000-0005-0000-0000-000095270000}"/>
    <cellStyle name="Separador de milhares 2 7 31 2" xfId="14322" xr:uid="{06E4915C-ADB1-46C4-AE37-D31EB0645D6B}"/>
    <cellStyle name="Separador de milhares 2 7 32" xfId="10191" xr:uid="{00000000-0005-0000-0000-000096270000}"/>
    <cellStyle name="Separador de milhares 2 7 32 2" xfId="14323" xr:uid="{3BCFBE5A-106B-4799-A62A-DDC0CD4DCD14}"/>
    <cellStyle name="Separador de milhares 2 7 33" xfId="10192" xr:uid="{00000000-0005-0000-0000-000097270000}"/>
    <cellStyle name="Separador de milhares 2 7 33 2" xfId="14324" xr:uid="{6F8E6B98-76E4-4028-8667-6AB2FE85B3C1}"/>
    <cellStyle name="Separador de milhares 2 7 34" xfId="10193" xr:uid="{00000000-0005-0000-0000-000098270000}"/>
    <cellStyle name="Separador de milhares 2 7 35" xfId="10194" xr:uid="{00000000-0005-0000-0000-000099270000}"/>
    <cellStyle name="Separador de milhares 2 7 36" xfId="10195" xr:uid="{00000000-0005-0000-0000-00009A270000}"/>
    <cellStyle name="Separador de milhares 2 7 37" xfId="10196" xr:uid="{00000000-0005-0000-0000-00009B270000}"/>
    <cellStyle name="Separador de milhares 2 7 38" xfId="10197" xr:uid="{00000000-0005-0000-0000-00009C270000}"/>
    <cellStyle name="Separador de milhares 2 7 39" xfId="10198" xr:uid="{00000000-0005-0000-0000-00009D270000}"/>
    <cellStyle name="Separador de milhares 2 7 4" xfId="10199" xr:uid="{00000000-0005-0000-0000-00009E270000}"/>
    <cellStyle name="Separador de milhares 2 7 4 10" xfId="10200" xr:uid="{00000000-0005-0000-0000-00009F270000}"/>
    <cellStyle name="Separador de milhares 2 7 4 11" xfId="10201" xr:uid="{00000000-0005-0000-0000-0000A0270000}"/>
    <cellStyle name="Separador de milhares 2 7 4 12" xfId="10202" xr:uid="{00000000-0005-0000-0000-0000A1270000}"/>
    <cellStyle name="Separador de milhares 2 7 4 13" xfId="10203" xr:uid="{00000000-0005-0000-0000-0000A2270000}"/>
    <cellStyle name="Separador de milhares 2 7 4 14" xfId="10204" xr:uid="{00000000-0005-0000-0000-0000A3270000}"/>
    <cellStyle name="Separador de milhares 2 7 4 15" xfId="10205" xr:uid="{00000000-0005-0000-0000-0000A4270000}"/>
    <cellStyle name="Separador de milhares 2 7 4 16" xfId="10206" xr:uid="{00000000-0005-0000-0000-0000A5270000}"/>
    <cellStyle name="Separador de milhares 2 7 4 17" xfId="10207" xr:uid="{00000000-0005-0000-0000-0000A6270000}"/>
    <cellStyle name="Separador de milhares 2 7 4 18" xfId="10208" xr:uid="{00000000-0005-0000-0000-0000A7270000}"/>
    <cellStyle name="Separador de milhares 2 7 4 19" xfId="10209" xr:uid="{00000000-0005-0000-0000-0000A8270000}"/>
    <cellStyle name="Separador de milhares 2 7 4 2" xfId="10210" xr:uid="{00000000-0005-0000-0000-0000A9270000}"/>
    <cellStyle name="Separador de milhares 2 7 4 20" xfId="10211" xr:uid="{00000000-0005-0000-0000-0000AA270000}"/>
    <cellStyle name="Separador de milhares 2 7 4 21" xfId="10212" xr:uid="{00000000-0005-0000-0000-0000AB270000}"/>
    <cellStyle name="Separador de milhares 2 7 4 22" xfId="10213" xr:uid="{00000000-0005-0000-0000-0000AC270000}"/>
    <cellStyle name="Separador de milhares 2 7 4 23" xfId="10214" xr:uid="{00000000-0005-0000-0000-0000AD270000}"/>
    <cellStyle name="Separador de milhares 2 7 4 24" xfId="14325" xr:uid="{3E64FEE6-9226-4648-89C8-92F49577FB5E}"/>
    <cellStyle name="Separador de milhares 2 7 4 3" xfId="10215" xr:uid="{00000000-0005-0000-0000-0000AE270000}"/>
    <cellStyle name="Separador de milhares 2 7 4 4" xfId="10216" xr:uid="{00000000-0005-0000-0000-0000AF270000}"/>
    <cellStyle name="Separador de milhares 2 7 4 5" xfId="10217" xr:uid="{00000000-0005-0000-0000-0000B0270000}"/>
    <cellStyle name="Separador de milhares 2 7 4 6" xfId="10218" xr:uid="{00000000-0005-0000-0000-0000B1270000}"/>
    <cellStyle name="Separador de milhares 2 7 4 7" xfId="10219" xr:uid="{00000000-0005-0000-0000-0000B2270000}"/>
    <cellStyle name="Separador de milhares 2 7 4 8" xfId="10220" xr:uid="{00000000-0005-0000-0000-0000B3270000}"/>
    <cellStyle name="Separador de milhares 2 7 4 9" xfId="10221" xr:uid="{00000000-0005-0000-0000-0000B4270000}"/>
    <cellStyle name="Separador de milhares 2 7 40" xfId="10222" xr:uid="{00000000-0005-0000-0000-0000B5270000}"/>
    <cellStyle name="Separador de milhares 2 7 40 2" xfId="14326" xr:uid="{B745B910-9D47-4AB2-A485-358EDEAA25ED}"/>
    <cellStyle name="Separador de milhares 2 7 41" xfId="10223" xr:uid="{00000000-0005-0000-0000-0000B6270000}"/>
    <cellStyle name="Separador de milhares 2 7 41 2" xfId="14327" xr:uid="{DAF4EE44-742F-4E7D-A059-5991D821B7D3}"/>
    <cellStyle name="Separador de milhares 2 7 42" xfId="10224" xr:uid="{00000000-0005-0000-0000-0000B7270000}"/>
    <cellStyle name="Separador de milhares 2 7 42 2" xfId="14328" xr:uid="{68DB2285-ECDC-47A1-B63D-AB6454E32A50}"/>
    <cellStyle name="Separador de milhares 2 7 43" xfId="10225" xr:uid="{00000000-0005-0000-0000-0000B8270000}"/>
    <cellStyle name="Separador de milhares 2 7 43 2" xfId="14329" xr:uid="{9ABA72FA-F96F-416D-AEC9-8DC50BE2D7D8}"/>
    <cellStyle name="Separador de milhares 2 7 44" xfId="10226" xr:uid="{00000000-0005-0000-0000-0000B9270000}"/>
    <cellStyle name="Separador de milhares 2 7 44 2" xfId="14330" xr:uid="{A1DB287C-10C7-4FF3-B532-46326797305A}"/>
    <cellStyle name="Separador de milhares 2 7 45" xfId="10227" xr:uid="{00000000-0005-0000-0000-0000BA270000}"/>
    <cellStyle name="Separador de milhares 2 7 45 2" xfId="14331" xr:uid="{78560859-9EEC-4656-8831-D702181258A6}"/>
    <cellStyle name="Separador de milhares 2 7 46" xfId="10228" xr:uid="{00000000-0005-0000-0000-0000BB270000}"/>
    <cellStyle name="Separador de milhares 2 7 46 2" xfId="14332" xr:uid="{1CB2BEC2-A70D-4C6F-9B4F-016D29D73185}"/>
    <cellStyle name="Separador de milhares 2 7 47" xfId="10229" xr:uid="{00000000-0005-0000-0000-0000BC270000}"/>
    <cellStyle name="Separador de milhares 2 7 47 2" xfId="14333" xr:uid="{2BD09426-689D-4995-BF6B-B27C90FD09AB}"/>
    <cellStyle name="Separador de milhares 2 7 48" xfId="10230" xr:uid="{00000000-0005-0000-0000-0000BD270000}"/>
    <cellStyle name="Separador de milhares 2 7 48 2" xfId="14334" xr:uid="{73B8404F-B556-4B82-8DF2-05FDA09C7BDF}"/>
    <cellStyle name="Separador de milhares 2 7 49" xfId="10231" xr:uid="{00000000-0005-0000-0000-0000BE270000}"/>
    <cellStyle name="Separador de milhares 2 7 49 2" xfId="14335" xr:uid="{AF078404-5111-453D-98F0-89E2532C3A97}"/>
    <cellStyle name="Separador de milhares 2 7 5" xfId="10232" xr:uid="{00000000-0005-0000-0000-0000BF270000}"/>
    <cellStyle name="Separador de milhares 2 7 5 10" xfId="10233" xr:uid="{00000000-0005-0000-0000-0000C0270000}"/>
    <cellStyle name="Separador de milhares 2 7 5 11" xfId="10234" xr:uid="{00000000-0005-0000-0000-0000C1270000}"/>
    <cellStyle name="Separador de milhares 2 7 5 12" xfId="10235" xr:uid="{00000000-0005-0000-0000-0000C2270000}"/>
    <cellStyle name="Separador de milhares 2 7 5 13" xfId="10236" xr:uid="{00000000-0005-0000-0000-0000C3270000}"/>
    <cellStyle name="Separador de milhares 2 7 5 14" xfId="10237" xr:uid="{00000000-0005-0000-0000-0000C4270000}"/>
    <cellStyle name="Separador de milhares 2 7 5 15" xfId="10238" xr:uid="{00000000-0005-0000-0000-0000C5270000}"/>
    <cellStyle name="Separador de milhares 2 7 5 16" xfId="10239" xr:uid="{00000000-0005-0000-0000-0000C6270000}"/>
    <cellStyle name="Separador de milhares 2 7 5 17" xfId="10240" xr:uid="{00000000-0005-0000-0000-0000C7270000}"/>
    <cellStyle name="Separador de milhares 2 7 5 18" xfId="10241" xr:uid="{00000000-0005-0000-0000-0000C8270000}"/>
    <cellStyle name="Separador de milhares 2 7 5 19" xfId="10242" xr:uid="{00000000-0005-0000-0000-0000C9270000}"/>
    <cellStyle name="Separador de milhares 2 7 5 2" xfId="10243" xr:uid="{00000000-0005-0000-0000-0000CA270000}"/>
    <cellStyle name="Separador de milhares 2 7 5 20" xfId="10244" xr:uid="{00000000-0005-0000-0000-0000CB270000}"/>
    <cellStyle name="Separador de milhares 2 7 5 21" xfId="10245" xr:uid="{00000000-0005-0000-0000-0000CC270000}"/>
    <cellStyle name="Separador de milhares 2 7 5 22" xfId="10246" xr:uid="{00000000-0005-0000-0000-0000CD270000}"/>
    <cellStyle name="Separador de milhares 2 7 5 23" xfId="10247" xr:uid="{00000000-0005-0000-0000-0000CE270000}"/>
    <cellStyle name="Separador de milhares 2 7 5 24" xfId="14336" xr:uid="{051F907E-0951-4CA3-95BE-C803A21254F9}"/>
    <cellStyle name="Separador de milhares 2 7 5 3" xfId="10248" xr:uid="{00000000-0005-0000-0000-0000CF270000}"/>
    <cellStyle name="Separador de milhares 2 7 5 4" xfId="10249" xr:uid="{00000000-0005-0000-0000-0000D0270000}"/>
    <cellStyle name="Separador de milhares 2 7 5 5" xfId="10250" xr:uid="{00000000-0005-0000-0000-0000D1270000}"/>
    <cellStyle name="Separador de milhares 2 7 5 6" xfId="10251" xr:uid="{00000000-0005-0000-0000-0000D2270000}"/>
    <cellStyle name="Separador de milhares 2 7 5 7" xfId="10252" xr:uid="{00000000-0005-0000-0000-0000D3270000}"/>
    <cellStyle name="Separador de milhares 2 7 5 8" xfId="10253" xr:uid="{00000000-0005-0000-0000-0000D4270000}"/>
    <cellStyle name="Separador de milhares 2 7 5 9" xfId="10254" xr:uid="{00000000-0005-0000-0000-0000D5270000}"/>
    <cellStyle name="Separador de milhares 2 7 50" xfId="10255" xr:uid="{00000000-0005-0000-0000-0000D6270000}"/>
    <cellStyle name="Separador de milhares 2 7 50 2" xfId="14337" xr:uid="{A1588995-099C-4D6B-A405-582863BAB26E}"/>
    <cellStyle name="Separador de milhares 2 7 51" xfId="10256" xr:uid="{00000000-0005-0000-0000-0000D7270000}"/>
    <cellStyle name="Separador de milhares 2 7 51 2" xfId="14338" xr:uid="{BE08ADC5-C6BC-4D0E-9AE1-3B570314EC5B}"/>
    <cellStyle name="Separador de milhares 2 7 52" xfId="10257" xr:uid="{00000000-0005-0000-0000-0000D8270000}"/>
    <cellStyle name="Separador de milhares 2 7 52 2" xfId="14339" xr:uid="{DA70E22E-0762-4DA2-9E7B-2F200F90F9D5}"/>
    <cellStyle name="Separador de milhares 2 7 53" xfId="10258" xr:uid="{00000000-0005-0000-0000-0000D9270000}"/>
    <cellStyle name="Separador de milhares 2 7 53 2" xfId="14340" xr:uid="{A4FF0423-B58E-47BD-89A4-AD220FADA1CC}"/>
    <cellStyle name="Separador de milhares 2 7 54" xfId="10259" xr:uid="{00000000-0005-0000-0000-0000DA270000}"/>
    <cellStyle name="Separador de milhares 2 7 54 2" xfId="14341" xr:uid="{791A3864-5FDD-4997-B4F2-121A5153EAA1}"/>
    <cellStyle name="Separador de milhares 2 7 55" xfId="10260" xr:uid="{00000000-0005-0000-0000-0000DB270000}"/>
    <cellStyle name="Separador de milhares 2 7 55 2" xfId="14342" xr:uid="{BBEA66FA-31C5-46E2-A246-3A2F7E63FE60}"/>
    <cellStyle name="Separador de milhares 2 7 56" xfId="14298" xr:uid="{D8F65511-C401-41BC-9BA5-0783E91D732B}"/>
    <cellStyle name="Separador de milhares 2 7 6" xfId="10261" xr:uid="{00000000-0005-0000-0000-0000DC270000}"/>
    <cellStyle name="Separador de milhares 2 7 6 10" xfId="10262" xr:uid="{00000000-0005-0000-0000-0000DD270000}"/>
    <cellStyle name="Separador de milhares 2 7 6 11" xfId="10263" xr:uid="{00000000-0005-0000-0000-0000DE270000}"/>
    <cellStyle name="Separador de milhares 2 7 6 12" xfId="10264" xr:uid="{00000000-0005-0000-0000-0000DF270000}"/>
    <cellStyle name="Separador de milhares 2 7 6 13" xfId="10265" xr:uid="{00000000-0005-0000-0000-0000E0270000}"/>
    <cellStyle name="Separador de milhares 2 7 6 14" xfId="10266" xr:uid="{00000000-0005-0000-0000-0000E1270000}"/>
    <cellStyle name="Separador de milhares 2 7 6 15" xfId="10267" xr:uid="{00000000-0005-0000-0000-0000E2270000}"/>
    <cellStyle name="Separador de milhares 2 7 6 16" xfId="10268" xr:uid="{00000000-0005-0000-0000-0000E3270000}"/>
    <cellStyle name="Separador de milhares 2 7 6 17" xfId="10269" xr:uid="{00000000-0005-0000-0000-0000E4270000}"/>
    <cellStyle name="Separador de milhares 2 7 6 18" xfId="10270" xr:uid="{00000000-0005-0000-0000-0000E5270000}"/>
    <cellStyle name="Separador de milhares 2 7 6 19" xfId="10271" xr:uid="{00000000-0005-0000-0000-0000E6270000}"/>
    <cellStyle name="Separador de milhares 2 7 6 2" xfId="10272" xr:uid="{00000000-0005-0000-0000-0000E7270000}"/>
    <cellStyle name="Separador de milhares 2 7 6 20" xfId="10273" xr:uid="{00000000-0005-0000-0000-0000E8270000}"/>
    <cellStyle name="Separador de milhares 2 7 6 21" xfId="10274" xr:uid="{00000000-0005-0000-0000-0000E9270000}"/>
    <cellStyle name="Separador de milhares 2 7 6 22" xfId="10275" xr:uid="{00000000-0005-0000-0000-0000EA270000}"/>
    <cellStyle name="Separador de milhares 2 7 6 23" xfId="10276" xr:uid="{00000000-0005-0000-0000-0000EB270000}"/>
    <cellStyle name="Separador de milhares 2 7 6 24" xfId="14343" xr:uid="{72488352-3C8D-4C68-97B6-262C9BDCA136}"/>
    <cellStyle name="Separador de milhares 2 7 6 3" xfId="10277" xr:uid="{00000000-0005-0000-0000-0000EC270000}"/>
    <cellStyle name="Separador de milhares 2 7 6 4" xfId="10278" xr:uid="{00000000-0005-0000-0000-0000ED270000}"/>
    <cellStyle name="Separador de milhares 2 7 6 5" xfId="10279" xr:uid="{00000000-0005-0000-0000-0000EE270000}"/>
    <cellStyle name="Separador de milhares 2 7 6 6" xfId="10280" xr:uid="{00000000-0005-0000-0000-0000EF270000}"/>
    <cellStyle name="Separador de milhares 2 7 6 7" xfId="10281" xr:uid="{00000000-0005-0000-0000-0000F0270000}"/>
    <cellStyle name="Separador de milhares 2 7 6 8" xfId="10282" xr:uid="{00000000-0005-0000-0000-0000F1270000}"/>
    <cellStyle name="Separador de milhares 2 7 6 9" xfId="10283" xr:uid="{00000000-0005-0000-0000-0000F2270000}"/>
    <cellStyle name="Separador de milhares 2 7 7" xfId="10284" xr:uid="{00000000-0005-0000-0000-0000F3270000}"/>
    <cellStyle name="Separador de milhares 2 7 7 10" xfId="10285" xr:uid="{00000000-0005-0000-0000-0000F4270000}"/>
    <cellStyle name="Separador de milhares 2 7 7 11" xfId="10286" xr:uid="{00000000-0005-0000-0000-0000F5270000}"/>
    <cellStyle name="Separador de milhares 2 7 7 12" xfId="10287" xr:uid="{00000000-0005-0000-0000-0000F6270000}"/>
    <cellStyle name="Separador de milhares 2 7 7 13" xfId="10288" xr:uid="{00000000-0005-0000-0000-0000F7270000}"/>
    <cellStyle name="Separador de milhares 2 7 7 14" xfId="10289" xr:uid="{00000000-0005-0000-0000-0000F8270000}"/>
    <cellStyle name="Separador de milhares 2 7 7 15" xfId="10290" xr:uid="{00000000-0005-0000-0000-0000F9270000}"/>
    <cellStyle name="Separador de milhares 2 7 7 16" xfId="10291" xr:uid="{00000000-0005-0000-0000-0000FA270000}"/>
    <cellStyle name="Separador de milhares 2 7 7 17" xfId="10292" xr:uid="{00000000-0005-0000-0000-0000FB270000}"/>
    <cellStyle name="Separador de milhares 2 7 7 18" xfId="10293" xr:uid="{00000000-0005-0000-0000-0000FC270000}"/>
    <cellStyle name="Separador de milhares 2 7 7 19" xfId="10294" xr:uid="{00000000-0005-0000-0000-0000FD270000}"/>
    <cellStyle name="Separador de milhares 2 7 7 2" xfId="10295" xr:uid="{00000000-0005-0000-0000-0000FE270000}"/>
    <cellStyle name="Separador de milhares 2 7 7 20" xfId="10296" xr:uid="{00000000-0005-0000-0000-0000FF270000}"/>
    <cellStyle name="Separador de milhares 2 7 7 21" xfId="10297" xr:uid="{00000000-0005-0000-0000-000000280000}"/>
    <cellStyle name="Separador de milhares 2 7 7 22" xfId="10298" xr:uid="{00000000-0005-0000-0000-000001280000}"/>
    <cellStyle name="Separador de milhares 2 7 7 23" xfId="10299" xr:uid="{00000000-0005-0000-0000-000002280000}"/>
    <cellStyle name="Separador de milhares 2 7 7 24" xfId="14344" xr:uid="{08997580-C317-4330-B9D5-BE75F9B9984E}"/>
    <cellStyle name="Separador de milhares 2 7 7 3" xfId="10300" xr:uid="{00000000-0005-0000-0000-000003280000}"/>
    <cellStyle name="Separador de milhares 2 7 7 4" xfId="10301" xr:uid="{00000000-0005-0000-0000-000004280000}"/>
    <cellStyle name="Separador de milhares 2 7 7 5" xfId="10302" xr:uid="{00000000-0005-0000-0000-000005280000}"/>
    <cellStyle name="Separador de milhares 2 7 7 6" xfId="10303" xr:uid="{00000000-0005-0000-0000-000006280000}"/>
    <cellStyle name="Separador de milhares 2 7 7 7" xfId="10304" xr:uid="{00000000-0005-0000-0000-000007280000}"/>
    <cellStyle name="Separador de milhares 2 7 7 8" xfId="10305" xr:uid="{00000000-0005-0000-0000-000008280000}"/>
    <cellStyle name="Separador de milhares 2 7 7 9" xfId="10306" xr:uid="{00000000-0005-0000-0000-000009280000}"/>
    <cellStyle name="Separador de milhares 2 7 8" xfId="10307" xr:uid="{00000000-0005-0000-0000-00000A280000}"/>
    <cellStyle name="Separador de milhares 2 7 8 10" xfId="10308" xr:uid="{00000000-0005-0000-0000-00000B280000}"/>
    <cellStyle name="Separador de milhares 2 7 8 11" xfId="10309" xr:uid="{00000000-0005-0000-0000-00000C280000}"/>
    <cellStyle name="Separador de milhares 2 7 8 12" xfId="10310" xr:uid="{00000000-0005-0000-0000-00000D280000}"/>
    <cellStyle name="Separador de milhares 2 7 8 13" xfId="10311" xr:uid="{00000000-0005-0000-0000-00000E280000}"/>
    <cellStyle name="Separador de milhares 2 7 8 14" xfId="10312" xr:uid="{00000000-0005-0000-0000-00000F280000}"/>
    <cellStyle name="Separador de milhares 2 7 8 15" xfId="10313" xr:uid="{00000000-0005-0000-0000-000010280000}"/>
    <cellStyle name="Separador de milhares 2 7 8 16" xfId="10314" xr:uid="{00000000-0005-0000-0000-000011280000}"/>
    <cellStyle name="Separador de milhares 2 7 8 17" xfId="10315" xr:uid="{00000000-0005-0000-0000-000012280000}"/>
    <cellStyle name="Separador de milhares 2 7 8 18" xfId="10316" xr:uid="{00000000-0005-0000-0000-000013280000}"/>
    <cellStyle name="Separador de milhares 2 7 8 19" xfId="10317" xr:uid="{00000000-0005-0000-0000-000014280000}"/>
    <cellStyle name="Separador de milhares 2 7 8 2" xfId="10318" xr:uid="{00000000-0005-0000-0000-000015280000}"/>
    <cellStyle name="Separador de milhares 2 7 8 20" xfId="10319" xr:uid="{00000000-0005-0000-0000-000016280000}"/>
    <cellStyle name="Separador de milhares 2 7 8 21" xfId="10320" xr:uid="{00000000-0005-0000-0000-000017280000}"/>
    <cellStyle name="Separador de milhares 2 7 8 22" xfId="10321" xr:uid="{00000000-0005-0000-0000-000018280000}"/>
    <cellStyle name="Separador de milhares 2 7 8 23" xfId="10322" xr:uid="{00000000-0005-0000-0000-000019280000}"/>
    <cellStyle name="Separador de milhares 2 7 8 24" xfId="14345" xr:uid="{F4C01FC5-889C-4BB8-8232-C00F416DB61F}"/>
    <cellStyle name="Separador de milhares 2 7 8 3" xfId="10323" xr:uid="{00000000-0005-0000-0000-00001A280000}"/>
    <cellStyle name="Separador de milhares 2 7 8 4" xfId="10324" xr:uid="{00000000-0005-0000-0000-00001B280000}"/>
    <cellStyle name="Separador de milhares 2 7 8 5" xfId="10325" xr:uid="{00000000-0005-0000-0000-00001C280000}"/>
    <cellStyle name="Separador de milhares 2 7 8 6" xfId="10326" xr:uid="{00000000-0005-0000-0000-00001D280000}"/>
    <cellStyle name="Separador de milhares 2 7 8 7" xfId="10327" xr:uid="{00000000-0005-0000-0000-00001E280000}"/>
    <cellStyle name="Separador de milhares 2 7 8 8" xfId="10328" xr:uid="{00000000-0005-0000-0000-00001F280000}"/>
    <cellStyle name="Separador de milhares 2 7 8 9" xfId="10329" xr:uid="{00000000-0005-0000-0000-000020280000}"/>
    <cellStyle name="Separador de milhares 2 7 9" xfId="10330" xr:uid="{00000000-0005-0000-0000-000021280000}"/>
    <cellStyle name="Separador de milhares 2 7 9 10" xfId="10331" xr:uid="{00000000-0005-0000-0000-000022280000}"/>
    <cellStyle name="Separador de milhares 2 7 9 11" xfId="10332" xr:uid="{00000000-0005-0000-0000-000023280000}"/>
    <cellStyle name="Separador de milhares 2 7 9 12" xfId="10333" xr:uid="{00000000-0005-0000-0000-000024280000}"/>
    <cellStyle name="Separador de milhares 2 7 9 13" xfId="10334" xr:uid="{00000000-0005-0000-0000-000025280000}"/>
    <cellStyle name="Separador de milhares 2 7 9 14" xfId="10335" xr:uid="{00000000-0005-0000-0000-000026280000}"/>
    <cellStyle name="Separador de milhares 2 7 9 15" xfId="10336" xr:uid="{00000000-0005-0000-0000-000027280000}"/>
    <cellStyle name="Separador de milhares 2 7 9 16" xfId="10337" xr:uid="{00000000-0005-0000-0000-000028280000}"/>
    <cellStyle name="Separador de milhares 2 7 9 17" xfId="10338" xr:uid="{00000000-0005-0000-0000-000029280000}"/>
    <cellStyle name="Separador de milhares 2 7 9 18" xfId="10339" xr:uid="{00000000-0005-0000-0000-00002A280000}"/>
    <cellStyle name="Separador de milhares 2 7 9 19" xfId="10340" xr:uid="{00000000-0005-0000-0000-00002B280000}"/>
    <cellStyle name="Separador de milhares 2 7 9 2" xfId="10341" xr:uid="{00000000-0005-0000-0000-00002C280000}"/>
    <cellStyle name="Separador de milhares 2 7 9 20" xfId="10342" xr:uid="{00000000-0005-0000-0000-00002D280000}"/>
    <cellStyle name="Separador de milhares 2 7 9 21" xfId="10343" xr:uid="{00000000-0005-0000-0000-00002E280000}"/>
    <cellStyle name="Separador de milhares 2 7 9 22" xfId="10344" xr:uid="{00000000-0005-0000-0000-00002F280000}"/>
    <cellStyle name="Separador de milhares 2 7 9 23" xfId="10345" xr:uid="{00000000-0005-0000-0000-000030280000}"/>
    <cellStyle name="Separador de milhares 2 7 9 24" xfId="14346" xr:uid="{B74FF516-8E01-43D6-92A0-745C94D0EB2C}"/>
    <cellStyle name="Separador de milhares 2 7 9 3" xfId="10346" xr:uid="{00000000-0005-0000-0000-000031280000}"/>
    <cellStyle name="Separador de milhares 2 7 9 4" xfId="10347" xr:uid="{00000000-0005-0000-0000-000032280000}"/>
    <cellStyle name="Separador de milhares 2 7 9 5" xfId="10348" xr:uid="{00000000-0005-0000-0000-000033280000}"/>
    <cellStyle name="Separador de milhares 2 7 9 6" xfId="10349" xr:uid="{00000000-0005-0000-0000-000034280000}"/>
    <cellStyle name="Separador de milhares 2 7 9 7" xfId="10350" xr:uid="{00000000-0005-0000-0000-000035280000}"/>
    <cellStyle name="Separador de milhares 2 7 9 8" xfId="10351" xr:uid="{00000000-0005-0000-0000-000036280000}"/>
    <cellStyle name="Separador de milhares 2 7 9 9" xfId="10352" xr:uid="{00000000-0005-0000-0000-000037280000}"/>
    <cellStyle name="Separador de milhares 2 70" xfId="10353" xr:uid="{00000000-0005-0000-0000-000038280000}"/>
    <cellStyle name="Separador de milhares 2 70 10" xfId="10354" xr:uid="{00000000-0005-0000-0000-000039280000}"/>
    <cellStyle name="Separador de milhares 2 70 11" xfId="10355" xr:uid="{00000000-0005-0000-0000-00003A280000}"/>
    <cellStyle name="Separador de milhares 2 70 12" xfId="10356" xr:uid="{00000000-0005-0000-0000-00003B280000}"/>
    <cellStyle name="Separador de milhares 2 70 13" xfId="10357" xr:uid="{00000000-0005-0000-0000-00003C280000}"/>
    <cellStyle name="Separador de milhares 2 70 14" xfId="10358" xr:uid="{00000000-0005-0000-0000-00003D280000}"/>
    <cellStyle name="Separador de milhares 2 70 15" xfId="10359" xr:uid="{00000000-0005-0000-0000-00003E280000}"/>
    <cellStyle name="Separador de milhares 2 70 16" xfId="10360" xr:uid="{00000000-0005-0000-0000-00003F280000}"/>
    <cellStyle name="Separador de milhares 2 70 17" xfId="10361" xr:uid="{00000000-0005-0000-0000-000040280000}"/>
    <cellStyle name="Separador de milhares 2 70 18" xfId="10362" xr:uid="{00000000-0005-0000-0000-000041280000}"/>
    <cellStyle name="Separador de milhares 2 70 19" xfId="10363" xr:uid="{00000000-0005-0000-0000-000042280000}"/>
    <cellStyle name="Separador de milhares 2 70 2" xfId="10364" xr:uid="{00000000-0005-0000-0000-000043280000}"/>
    <cellStyle name="Separador de milhares 2 70 20" xfId="10365" xr:uid="{00000000-0005-0000-0000-000044280000}"/>
    <cellStyle name="Separador de milhares 2 70 21" xfId="10366" xr:uid="{00000000-0005-0000-0000-000045280000}"/>
    <cellStyle name="Separador de milhares 2 70 22" xfId="10367" xr:uid="{00000000-0005-0000-0000-000046280000}"/>
    <cellStyle name="Separador de milhares 2 70 23" xfId="10368" xr:uid="{00000000-0005-0000-0000-000047280000}"/>
    <cellStyle name="Separador de milhares 2 70 24" xfId="14347" xr:uid="{B51039B9-D463-4FF5-B9CB-9662F174BC28}"/>
    <cellStyle name="Separador de milhares 2 70 3" xfId="10369" xr:uid="{00000000-0005-0000-0000-000048280000}"/>
    <cellStyle name="Separador de milhares 2 70 4" xfId="10370" xr:uid="{00000000-0005-0000-0000-000049280000}"/>
    <cellStyle name="Separador de milhares 2 70 5" xfId="10371" xr:uid="{00000000-0005-0000-0000-00004A280000}"/>
    <cellStyle name="Separador de milhares 2 70 6" xfId="10372" xr:uid="{00000000-0005-0000-0000-00004B280000}"/>
    <cellStyle name="Separador de milhares 2 70 7" xfId="10373" xr:uid="{00000000-0005-0000-0000-00004C280000}"/>
    <cellStyle name="Separador de milhares 2 70 8" xfId="10374" xr:uid="{00000000-0005-0000-0000-00004D280000}"/>
    <cellStyle name="Separador de milhares 2 70 9" xfId="10375" xr:uid="{00000000-0005-0000-0000-00004E280000}"/>
    <cellStyle name="Separador de milhares 2 71" xfId="10376" xr:uid="{00000000-0005-0000-0000-00004F280000}"/>
    <cellStyle name="Separador de milhares 2 71 10" xfId="10377" xr:uid="{00000000-0005-0000-0000-000050280000}"/>
    <cellStyle name="Separador de milhares 2 71 11" xfId="10378" xr:uid="{00000000-0005-0000-0000-000051280000}"/>
    <cellStyle name="Separador de milhares 2 71 12" xfId="10379" xr:uid="{00000000-0005-0000-0000-000052280000}"/>
    <cellStyle name="Separador de milhares 2 71 13" xfId="10380" xr:uid="{00000000-0005-0000-0000-000053280000}"/>
    <cellStyle name="Separador de milhares 2 71 14" xfId="10381" xr:uid="{00000000-0005-0000-0000-000054280000}"/>
    <cellStyle name="Separador de milhares 2 71 15" xfId="10382" xr:uid="{00000000-0005-0000-0000-000055280000}"/>
    <cellStyle name="Separador de milhares 2 71 16" xfId="10383" xr:uid="{00000000-0005-0000-0000-000056280000}"/>
    <cellStyle name="Separador de milhares 2 71 17" xfId="10384" xr:uid="{00000000-0005-0000-0000-000057280000}"/>
    <cellStyle name="Separador de milhares 2 71 18" xfId="10385" xr:uid="{00000000-0005-0000-0000-000058280000}"/>
    <cellStyle name="Separador de milhares 2 71 19" xfId="10386" xr:uid="{00000000-0005-0000-0000-000059280000}"/>
    <cellStyle name="Separador de milhares 2 71 2" xfId="10387" xr:uid="{00000000-0005-0000-0000-00005A280000}"/>
    <cellStyle name="Separador de milhares 2 71 20" xfId="10388" xr:uid="{00000000-0005-0000-0000-00005B280000}"/>
    <cellStyle name="Separador de milhares 2 71 21" xfId="10389" xr:uid="{00000000-0005-0000-0000-00005C280000}"/>
    <cellStyle name="Separador de milhares 2 71 22" xfId="10390" xr:uid="{00000000-0005-0000-0000-00005D280000}"/>
    <cellStyle name="Separador de milhares 2 71 23" xfId="10391" xr:uid="{00000000-0005-0000-0000-00005E280000}"/>
    <cellStyle name="Separador de milhares 2 71 24" xfId="14348" xr:uid="{EEC2CF52-52E1-482B-A147-D3D4D2F39EFE}"/>
    <cellStyle name="Separador de milhares 2 71 3" xfId="10392" xr:uid="{00000000-0005-0000-0000-00005F280000}"/>
    <cellStyle name="Separador de milhares 2 71 4" xfId="10393" xr:uid="{00000000-0005-0000-0000-000060280000}"/>
    <cellStyle name="Separador de milhares 2 71 5" xfId="10394" xr:uid="{00000000-0005-0000-0000-000061280000}"/>
    <cellStyle name="Separador de milhares 2 71 6" xfId="10395" xr:uid="{00000000-0005-0000-0000-000062280000}"/>
    <cellStyle name="Separador de milhares 2 71 7" xfId="10396" xr:uid="{00000000-0005-0000-0000-000063280000}"/>
    <cellStyle name="Separador de milhares 2 71 8" xfId="10397" xr:uid="{00000000-0005-0000-0000-000064280000}"/>
    <cellStyle name="Separador de milhares 2 71 9" xfId="10398" xr:uid="{00000000-0005-0000-0000-000065280000}"/>
    <cellStyle name="Separador de milhares 2 72" xfId="10399" xr:uid="{00000000-0005-0000-0000-000066280000}"/>
    <cellStyle name="Separador de milhares 2 72 10" xfId="10400" xr:uid="{00000000-0005-0000-0000-000067280000}"/>
    <cellStyle name="Separador de milhares 2 72 11" xfId="10401" xr:uid="{00000000-0005-0000-0000-000068280000}"/>
    <cellStyle name="Separador de milhares 2 72 12" xfId="10402" xr:uid="{00000000-0005-0000-0000-000069280000}"/>
    <cellStyle name="Separador de milhares 2 72 13" xfId="10403" xr:uid="{00000000-0005-0000-0000-00006A280000}"/>
    <cellStyle name="Separador de milhares 2 72 14" xfId="10404" xr:uid="{00000000-0005-0000-0000-00006B280000}"/>
    <cellStyle name="Separador de milhares 2 72 15" xfId="10405" xr:uid="{00000000-0005-0000-0000-00006C280000}"/>
    <cellStyle name="Separador de milhares 2 72 16" xfId="10406" xr:uid="{00000000-0005-0000-0000-00006D280000}"/>
    <cellStyle name="Separador de milhares 2 72 17" xfId="10407" xr:uid="{00000000-0005-0000-0000-00006E280000}"/>
    <cellStyle name="Separador de milhares 2 72 18" xfId="10408" xr:uid="{00000000-0005-0000-0000-00006F280000}"/>
    <cellStyle name="Separador de milhares 2 72 19" xfId="10409" xr:uid="{00000000-0005-0000-0000-000070280000}"/>
    <cellStyle name="Separador de milhares 2 72 2" xfId="10410" xr:uid="{00000000-0005-0000-0000-000071280000}"/>
    <cellStyle name="Separador de milhares 2 72 20" xfId="10411" xr:uid="{00000000-0005-0000-0000-000072280000}"/>
    <cellStyle name="Separador de milhares 2 72 21" xfId="10412" xr:uid="{00000000-0005-0000-0000-000073280000}"/>
    <cellStyle name="Separador de milhares 2 72 22" xfId="10413" xr:uid="{00000000-0005-0000-0000-000074280000}"/>
    <cellStyle name="Separador de milhares 2 72 23" xfId="10414" xr:uid="{00000000-0005-0000-0000-000075280000}"/>
    <cellStyle name="Separador de milhares 2 72 24" xfId="14349" xr:uid="{B97491C3-B62D-4549-8925-597FD11C6224}"/>
    <cellStyle name="Separador de milhares 2 72 3" xfId="10415" xr:uid="{00000000-0005-0000-0000-000076280000}"/>
    <cellStyle name="Separador de milhares 2 72 4" xfId="10416" xr:uid="{00000000-0005-0000-0000-000077280000}"/>
    <cellStyle name="Separador de milhares 2 72 5" xfId="10417" xr:uid="{00000000-0005-0000-0000-000078280000}"/>
    <cellStyle name="Separador de milhares 2 72 6" xfId="10418" xr:uid="{00000000-0005-0000-0000-000079280000}"/>
    <cellStyle name="Separador de milhares 2 72 7" xfId="10419" xr:uid="{00000000-0005-0000-0000-00007A280000}"/>
    <cellStyle name="Separador de milhares 2 72 8" xfId="10420" xr:uid="{00000000-0005-0000-0000-00007B280000}"/>
    <cellStyle name="Separador de milhares 2 72 9" xfId="10421" xr:uid="{00000000-0005-0000-0000-00007C280000}"/>
    <cellStyle name="Separador de milhares 2 73" xfId="10422" xr:uid="{00000000-0005-0000-0000-00007D280000}"/>
    <cellStyle name="Separador de milhares 2 73 10" xfId="10423" xr:uid="{00000000-0005-0000-0000-00007E280000}"/>
    <cellStyle name="Separador de milhares 2 73 11" xfId="10424" xr:uid="{00000000-0005-0000-0000-00007F280000}"/>
    <cellStyle name="Separador de milhares 2 73 12" xfId="10425" xr:uid="{00000000-0005-0000-0000-000080280000}"/>
    <cellStyle name="Separador de milhares 2 73 13" xfId="10426" xr:uid="{00000000-0005-0000-0000-000081280000}"/>
    <cellStyle name="Separador de milhares 2 73 14" xfId="10427" xr:uid="{00000000-0005-0000-0000-000082280000}"/>
    <cellStyle name="Separador de milhares 2 73 15" xfId="10428" xr:uid="{00000000-0005-0000-0000-000083280000}"/>
    <cellStyle name="Separador de milhares 2 73 16" xfId="10429" xr:uid="{00000000-0005-0000-0000-000084280000}"/>
    <cellStyle name="Separador de milhares 2 73 17" xfId="10430" xr:uid="{00000000-0005-0000-0000-000085280000}"/>
    <cellStyle name="Separador de milhares 2 73 18" xfId="10431" xr:uid="{00000000-0005-0000-0000-000086280000}"/>
    <cellStyle name="Separador de milhares 2 73 19" xfId="10432" xr:uid="{00000000-0005-0000-0000-000087280000}"/>
    <cellStyle name="Separador de milhares 2 73 2" xfId="10433" xr:uid="{00000000-0005-0000-0000-000088280000}"/>
    <cellStyle name="Separador de milhares 2 73 20" xfId="10434" xr:uid="{00000000-0005-0000-0000-000089280000}"/>
    <cellStyle name="Separador de milhares 2 73 21" xfId="10435" xr:uid="{00000000-0005-0000-0000-00008A280000}"/>
    <cellStyle name="Separador de milhares 2 73 22" xfId="10436" xr:uid="{00000000-0005-0000-0000-00008B280000}"/>
    <cellStyle name="Separador de milhares 2 73 23" xfId="10437" xr:uid="{00000000-0005-0000-0000-00008C280000}"/>
    <cellStyle name="Separador de milhares 2 73 24" xfId="14350" xr:uid="{92F090DD-3789-49C4-96BD-F09706E47CA0}"/>
    <cellStyle name="Separador de milhares 2 73 3" xfId="10438" xr:uid="{00000000-0005-0000-0000-00008D280000}"/>
    <cellStyle name="Separador de milhares 2 73 4" xfId="10439" xr:uid="{00000000-0005-0000-0000-00008E280000}"/>
    <cellStyle name="Separador de milhares 2 73 5" xfId="10440" xr:uid="{00000000-0005-0000-0000-00008F280000}"/>
    <cellStyle name="Separador de milhares 2 73 6" xfId="10441" xr:uid="{00000000-0005-0000-0000-000090280000}"/>
    <cellStyle name="Separador de milhares 2 73 7" xfId="10442" xr:uid="{00000000-0005-0000-0000-000091280000}"/>
    <cellStyle name="Separador de milhares 2 73 8" xfId="10443" xr:uid="{00000000-0005-0000-0000-000092280000}"/>
    <cellStyle name="Separador de milhares 2 73 9" xfId="10444" xr:uid="{00000000-0005-0000-0000-000093280000}"/>
    <cellStyle name="Separador de milhares 2 74" xfId="10445" xr:uid="{00000000-0005-0000-0000-000094280000}"/>
    <cellStyle name="Separador de milhares 2 74 10" xfId="10446" xr:uid="{00000000-0005-0000-0000-000095280000}"/>
    <cellStyle name="Separador de milhares 2 74 11" xfId="10447" xr:uid="{00000000-0005-0000-0000-000096280000}"/>
    <cellStyle name="Separador de milhares 2 74 12" xfId="10448" xr:uid="{00000000-0005-0000-0000-000097280000}"/>
    <cellStyle name="Separador de milhares 2 74 13" xfId="10449" xr:uid="{00000000-0005-0000-0000-000098280000}"/>
    <cellStyle name="Separador de milhares 2 74 14" xfId="10450" xr:uid="{00000000-0005-0000-0000-000099280000}"/>
    <cellStyle name="Separador de milhares 2 74 15" xfId="10451" xr:uid="{00000000-0005-0000-0000-00009A280000}"/>
    <cellStyle name="Separador de milhares 2 74 16" xfId="10452" xr:uid="{00000000-0005-0000-0000-00009B280000}"/>
    <cellStyle name="Separador de milhares 2 74 17" xfId="10453" xr:uid="{00000000-0005-0000-0000-00009C280000}"/>
    <cellStyle name="Separador de milhares 2 74 18" xfId="10454" xr:uid="{00000000-0005-0000-0000-00009D280000}"/>
    <cellStyle name="Separador de milhares 2 74 19" xfId="10455" xr:uid="{00000000-0005-0000-0000-00009E280000}"/>
    <cellStyle name="Separador de milhares 2 74 2" xfId="10456" xr:uid="{00000000-0005-0000-0000-00009F280000}"/>
    <cellStyle name="Separador de milhares 2 74 20" xfId="10457" xr:uid="{00000000-0005-0000-0000-0000A0280000}"/>
    <cellStyle name="Separador de milhares 2 74 21" xfId="10458" xr:uid="{00000000-0005-0000-0000-0000A1280000}"/>
    <cellStyle name="Separador de milhares 2 74 22" xfId="10459" xr:uid="{00000000-0005-0000-0000-0000A2280000}"/>
    <cellStyle name="Separador de milhares 2 74 23" xfId="10460" xr:uid="{00000000-0005-0000-0000-0000A3280000}"/>
    <cellStyle name="Separador de milhares 2 74 24" xfId="14351" xr:uid="{F8A9B053-00AE-4268-BF47-91AD5B89D937}"/>
    <cellStyle name="Separador de milhares 2 74 3" xfId="10461" xr:uid="{00000000-0005-0000-0000-0000A4280000}"/>
    <cellStyle name="Separador de milhares 2 74 4" xfId="10462" xr:uid="{00000000-0005-0000-0000-0000A5280000}"/>
    <cellStyle name="Separador de milhares 2 74 5" xfId="10463" xr:uid="{00000000-0005-0000-0000-0000A6280000}"/>
    <cellStyle name="Separador de milhares 2 74 6" xfId="10464" xr:uid="{00000000-0005-0000-0000-0000A7280000}"/>
    <cellStyle name="Separador de milhares 2 74 7" xfId="10465" xr:uid="{00000000-0005-0000-0000-0000A8280000}"/>
    <cellStyle name="Separador de milhares 2 74 8" xfId="10466" xr:uid="{00000000-0005-0000-0000-0000A9280000}"/>
    <cellStyle name="Separador de milhares 2 74 9" xfId="10467" xr:uid="{00000000-0005-0000-0000-0000AA280000}"/>
    <cellStyle name="Separador de milhares 2 75" xfId="10468" xr:uid="{00000000-0005-0000-0000-0000AB280000}"/>
    <cellStyle name="Separador de milhares 2 75 10" xfId="10469" xr:uid="{00000000-0005-0000-0000-0000AC280000}"/>
    <cellStyle name="Separador de milhares 2 75 11" xfId="10470" xr:uid="{00000000-0005-0000-0000-0000AD280000}"/>
    <cellStyle name="Separador de milhares 2 75 12" xfId="10471" xr:uid="{00000000-0005-0000-0000-0000AE280000}"/>
    <cellStyle name="Separador de milhares 2 75 13" xfId="10472" xr:uid="{00000000-0005-0000-0000-0000AF280000}"/>
    <cellStyle name="Separador de milhares 2 75 14" xfId="10473" xr:uid="{00000000-0005-0000-0000-0000B0280000}"/>
    <cellStyle name="Separador de milhares 2 75 15" xfId="10474" xr:uid="{00000000-0005-0000-0000-0000B1280000}"/>
    <cellStyle name="Separador de milhares 2 75 16" xfId="10475" xr:uid="{00000000-0005-0000-0000-0000B2280000}"/>
    <cellStyle name="Separador de milhares 2 75 17" xfId="10476" xr:uid="{00000000-0005-0000-0000-0000B3280000}"/>
    <cellStyle name="Separador de milhares 2 75 18" xfId="10477" xr:uid="{00000000-0005-0000-0000-0000B4280000}"/>
    <cellStyle name="Separador de milhares 2 75 19" xfId="10478" xr:uid="{00000000-0005-0000-0000-0000B5280000}"/>
    <cellStyle name="Separador de milhares 2 75 2" xfId="10479" xr:uid="{00000000-0005-0000-0000-0000B6280000}"/>
    <cellStyle name="Separador de milhares 2 75 20" xfId="10480" xr:uid="{00000000-0005-0000-0000-0000B7280000}"/>
    <cellStyle name="Separador de milhares 2 75 21" xfId="10481" xr:uid="{00000000-0005-0000-0000-0000B8280000}"/>
    <cellStyle name="Separador de milhares 2 75 22" xfId="10482" xr:uid="{00000000-0005-0000-0000-0000B9280000}"/>
    <cellStyle name="Separador de milhares 2 75 23" xfId="10483" xr:uid="{00000000-0005-0000-0000-0000BA280000}"/>
    <cellStyle name="Separador de milhares 2 75 24" xfId="14352" xr:uid="{11159650-A45C-4A58-B60D-08E9692CF74E}"/>
    <cellStyle name="Separador de milhares 2 75 3" xfId="10484" xr:uid="{00000000-0005-0000-0000-0000BB280000}"/>
    <cellStyle name="Separador de milhares 2 75 4" xfId="10485" xr:uid="{00000000-0005-0000-0000-0000BC280000}"/>
    <cellStyle name="Separador de milhares 2 75 5" xfId="10486" xr:uid="{00000000-0005-0000-0000-0000BD280000}"/>
    <cellStyle name="Separador de milhares 2 75 6" xfId="10487" xr:uid="{00000000-0005-0000-0000-0000BE280000}"/>
    <cellStyle name="Separador de milhares 2 75 7" xfId="10488" xr:uid="{00000000-0005-0000-0000-0000BF280000}"/>
    <cellStyle name="Separador de milhares 2 75 8" xfId="10489" xr:uid="{00000000-0005-0000-0000-0000C0280000}"/>
    <cellStyle name="Separador de milhares 2 75 9" xfId="10490" xr:uid="{00000000-0005-0000-0000-0000C1280000}"/>
    <cellStyle name="Separador de milhares 2 76" xfId="10491" xr:uid="{00000000-0005-0000-0000-0000C2280000}"/>
    <cellStyle name="Separador de milhares 2 76 10" xfId="10492" xr:uid="{00000000-0005-0000-0000-0000C3280000}"/>
    <cellStyle name="Separador de milhares 2 76 11" xfId="10493" xr:uid="{00000000-0005-0000-0000-0000C4280000}"/>
    <cellStyle name="Separador de milhares 2 76 12" xfId="10494" xr:uid="{00000000-0005-0000-0000-0000C5280000}"/>
    <cellStyle name="Separador de milhares 2 76 13" xfId="10495" xr:uid="{00000000-0005-0000-0000-0000C6280000}"/>
    <cellStyle name="Separador de milhares 2 76 14" xfId="10496" xr:uid="{00000000-0005-0000-0000-0000C7280000}"/>
    <cellStyle name="Separador de milhares 2 76 15" xfId="10497" xr:uid="{00000000-0005-0000-0000-0000C8280000}"/>
    <cellStyle name="Separador de milhares 2 76 16" xfId="10498" xr:uid="{00000000-0005-0000-0000-0000C9280000}"/>
    <cellStyle name="Separador de milhares 2 76 17" xfId="10499" xr:uid="{00000000-0005-0000-0000-0000CA280000}"/>
    <cellStyle name="Separador de milhares 2 76 18" xfId="10500" xr:uid="{00000000-0005-0000-0000-0000CB280000}"/>
    <cellStyle name="Separador de milhares 2 76 19" xfId="10501" xr:uid="{00000000-0005-0000-0000-0000CC280000}"/>
    <cellStyle name="Separador de milhares 2 76 2" xfId="10502" xr:uid="{00000000-0005-0000-0000-0000CD280000}"/>
    <cellStyle name="Separador de milhares 2 76 20" xfId="10503" xr:uid="{00000000-0005-0000-0000-0000CE280000}"/>
    <cellStyle name="Separador de milhares 2 76 21" xfId="10504" xr:uid="{00000000-0005-0000-0000-0000CF280000}"/>
    <cellStyle name="Separador de milhares 2 76 22" xfId="10505" xr:uid="{00000000-0005-0000-0000-0000D0280000}"/>
    <cellStyle name="Separador de milhares 2 76 23" xfId="10506" xr:uid="{00000000-0005-0000-0000-0000D1280000}"/>
    <cellStyle name="Separador de milhares 2 76 24" xfId="14353" xr:uid="{86B3A939-1097-4D9B-9068-AC51776CF4B3}"/>
    <cellStyle name="Separador de milhares 2 76 3" xfId="10507" xr:uid="{00000000-0005-0000-0000-0000D2280000}"/>
    <cellStyle name="Separador de milhares 2 76 4" xfId="10508" xr:uid="{00000000-0005-0000-0000-0000D3280000}"/>
    <cellStyle name="Separador de milhares 2 76 5" xfId="10509" xr:uid="{00000000-0005-0000-0000-0000D4280000}"/>
    <cellStyle name="Separador de milhares 2 76 6" xfId="10510" xr:uid="{00000000-0005-0000-0000-0000D5280000}"/>
    <cellStyle name="Separador de milhares 2 76 7" xfId="10511" xr:uid="{00000000-0005-0000-0000-0000D6280000}"/>
    <cellStyle name="Separador de milhares 2 76 8" xfId="10512" xr:uid="{00000000-0005-0000-0000-0000D7280000}"/>
    <cellStyle name="Separador de milhares 2 76 9" xfId="10513" xr:uid="{00000000-0005-0000-0000-0000D8280000}"/>
    <cellStyle name="Separador de milhares 2 77" xfId="10514" xr:uid="{00000000-0005-0000-0000-0000D9280000}"/>
    <cellStyle name="Separador de milhares 2 77 10" xfId="10515" xr:uid="{00000000-0005-0000-0000-0000DA280000}"/>
    <cellStyle name="Separador de milhares 2 77 11" xfId="10516" xr:uid="{00000000-0005-0000-0000-0000DB280000}"/>
    <cellStyle name="Separador de milhares 2 77 12" xfId="10517" xr:uid="{00000000-0005-0000-0000-0000DC280000}"/>
    <cellStyle name="Separador de milhares 2 77 13" xfId="10518" xr:uid="{00000000-0005-0000-0000-0000DD280000}"/>
    <cellStyle name="Separador de milhares 2 77 14" xfId="10519" xr:uid="{00000000-0005-0000-0000-0000DE280000}"/>
    <cellStyle name="Separador de milhares 2 77 15" xfId="10520" xr:uid="{00000000-0005-0000-0000-0000DF280000}"/>
    <cellStyle name="Separador de milhares 2 77 16" xfId="10521" xr:uid="{00000000-0005-0000-0000-0000E0280000}"/>
    <cellStyle name="Separador de milhares 2 77 17" xfId="10522" xr:uid="{00000000-0005-0000-0000-0000E1280000}"/>
    <cellStyle name="Separador de milhares 2 77 18" xfId="10523" xr:uid="{00000000-0005-0000-0000-0000E2280000}"/>
    <cellStyle name="Separador de milhares 2 77 19" xfId="10524" xr:uid="{00000000-0005-0000-0000-0000E3280000}"/>
    <cellStyle name="Separador de milhares 2 77 2" xfId="10525" xr:uid="{00000000-0005-0000-0000-0000E4280000}"/>
    <cellStyle name="Separador de milhares 2 77 20" xfId="10526" xr:uid="{00000000-0005-0000-0000-0000E5280000}"/>
    <cellStyle name="Separador de milhares 2 77 21" xfId="10527" xr:uid="{00000000-0005-0000-0000-0000E6280000}"/>
    <cellStyle name="Separador de milhares 2 77 22" xfId="10528" xr:uid="{00000000-0005-0000-0000-0000E7280000}"/>
    <cellStyle name="Separador de milhares 2 77 23" xfId="10529" xr:uid="{00000000-0005-0000-0000-0000E8280000}"/>
    <cellStyle name="Separador de milhares 2 77 24" xfId="14354" xr:uid="{3224E8A6-EECD-4106-8FA1-5EC057A2E98A}"/>
    <cellStyle name="Separador de milhares 2 77 3" xfId="10530" xr:uid="{00000000-0005-0000-0000-0000E9280000}"/>
    <cellStyle name="Separador de milhares 2 77 4" xfId="10531" xr:uid="{00000000-0005-0000-0000-0000EA280000}"/>
    <cellStyle name="Separador de milhares 2 77 5" xfId="10532" xr:uid="{00000000-0005-0000-0000-0000EB280000}"/>
    <cellStyle name="Separador de milhares 2 77 6" xfId="10533" xr:uid="{00000000-0005-0000-0000-0000EC280000}"/>
    <cellStyle name="Separador de milhares 2 77 7" xfId="10534" xr:uid="{00000000-0005-0000-0000-0000ED280000}"/>
    <cellStyle name="Separador de milhares 2 77 8" xfId="10535" xr:uid="{00000000-0005-0000-0000-0000EE280000}"/>
    <cellStyle name="Separador de milhares 2 77 9" xfId="10536" xr:uid="{00000000-0005-0000-0000-0000EF280000}"/>
    <cellStyle name="Separador de milhares 2 78" xfId="10537" xr:uid="{00000000-0005-0000-0000-0000F0280000}"/>
    <cellStyle name="Separador de milhares 2 78 10" xfId="10538" xr:uid="{00000000-0005-0000-0000-0000F1280000}"/>
    <cellStyle name="Separador de milhares 2 78 11" xfId="10539" xr:uid="{00000000-0005-0000-0000-0000F2280000}"/>
    <cellStyle name="Separador de milhares 2 78 12" xfId="10540" xr:uid="{00000000-0005-0000-0000-0000F3280000}"/>
    <cellStyle name="Separador de milhares 2 78 13" xfId="10541" xr:uid="{00000000-0005-0000-0000-0000F4280000}"/>
    <cellStyle name="Separador de milhares 2 78 14" xfId="10542" xr:uid="{00000000-0005-0000-0000-0000F5280000}"/>
    <cellStyle name="Separador de milhares 2 78 15" xfId="10543" xr:uid="{00000000-0005-0000-0000-0000F6280000}"/>
    <cellStyle name="Separador de milhares 2 78 16" xfId="10544" xr:uid="{00000000-0005-0000-0000-0000F7280000}"/>
    <cellStyle name="Separador de milhares 2 78 17" xfId="10545" xr:uid="{00000000-0005-0000-0000-0000F8280000}"/>
    <cellStyle name="Separador de milhares 2 78 18" xfId="10546" xr:uid="{00000000-0005-0000-0000-0000F9280000}"/>
    <cellStyle name="Separador de milhares 2 78 19" xfId="10547" xr:uid="{00000000-0005-0000-0000-0000FA280000}"/>
    <cellStyle name="Separador de milhares 2 78 2" xfId="10548" xr:uid="{00000000-0005-0000-0000-0000FB280000}"/>
    <cellStyle name="Separador de milhares 2 78 20" xfId="10549" xr:uid="{00000000-0005-0000-0000-0000FC280000}"/>
    <cellStyle name="Separador de milhares 2 78 21" xfId="10550" xr:uid="{00000000-0005-0000-0000-0000FD280000}"/>
    <cellStyle name="Separador de milhares 2 78 22" xfId="10551" xr:uid="{00000000-0005-0000-0000-0000FE280000}"/>
    <cellStyle name="Separador de milhares 2 78 23" xfId="10552" xr:uid="{00000000-0005-0000-0000-0000FF280000}"/>
    <cellStyle name="Separador de milhares 2 78 24" xfId="14355" xr:uid="{FF553291-3B82-4F95-BD60-4A9CE97AD6C2}"/>
    <cellStyle name="Separador de milhares 2 78 3" xfId="10553" xr:uid="{00000000-0005-0000-0000-000000290000}"/>
    <cellStyle name="Separador de milhares 2 78 4" xfId="10554" xr:uid="{00000000-0005-0000-0000-000001290000}"/>
    <cellStyle name="Separador de milhares 2 78 5" xfId="10555" xr:uid="{00000000-0005-0000-0000-000002290000}"/>
    <cellStyle name="Separador de milhares 2 78 6" xfId="10556" xr:uid="{00000000-0005-0000-0000-000003290000}"/>
    <cellStyle name="Separador de milhares 2 78 7" xfId="10557" xr:uid="{00000000-0005-0000-0000-000004290000}"/>
    <cellStyle name="Separador de milhares 2 78 8" xfId="10558" xr:uid="{00000000-0005-0000-0000-000005290000}"/>
    <cellStyle name="Separador de milhares 2 78 9" xfId="10559" xr:uid="{00000000-0005-0000-0000-000006290000}"/>
    <cellStyle name="Separador de milhares 2 79" xfId="10560" xr:uid="{00000000-0005-0000-0000-000007290000}"/>
    <cellStyle name="Separador de milhares 2 79 10" xfId="10561" xr:uid="{00000000-0005-0000-0000-000008290000}"/>
    <cellStyle name="Separador de milhares 2 79 11" xfId="10562" xr:uid="{00000000-0005-0000-0000-000009290000}"/>
    <cellStyle name="Separador de milhares 2 79 12" xfId="10563" xr:uid="{00000000-0005-0000-0000-00000A290000}"/>
    <cellStyle name="Separador de milhares 2 79 13" xfId="10564" xr:uid="{00000000-0005-0000-0000-00000B290000}"/>
    <cellStyle name="Separador de milhares 2 79 14" xfId="10565" xr:uid="{00000000-0005-0000-0000-00000C290000}"/>
    <cellStyle name="Separador de milhares 2 79 15" xfId="10566" xr:uid="{00000000-0005-0000-0000-00000D290000}"/>
    <cellStyle name="Separador de milhares 2 79 16" xfId="10567" xr:uid="{00000000-0005-0000-0000-00000E290000}"/>
    <cellStyle name="Separador de milhares 2 79 17" xfId="10568" xr:uid="{00000000-0005-0000-0000-00000F290000}"/>
    <cellStyle name="Separador de milhares 2 79 18" xfId="10569" xr:uid="{00000000-0005-0000-0000-000010290000}"/>
    <cellStyle name="Separador de milhares 2 79 19" xfId="10570" xr:uid="{00000000-0005-0000-0000-000011290000}"/>
    <cellStyle name="Separador de milhares 2 79 2" xfId="10571" xr:uid="{00000000-0005-0000-0000-000012290000}"/>
    <cellStyle name="Separador de milhares 2 79 20" xfId="10572" xr:uid="{00000000-0005-0000-0000-000013290000}"/>
    <cellStyle name="Separador de milhares 2 79 21" xfId="10573" xr:uid="{00000000-0005-0000-0000-000014290000}"/>
    <cellStyle name="Separador de milhares 2 79 22" xfId="10574" xr:uid="{00000000-0005-0000-0000-000015290000}"/>
    <cellStyle name="Separador de milhares 2 79 23" xfId="10575" xr:uid="{00000000-0005-0000-0000-000016290000}"/>
    <cellStyle name="Separador de milhares 2 79 24" xfId="14356" xr:uid="{EF960EAD-DBB9-4DD4-809B-B5B920479151}"/>
    <cellStyle name="Separador de milhares 2 79 3" xfId="10576" xr:uid="{00000000-0005-0000-0000-000017290000}"/>
    <cellStyle name="Separador de milhares 2 79 4" xfId="10577" xr:uid="{00000000-0005-0000-0000-000018290000}"/>
    <cellStyle name="Separador de milhares 2 79 5" xfId="10578" xr:uid="{00000000-0005-0000-0000-000019290000}"/>
    <cellStyle name="Separador de milhares 2 79 6" xfId="10579" xr:uid="{00000000-0005-0000-0000-00001A290000}"/>
    <cellStyle name="Separador de milhares 2 79 7" xfId="10580" xr:uid="{00000000-0005-0000-0000-00001B290000}"/>
    <cellStyle name="Separador de milhares 2 79 8" xfId="10581" xr:uid="{00000000-0005-0000-0000-00001C290000}"/>
    <cellStyle name="Separador de milhares 2 79 9" xfId="10582" xr:uid="{00000000-0005-0000-0000-00001D290000}"/>
    <cellStyle name="Separador de milhares 2 8" xfId="10583" xr:uid="{00000000-0005-0000-0000-00001E290000}"/>
    <cellStyle name="Separador de milhares 2 8 10" xfId="10584" xr:uid="{00000000-0005-0000-0000-00001F290000}"/>
    <cellStyle name="Separador de milhares 2 8 10 2" xfId="14358" xr:uid="{9B93605A-60C9-4516-9FB3-8FDD1AF8EE0C}"/>
    <cellStyle name="Separador de milhares 2 8 11" xfId="10585" xr:uid="{00000000-0005-0000-0000-000020290000}"/>
    <cellStyle name="Separador de milhares 2 8 11 2" xfId="14359" xr:uid="{ADAB37B7-FE0A-4704-9725-DB12CA8219BC}"/>
    <cellStyle name="Separador de milhares 2 8 12" xfId="10586" xr:uid="{00000000-0005-0000-0000-000021290000}"/>
    <cellStyle name="Separador de milhares 2 8 12 2" xfId="14360" xr:uid="{C71F8401-2D61-4F5F-B1BC-0F3FD4DEF2A2}"/>
    <cellStyle name="Separador de milhares 2 8 13" xfId="10587" xr:uid="{00000000-0005-0000-0000-000022290000}"/>
    <cellStyle name="Separador de milhares 2 8 13 2" xfId="14361" xr:uid="{D1E919A8-3B53-4653-A5D0-B64B80DB4B27}"/>
    <cellStyle name="Separador de milhares 2 8 14" xfId="10588" xr:uid="{00000000-0005-0000-0000-000023290000}"/>
    <cellStyle name="Separador de milhares 2 8 14 2" xfId="14362" xr:uid="{F94D0E37-7B36-4043-B17C-96C6F41FD5C3}"/>
    <cellStyle name="Separador de milhares 2 8 15" xfId="10589" xr:uid="{00000000-0005-0000-0000-000024290000}"/>
    <cellStyle name="Separador de milhares 2 8 15 2" xfId="14363" xr:uid="{146415BF-D1E9-46E6-9632-F1EC3693531D}"/>
    <cellStyle name="Separador de milhares 2 8 16" xfId="10590" xr:uid="{00000000-0005-0000-0000-000025290000}"/>
    <cellStyle name="Separador de milhares 2 8 16 2" xfId="14364" xr:uid="{FA44DFD6-97BE-4D4E-B093-D995DB6AD90C}"/>
    <cellStyle name="Separador de milhares 2 8 17" xfId="10591" xr:uid="{00000000-0005-0000-0000-000026290000}"/>
    <cellStyle name="Separador de milhares 2 8 17 2" xfId="14365" xr:uid="{F8BBF9E1-E68C-4E04-85C6-9DBAE1D4038D}"/>
    <cellStyle name="Separador de milhares 2 8 18" xfId="10592" xr:uid="{00000000-0005-0000-0000-000027290000}"/>
    <cellStyle name="Separador de milhares 2 8 18 2" xfId="14366" xr:uid="{4F1D0FC6-E576-4617-ACCB-D82CBFC8F02F}"/>
    <cellStyle name="Separador de milhares 2 8 19" xfId="10593" xr:uid="{00000000-0005-0000-0000-000028290000}"/>
    <cellStyle name="Separador de milhares 2 8 19 2" xfId="14367" xr:uid="{76976E51-53B0-44BC-9903-F87B9293FC79}"/>
    <cellStyle name="Separador de milhares 2 8 2" xfId="10594" xr:uid="{00000000-0005-0000-0000-000029290000}"/>
    <cellStyle name="Separador de milhares 2 8 2 10" xfId="10595" xr:uid="{00000000-0005-0000-0000-00002A290000}"/>
    <cellStyle name="Separador de milhares 2 8 2 11" xfId="10596" xr:uid="{00000000-0005-0000-0000-00002B290000}"/>
    <cellStyle name="Separador de milhares 2 8 2 12" xfId="10597" xr:uid="{00000000-0005-0000-0000-00002C290000}"/>
    <cellStyle name="Separador de milhares 2 8 2 13" xfId="10598" xr:uid="{00000000-0005-0000-0000-00002D290000}"/>
    <cellStyle name="Separador de milhares 2 8 2 14" xfId="10599" xr:uid="{00000000-0005-0000-0000-00002E290000}"/>
    <cellStyle name="Separador de milhares 2 8 2 15" xfId="10600" xr:uid="{00000000-0005-0000-0000-00002F290000}"/>
    <cellStyle name="Separador de milhares 2 8 2 16" xfId="10601" xr:uid="{00000000-0005-0000-0000-000030290000}"/>
    <cellStyle name="Separador de milhares 2 8 2 17" xfId="10602" xr:uid="{00000000-0005-0000-0000-000031290000}"/>
    <cellStyle name="Separador de milhares 2 8 2 18" xfId="10603" xr:uid="{00000000-0005-0000-0000-000032290000}"/>
    <cellStyle name="Separador de milhares 2 8 2 19" xfId="10604" xr:uid="{00000000-0005-0000-0000-000033290000}"/>
    <cellStyle name="Separador de milhares 2 8 2 2" xfId="10605" xr:uid="{00000000-0005-0000-0000-000034290000}"/>
    <cellStyle name="Separador de milhares 2 8 2 20" xfId="10606" xr:uid="{00000000-0005-0000-0000-000035290000}"/>
    <cellStyle name="Separador de milhares 2 8 2 21" xfId="10607" xr:uid="{00000000-0005-0000-0000-000036290000}"/>
    <cellStyle name="Separador de milhares 2 8 2 22" xfId="10608" xr:uid="{00000000-0005-0000-0000-000037290000}"/>
    <cellStyle name="Separador de milhares 2 8 2 23" xfId="10609" xr:uid="{00000000-0005-0000-0000-000038290000}"/>
    <cellStyle name="Separador de milhares 2 8 2 24" xfId="14368" xr:uid="{B5B2C5C2-4CCA-4000-89FC-CF7CDE59F125}"/>
    <cellStyle name="Separador de milhares 2 8 2 3" xfId="10610" xr:uid="{00000000-0005-0000-0000-000039290000}"/>
    <cellStyle name="Separador de milhares 2 8 2 4" xfId="10611" xr:uid="{00000000-0005-0000-0000-00003A290000}"/>
    <cellStyle name="Separador de milhares 2 8 2 5" xfId="10612" xr:uid="{00000000-0005-0000-0000-00003B290000}"/>
    <cellStyle name="Separador de milhares 2 8 2 6" xfId="10613" xr:uid="{00000000-0005-0000-0000-00003C290000}"/>
    <cellStyle name="Separador de milhares 2 8 2 7" xfId="10614" xr:uid="{00000000-0005-0000-0000-00003D290000}"/>
    <cellStyle name="Separador de milhares 2 8 2 8" xfId="10615" xr:uid="{00000000-0005-0000-0000-00003E290000}"/>
    <cellStyle name="Separador de milhares 2 8 2 9" xfId="10616" xr:uid="{00000000-0005-0000-0000-00003F290000}"/>
    <cellStyle name="Separador de milhares 2 8 20" xfId="10617" xr:uid="{00000000-0005-0000-0000-000040290000}"/>
    <cellStyle name="Separador de milhares 2 8 20 2" xfId="14369" xr:uid="{A3280BF0-DB12-455E-8BF4-0E36F093DD3B}"/>
    <cellStyle name="Separador de milhares 2 8 21" xfId="10618" xr:uid="{00000000-0005-0000-0000-000041290000}"/>
    <cellStyle name="Separador de milhares 2 8 21 2" xfId="14370" xr:uid="{3C4E145D-C267-45A3-B6D3-B6BFF27FDCBD}"/>
    <cellStyle name="Separador de milhares 2 8 22" xfId="10619" xr:uid="{00000000-0005-0000-0000-000042290000}"/>
    <cellStyle name="Separador de milhares 2 8 22 2" xfId="14371" xr:uid="{A32CF7A7-5B23-443E-B954-7EF4DF1A2263}"/>
    <cellStyle name="Separador de milhares 2 8 23" xfId="10620" xr:uid="{00000000-0005-0000-0000-000043290000}"/>
    <cellStyle name="Separador de milhares 2 8 23 2" xfId="14372" xr:uid="{EF4D2873-5370-42DD-8F4F-4CC5357B1E27}"/>
    <cellStyle name="Separador de milhares 2 8 24" xfId="10621" xr:uid="{00000000-0005-0000-0000-000044290000}"/>
    <cellStyle name="Separador de milhares 2 8 24 2" xfId="14373" xr:uid="{8CC57C02-AB3D-4CAC-A595-DB34AB15C1A4}"/>
    <cellStyle name="Separador de milhares 2 8 25" xfId="10622" xr:uid="{00000000-0005-0000-0000-000045290000}"/>
    <cellStyle name="Separador de milhares 2 8 25 2" xfId="14374" xr:uid="{5982F167-6EB5-4398-91EF-3A8712797A2A}"/>
    <cellStyle name="Separador de milhares 2 8 26" xfId="10623" xr:uid="{00000000-0005-0000-0000-000046290000}"/>
    <cellStyle name="Separador de milhares 2 8 26 2" xfId="14375" xr:uid="{C068369E-72A6-417F-ACC6-9E4AD4DACC97}"/>
    <cellStyle name="Separador de milhares 2 8 27" xfId="10624" xr:uid="{00000000-0005-0000-0000-000047290000}"/>
    <cellStyle name="Separador de milhares 2 8 27 2" xfId="14376" xr:uid="{B574B7E6-60C5-4DDE-B453-63604477D8AC}"/>
    <cellStyle name="Separador de milhares 2 8 28" xfId="10625" xr:uid="{00000000-0005-0000-0000-000048290000}"/>
    <cellStyle name="Separador de milhares 2 8 28 2" xfId="14377" xr:uid="{ABA3AEDB-2517-4FDD-8CC5-B9002A5DDB7B}"/>
    <cellStyle name="Separador de milhares 2 8 29" xfId="10626" xr:uid="{00000000-0005-0000-0000-000049290000}"/>
    <cellStyle name="Separador de milhares 2 8 29 2" xfId="14378" xr:uid="{3EE578D5-C7E3-432C-BFE9-ADF89AF0749D}"/>
    <cellStyle name="Separador de milhares 2 8 3" xfId="10627" xr:uid="{00000000-0005-0000-0000-00004A290000}"/>
    <cellStyle name="Separador de milhares 2 8 3 10" xfId="10628" xr:uid="{00000000-0005-0000-0000-00004B290000}"/>
    <cellStyle name="Separador de milhares 2 8 3 11" xfId="10629" xr:uid="{00000000-0005-0000-0000-00004C290000}"/>
    <cellStyle name="Separador de milhares 2 8 3 12" xfId="10630" xr:uid="{00000000-0005-0000-0000-00004D290000}"/>
    <cellStyle name="Separador de milhares 2 8 3 13" xfId="10631" xr:uid="{00000000-0005-0000-0000-00004E290000}"/>
    <cellStyle name="Separador de milhares 2 8 3 14" xfId="10632" xr:uid="{00000000-0005-0000-0000-00004F290000}"/>
    <cellStyle name="Separador de milhares 2 8 3 15" xfId="10633" xr:uid="{00000000-0005-0000-0000-000050290000}"/>
    <cellStyle name="Separador de milhares 2 8 3 16" xfId="10634" xr:uid="{00000000-0005-0000-0000-000051290000}"/>
    <cellStyle name="Separador de milhares 2 8 3 17" xfId="10635" xr:uid="{00000000-0005-0000-0000-000052290000}"/>
    <cellStyle name="Separador de milhares 2 8 3 18" xfId="10636" xr:uid="{00000000-0005-0000-0000-000053290000}"/>
    <cellStyle name="Separador de milhares 2 8 3 19" xfId="10637" xr:uid="{00000000-0005-0000-0000-000054290000}"/>
    <cellStyle name="Separador de milhares 2 8 3 2" xfId="10638" xr:uid="{00000000-0005-0000-0000-000055290000}"/>
    <cellStyle name="Separador de milhares 2 8 3 20" xfId="10639" xr:uid="{00000000-0005-0000-0000-000056290000}"/>
    <cellStyle name="Separador de milhares 2 8 3 21" xfId="10640" xr:uid="{00000000-0005-0000-0000-000057290000}"/>
    <cellStyle name="Separador de milhares 2 8 3 22" xfId="10641" xr:uid="{00000000-0005-0000-0000-000058290000}"/>
    <cellStyle name="Separador de milhares 2 8 3 23" xfId="10642" xr:uid="{00000000-0005-0000-0000-000059290000}"/>
    <cellStyle name="Separador de milhares 2 8 3 24" xfId="14379" xr:uid="{4B015C79-DC8F-4624-AE29-F0989C03B76B}"/>
    <cellStyle name="Separador de milhares 2 8 3 3" xfId="10643" xr:uid="{00000000-0005-0000-0000-00005A290000}"/>
    <cellStyle name="Separador de milhares 2 8 3 4" xfId="10644" xr:uid="{00000000-0005-0000-0000-00005B290000}"/>
    <cellStyle name="Separador de milhares 2 8 3 5" xfId="10645" xr:uid="{00000000-0005-0000-0000-00005C290000}"/>
    <cellStyle name="Separador de milhares 2 8 3 6" xfId="10646" xr:uid="{00000000-0005-0000-0000-00005D290000}"/>
    <cellStyle name="Separador de milhares 2 8 3 7" xfId="10647" xr:uid="{00000000-0005-0000-0000-00005E290000}"/>
    <cellStyle name="Separador de milhares 2 8 3 8" xfId="10648" xr:uid="{00000000-0005-0000-0000-00005F290000}"/>
    <cellStyle name="Separador de milhares 2 8 3 9" xfId="10649" xr:uid="{00000000-0005-0000-0000-000060290000}"/>
    <cellStyle name="Separador de milhares 2 8 30" xfId="10650" xr:uid="{00000000-0005-0000-0000-000061290000}"/>
    <cellStyle name="Separador de milhares 2 8 30 2" xfId="14380" xr:uid="{53A9A425-41CB-4D91-80E8-87A7B20BDC10}"/>
    <cellStyle name="Separador de milhares 2 8 31" xfId="10651" xr:uid="{00000000-0005-0000-0000-000062290000}"/>
    <cellStyle name="Separador de milhares 2 8 31 2" xfId="14381" xr:uid="{007E3AF9-BD99-42D9-B51D-7A86A7C7901A}"/>
    <cellStyle name="Separador de milhares 2 8 32" xfId="10652" xr:uid="{00000000-0005-0000-0000-000063290000}"/>
    <cellStyle name="Separador de milhares 2 8 32 2" xfId="14382" xr:uid="{708C96F1-8590-458B-8B54-EA0E8CB1C665}"/>
    <cellStyle name="Separador de milhares 2 8 33" xfId="10653" xr:uid="{00000000-0005-0000-0000-000064290000}"/>
    <cellStyle name="Separador de milhares 2 8 33 2" xfId="14383" xr:uid="{A2E2A82F-D698-4F08-8588-26B64E19C833}"/>
    <cellStyle name="Separador de milhares 2 8 34" xfId="10654" xr:uid="{00000000-0005-0000-0000-000065290000}"/>
    <cellStyle name="Separador de milhares 2 8 35" xfId="10655" xr:uid="{00000000-0005-0000-0000-000066290000}"/>
    <cellStyle name="Separador de milhares 2 8 36" xfId="10656" xr:uid="{00000000-0005-0000-0000-000067290000}"/>
    <cellStyle name="Separador de milhares 2 8 37" xfId="10657" xr:uid="{00000000-0005-0000-0000-000068290000}"/>
    <cellStyle name="Separador de milhares 2 8 38" xfId="10658" xr:uid="{00000000-0005-0000-0000-000069290000}"/>
    <cellStyle name="Separador de milhares 2 8 39" xfId="10659" xr:uid="{00000000-0005-0000-0000-00006A290000}"/>
    <cellStyle name="Separador de milhares 2 8 4" xfId="10660" xr:uid="{00000000-0005-0000-0000-00006B290000}"/>
    <cellStyle name="Separador de milhares 2 8 4 10" xfId="10661" xr:uid="{00000000-0005-0000-0000-00006C290000}"/>
    <cellStyle name="Separador de milhares 2 8 4 11" xfId="10662" xr:uid="{00000000-0005-0000-0000-00006D290000}"/>
    <cellStyle name="Separador de milhares 2 8 4 12" xfId="10663" xr:uid="{00000000-0005-0000-0000-00006E290000}"/>
    <cellStyle name="Separador de milhares 2 8 4 13" xfId="10664" xr:uid="{00000000-0005-0000-0000-00006F290000}"/>
    <cellStyle name="Separador de milhares 2 8 4 14" xfId="10665" xr:uid="{00000000-0005-0000-0000-000070290000}"/>
    <cellStyle name="Separador de milhares 2 8 4 15" xfId="10666" xr:uid="{00000000-0005-0000-0000-000071290000}"/>
    <cellStyle name="Separador de milhares 2 8 4 16" xfId="10667" xr:uid="{00000000-0005-0000-0000-000072290000}"/>
    <cellStyle name="Separador de milhares 2 8 4 17" xfId="10668" xr:uid="{00000000-0005-0000-0000-000073290000}"/>
    <cellStyle name="Separador de milhares 2 8 4 18" xfId="10669" xr:uid="{00000000-0005-0000-0000-000074290000}"/>
    <cellStyle name="Separador de milhares 2 8 4 19" xfId="10670" xr:uid="{00000000-0005-0000-0000-000075290000}"/>
    <cellStyle name="Separador de milhares 2 8 4 2" xfId="10671" xr:uid="{00000000-0005-0000-0000-000076290000}"/>
    <cellStyle name="Separador de milhares 2 8 4 20" xfId="10672" xr:uid="{00000000-0005-0000-0000-000077290000}"/>
    <cellStyle name="Separador de milhares 2 8 4 21" xfId="10673" xr:uid="{00000000-0005-0000-0000-000078290000}"/>
    <cellStyle name="Separador de milhares 2 8 4 22" xfId="10674" xr:uid="{00000000-0005-0000-0000-000079290000}"/>
    <cellStyle name="Separador de milhares 2 8 4 23" xfId="10675" xr:uid="{00000000-0005-0000-0000-00007A290000}"/>
    <cellStyle name="Separador de milhares 2 8 4 24" xfId="14384" xr:uid="{1D205224-1473-4431-960D-C3611A4E9DE6}"/>
    <cellStyle name="Separador de milhares 2 8 4 3" xfId="10676" xr:uid="{00000000-0005-0000-0000-00007B290000}"/>
    <cellStyle name="Separador de milhares 2 8 4 4" xfId="10677" xr:uid="{00000000-0005-0000-0000-00007C290000}"/>
    <cellStyle name="Separador de milhares 2 8 4 5" xfId="10678" xr:uid="{00000000-0005-0000-0000-00007D290000}"/>
    <cellStyle name="Separador de milhares 2 8 4 6" xfId="10679" xr:uid="{00000000-0005-0000-0000-00007E290000}"/>
    <cellStyle name="Separador de milhares 2 8 4 7" xfId="10680" xr:uid="{00000000-0005-0000-0000-00007F290000}"/>
    <cellStyle name="Separador de milhares 2 8 4 8" xfId="10681" xr:uid="{00000000-0005-0000-0000-000080290000}"/>
    <cellStyle name="Separador de milhares 2 8 4 9" xfId="10682" xr:uid="{00000000-0005-0000-0000-000081290000}"/>
    <cellStyle name="Separador de milhares 2 8 40" xfId="10683" xr:uid="{00000000-0005-0000-0000-000082290000}"/>
    <cellStyle name="Separador de milhares 2 8 40 2" xfId="14385" xr:uid="{33AB8014-25CD-4552-B919-2B199336A9A1}"/>
    <cellStyle name="Separador de milhares 2 8 41" xfId="10684" xr:uid="{00000000-0005-0000-0000-000083290000}"/>
    <cellStyle name="Separador de milhares 2 8 41 2" xfId="14386" xr:uid="{AF6264D5-3C1C-4B25-9181-FB3F14C3EFB1}"/>
    <cellStyle name="Separador de milhares 2 8 42" xfId="10685" xr:uid="{00000000-0005-0000-0000-000084290000}"/>
    <cellStyle name="Separador de milhares 2 8 42 2" xfId="14387" xr:uid="{9E624B7D-692C-43F6-8842-497F921C1332}"/>
    <cellStyle name="Separador de milhares 2 8 43" xfId="10686" xr:uid="{00000000-0005-0000-0000-000085290000}"/>
    <cellStyle name="Separador de milhares 2 8 43 2" xfId="14388" xr:uid="{8845527B-834E-4D24-BA70-A8C4CD40FECF}"/>
    <cellStyle name="Separador de milhares 2 8 44" xfId="10687" xr:uid="{00000000-0005-0000-0000-000086290000}"/>
    <cellStyle name="Separador de milhares 2 8 44 2" xfId="14389" xr:uid="{E5FD5027-6D13-438A-9726-B2F101F751F3}"/>
    <cellStyle name="Separador de milhares 2 8 45" xfId="10688" xr:uid="{00000000-0005-0000-0000-000087290000}"/>
    <cellStyle name="Separador de milhares 2 8 45 2" xfId="14390" xr:uid="{2B9DFC0C-BE63-4BA7-B45D-D403F16E9BE9}"/>
    <cellStyle name="Separador de milhares 2 8 46" xfId="10689" xr:uid="{00000000-0005-0000-0000-000088290000}"/>
    <cellStyle name="Separador de milhares 2 8 46 2" xfId="14391" xr:uid="{CF3BE9EA-D42B-4A87-86B6-71036D310785}"/>
    <cellStyle name="Separador de milhares 2 8 47" xfId="10690" xr:uid="{00000000-0005-0000-0000-000089290000}"/>
    <cellStyle name="Separador de milhares 2 8 47 2" xfId="14392" xr:uid="{5BD14B42-AC10-48F3-AC2B-11A2CE382392}"/>
    <cellStyle name="Separador de milhares 2 8 48" xfId="10691" xr:uid="{00000000-0005-0000-0000-00008A290000}"/>
    <cellStyle name="Separador de milhares 2 8 48 2" xfId="14393" xr:uid="{AFC88EDD-B7CB-461A-BB45-E6E03E930A18}"/>
    <cellStyle name="Separador de milhares 2 8 49" xfId="10692" xr:uid="{00000000-0005-0000-0000-00008B290000}"/>
    <cellStyle name="Separador de milhares 2 8 49 2" xfId="14394" xr:uid="{140C2228-2C52-4987-B990-44EFD584DFB6}"/>
    <cellStyle name="Separador de milhares 2 8 5" xfId="10693" xr:uid="{00000000-0005-0000-0000-00008C290000}"/>
    <cellStyle name="Separador de milhares 2 8 5 10" xfId="10694" xr:uid="{00000000-0005-0000-0000-00008D290000}"/>
    <cellStyle name="Separador de milhares 2 8 5 11" xfId="10695" xr:uid="{00000000-0005-0000-0000-00008E290000}"/>
    <cellStyle name="Separador de milhares 2 8 5 12" xfId="10696" xr:uid="{00000000-0005-0000-0000-00008F290000}"/>
    <cellStyle name="Separador de milhares 2 8 5 13" xfId="10697" xr:uid="{00000000-0005-0000-0000-000090290000}"/>
    <cellStyle name="Separador de milhares 2 8 5 14" xfId="10698" xr:uid="{00000000-0005-0000-0000-000091290000}"/>
    <cellStyle name="Separador de milhares 2 8 5 15" xfId="10699" xr:uid="{00000000-0005-0000-0000-000092290000}"/>
    <cellStyle name="Separador de milhares 2 8 5 16" xfId="10700" xr:uid="{00000000-0005-0000-0000-000093290000}"/>
    <cellStyle name="Separador de milhares 2 8 5 17" xfId="10701" xr:uid="{00000000-0005-0000-0000-000094290000}"/>
    <cellStyle name="Separador de milhares 2 8 5 18" xfId="10702" xr:uid="{00000000-0005-0000-0000-000095290000}"/>
    <cellStyle name="Separador de milhares 2 8 5 19" xfId="10703" xr:uid="{00000000-0005-0000-0000-000096290000}"/>
    <cellStyle name="Separador de milhares 2 8 5 2" xfId="10704" xr:uid="{00000000-0005-0000-0000-000097290000}"/>
    <cellStyle name="Separador de milhares 2 8 5 20" xfId="10705" xr:uid="{00000000-0005-0000-0000-000098290000}"/>
    <cellStyle name="Separador de milhares 2 8 5 21" xfId="10706" xr:uid="{00000000-0005-0000-0000-000099290000}"/>
    <cellStyle name="Separador de milhares 2 8 5 22" xfId="10707" xr:uid="{00000000-0005-0000-0000-00009A290000}"/>
    <cellStyle name="Separador de milhares 2 8 5 23" xfId="10708" xr:uid="{00000000-0005-0000-0000-00009B290000}"/>
    <cellStyle name="Separador de milhares 2 8 5 24" xfId="14395" xr:uid="{9A3227F1-F99E-44BA-BC5A-77A170C01556}"/>
    <cellStyle name="Separador de milhares 2 8 5 3" xfId="10709" xr:uid="{00000000-0005-0000-0000-00009C290000}"/>
    <cellStyle name="Separador de milhares 2 8 5 4" xfId="10710" xr:uid="{00000000-0005-0000-0000-00009D290000}"/>
    <cellStyle name="Separador de milhares 2 8 5 5" xfId="10711" xr:uid="{00000000-0005-0000-0000-00009E290000}"/>
    <cellStyle name="Separador de milhares 2 8 5 6" xfId="10712" xr:uid="{00000000-0005-0000-0000-00009F290000}"/>
    <cellStyle name="Separador de milhares 2 8 5 7" xfId="10713" xr:uid="{00000000-0005-0000-0000-0000A0290000}"/>
    <cellStyle name="Separador de milhares 2 8 5 8" xfId="10714" xr:uid="{00000000-0005-0000-0000-0000A1290000}"/>
    <cellStyle name="Separador de milhares 2 8 5 9" xfId="10715" xr:uid="{00000000-0005-0000-0000-0000A2290000}"/>
    <cellStyle name="Separador de milhares 2 8 50" xfId="10716" xr:uid="{00000000-0005-0000-0000-0000A3290000}"/>
    <cellStyle name="Separador de milhares 2 8 50 2" xfId="14396" xr:uid="{AB6F3B4A-F0DF-4C9B-89ED-1FB733D6E4B6}"/>
    <cellStyle name="Separador de milhares 2 8 51" xfId="10717" xr:uid="{00000000-0005-0000-0000-0000A4290000}"/>
    <cellStyle name="Separador de milhares 2 8 51 2" xfId="14397" xr:uid="{0079EC32-764F-4C79-BB44-D94D161464B5}"/>
    <cellStyle name="Separador de milhares 2 8 52" xfId="10718" xr:uid="{00000000-0005-0000-0000-0000A5290000}"/>
    <cellStyle name="Separador de milhares 2 8 52 2" xfId="14398" xr:uid="{EFEECC60-4ACB-49D2-A659-20F7BAE28AF3}"/>
    <cellStyle name="Separador de milhares 2 8 53" xfId="10719" xr:uid="{00000000-0005-0000-0000-0000A6290000}"/>
    <cellStyle name="Separador de milhares 2 8 53 2" xfId="14399" xr:uid="{68CAA9A3-9470-4D1C-A3AF-60D8BB903634}"/>
    <cellStyle name="Separador de milhares 2 8 54" xfId="10720" xr:uid="{00000000-0005-0000-0000-0000A7290000}"/>
    <cellStyle name="Separador de milhares 2 8 54 2" xfId="14400" xr:uid="{A206FDA1-F7BB-4DF4-BFAB-BA25A0767E12}"/>
    <cellStyle name="Separador de milhares 2 8 55" xfId="10721" xr:uid="{00000000-0005-0000-0000-0000A8290000}"/>
    <cellStyle name="Separador de milhares 2 8 55 2" xfId="14401" xr:uid="{AC6A05CE-1DF4-4B70-BCBA-CC254221B9C0}"/>
    <cellStyle name="Separador de milhares 2 8 56" xfId="14357" xr:uid="{3E82A81D-0A80-4903-8288-EB98D5452339}"/>
    <cellStyle name="Separador de milhares 2 8 6" xfId="10722" xr:uid="{00000000-0005-0000-0000-0000A9290000}"/>
    <cellStyle name="Separador de milhares 2 8 6 10" xfId="10723" xr:uid="{00000000-0005-0000-0000-0000AA290000}"/>
    <cellStyle name="Separador de milhares 2 8 6 11" xfId="10724" xr:uid="{00000000-0005-0000-0000-0000AB290000}"/>
    <cellStyle name="Separador de milhares 2 8 6 12" xfId="10725" xr:uid="{00000000-0005-0000-0000-0000AC290000}"/>
    <cellStyle name="Separador de milhares 2 8 6 13" xfId="10726" xr:uid="{00000000-0005-0000-0000-0000AD290000}"/>
    <cellStyle name="Separador de milhares 2 8 6 14" xfId="10727" xr:uid="{00000000-0005-0000-0000-0000AE290000}"/>
    <cellStyle name="Separador de milhares 2 8 6 15" xfId="10728" xr:uid="{00000000-0005-0000-0000-0000AF290000}"/>
    <cellStyle name="Separador de milhares 2 8 6 16" xfId="10729" xr:uid="{00000000-0005-0000-0000-0000B0290000}"/>
    <cellStyle name="Separador de milhares 2 8 6 17" xfId="10730" xr:uid="{00000000-0005-0000-0000-0000B1290000}"/>
    <cellStyle name="Separador de milhares 2 8 6 18" xfId="10731" xr:uid="{00000000-0005-0000-0000-0000B2290000}"/>
    <cellStyle name="Separador de milhares 2 8 6 19" xfId="10732" xr:uid="{00000000-0005-0000-0000-0000B3290000}"/>
    <cellStyle name="Separador de milhares 2 8 6 2" xfId="10733" xr:uid="{00000000-0005-0000-0000-0000B4290000}"/>
    <cellStyle name="Separador de milhares 2 8 6 20" xfId="10734" xr:uid="{00000000-0005-0000-0000-0000B5290000}"/>
    <cellStyle name="Separador de milhares 2 8 6 21" xfId="10735" xr:uid="{00000000-0005-0000-0000-0000B6290000}"/>
    <cellStyle name="Separador de milhares 2 8 6 22" xfId="10736" xr:uid="{00000000-0005-0000-0000-0000B7290000}"/>
    <cellStyle name="Separador de milhares 2 8 6 23" xfId="10737" xr:uid="{00000000-0005-0000-0000-0000B8290000}"/>
    <cellStyle name="Separador de milhares 2 8 6 24" xfId="14402" xr:uid="{4CC49919-566A-49BD-89C7-053D4C3CAEB4}"/>
    <cellStyle name="Separador de milhares 2 8 6 3" xfId="10738" xr:uid="{00000000-0005-0000-0000-0000B9290000}"/>
    <cellStyle name="Separador de milhares 2 8 6 4" xfId="10739" xr:uid="{00000000-0005-0000-0000-0000BA290000}"/>
    <cellStyle name="Separador de milhares 2 8 6 5" xfId="10740" xr:uid="{00000000-0005-0000-0000-0000BB290000}"/>
    <cellStyle name="Separador de milhares 2 8 6 6" xfId="10741" xr:uid="{00000000-0005-0000-0000-0000BC290000}"/>
    <cellStyle name="Separador de milhares 2 8 6 7" xfId="10742" xr:uid="{00000000-0005-0000-0000-0000BD290000}"/>
    <cellStyle name="Separador de milhares 2 8 6 8" xfId="10743" xr:uid="{00000000-0005-0000-0000-0000BE290000}"/>
    <cellStyle name="Separador de milhares 2 8 6 9" xfId="10744" xr:uid="{00000000-0005-0000-0000-0000BF290000}"/>
    <cellStyle name="Separador de milhares 2 8 7" xfId="10745" xr:uid="{00000000-0005-0000-0000-0000C0290000}"/>
    <cellStyle name="Separador de milhares 2 8 7 10" xfId="10746" xr:uid="{00000000-0005-0000-0000-0000C1290000}"/>
    <cellStyle name="Separador de milhares 2 8 7 11" xfId="10747" xr:uid="{00000000-0005-0000-0000-0000C2290000}"/>
    <cellStyle name="Separador de milhares 2 8 7 12" xfId="10748" xr:uid="{00000000-0005-0000-0000-0000C3290000}"/>
    <cellStyle name="Separador de milhares 2 8 7 13" xfId="10749" xr:uid="{00000000-0005-0000-0000-0000C4290000}"/>
    <cellStyle name="Separador de milhares 2 8 7 14" xfId="10750" xr:uid="{00000000-0005-0000-0000-0000C5290000}"/>
    <cellStyle name="Separador de milhares 2 8 7 15" xfId="10751" xr:uid="{00000000-0005-0000-0000-0000C6290000}"/>
    <cellStyle name="Separador de milhares 2 8 7 16" xfId="10752" xr:uid="{00000000-0005-0000-0000-0000C7290000}"/>
    <cellStyle name="Separador de milhares 2 8 7 17" xfId="10753" xr:uid="{00000000-0005-0000-0000-0000C8290000}"/>
    <cellStyle name="Separador de milhares 2 8 7 18" xfId="10754" xr:uid="{00000000-0005-0000-0000-0000C9290000}"/>
    <cellStyle name="Separador de milhares 2 8 7 19" xfId="10755" xr:uid="{00000000-0005-0000-0000-0000CA290000}"/>
    <cellStyle name="Separador de milhares 2 8 7 2" xfId="10756" xr:uid="{00000000-0005-0000-0000-0000CB290000}"/>
    <cellStyle name="Separador de milhares 2 8 7 20" xfId="10757" xr:uid="{00000000-0005-0000-0000-0000CC290000}"/>
    <cellStyle name="Separador de milhares 2 8 7 21" xfId="10758" xr:uid="{00000000-0005-0000-0000-0000CD290000}"/>
    <cellStyle name="Separador de milhares 2 8 7 22" xfId="10759" xr:uid="{00000000-0005-0000-0000-0000CE290000}"/>
    <cellStyle name="Separador de milhares 2 8 7 23" xfId="10760" xr:uid="{00000000-0005-0000-0000-0000CF290000}"/>
    <cellStyle name="Separador de milhares 2 8 7 24" xfId="14403" xr:uid="{DAADD09A-EB12-4195-A610-B5C0CCF05E29}"/>
    <cellStyle name="Separador de milhares 2 8 7 3" xfId="10761" xr:uid="{00000000-0005-0000-0000-0000D0290000}"/>
    <cellStyle name="Separador de milhares 2 8 7 4" xfId="10762" xr:uid="{00000000-0005-0000-0000-0000D1290000}"/>
    <cellStyle name="Separador de milhares 2 8 7 5" xfId="10763" xr:uid="{00000000-0005-0000-0000-0000D2290000}"/>
    <cellStyle name="Separador de milhares 2 8 7 6" xfId="10764" xr:uid="{00000000-0005-0000-0000-0000D3290000}"/>
    <cellStyle name="Separador de milhares 2 8 7 7" xfId="10765" xr:uid="{00000000-0005-0000-0000-0000D4290000}"/>
    <cellStyle name="Separador de milhares 2 8 7 8" xfId="10766" xr:uid="{00000000-0005-0000-0000-0000D5290000}"/>
    <cellStyle name="Separador de milhares 2 8 7 9" xfId="10767" xr:uid="{00000000-0005-0000-0000-0000D6290000}"/>
    <cellStyle name="Separador de milhares 2 8 8" xfId="10768" xr:uid="{00000000-0005-0000-0000-0000D7290000}"/>
    <cellStyle name="Separador de milhares 2 8 8 10" xfId="10769" xr:uid="{00000000-0005-0000-0000-0000D8290000}"/>
    <cellStyle name="Separador de milhares 2 8 8 11" xfId="10770" xr:uid="{00000000-0005-0000-0000-0000D9290000}"/>
    <cellStyle name="Separador de milhares 2 8 8 12" xfId="10771" xr:uid="{00000000-0005-0000-0000-0000DA290000}"/>
    <cellStyle name="Separador de milhares 2 8 8 13" xfId="10772" xr:uid="{00000000-0005-0000-0000-0000DB290000}"/>
    <cellStyle name="Separador de milhares 2 8 8 14" xfId="10773" xr:uid="{00000000-0005-0000-0000-0000DC290000}"/>
    <cellStyle name="Separador de milhares 2 8 8 15" xfId="10774" xr:uid="{00000000-0005-0000-0000-0000DD290000}"/>
    <cellStyle name="Separador de milhares 2 8 8 16" xfId="10775" xr:uid="{00000000-0005-0000-0000-0000DE290000}"/>
    <cellStyle name="Separador de milhares 2 8 8 17" xfId="10776" xr:uid="{00000000-0005-0000-0000-0000DF290000}"/>
    <cellStyle name="Separador de milhares 2 8 8 18" xfId="10777" xr:uid="{00000000-0005-0000-0000-0000E0290000}"/>
    <cellStyle name="Separador de milhares 2 8 8 19" xfId="10778" xr:uid="{00000000-0005-0000-0000-0000E1290000}"/>
    <cellStyle name="Separador de milhares 2 8 8 2" xfId="10779" xr:uid="{00000000-0005-0000-0000-0000E2290000}"/>
    <cellStyle name="Separador de milhares 2 8 8 20" xfId="10780" xr:uid="{00000000-0005-0000-0000-0000E3290000}"/>
    <cellStyle name="Separador de milhares 2 8 8 21" xfId="10781" xr:uid="{00000000-0005-0000-0000-0000E4290000}"/>
    <cellStyle name="Separador de milhares 2 8 8 22" xfId="10782" xr:uid="{00000000-0005-0000-0000-0000E5290000}"/>
    <cellStyle name="Separador de milhares 2 8 8 23" xfId="10783" xr:uid="{00000000-0005-0000-0000-0000E6290000}"/>
    <cellStyle name="Separador de milhares 2 8 8 24" xfId="14404" xr:uid="{394206B2-956B-4461-9F0F-D77695DA3339}"/>
    <cellStyle name="Separador de milhares 2 8 8 3" xfId="10784" xr:uid="{00000000-0005-0000-0000-0000E7290000}"/>
    <cellStyle name="Separador de milhares 2 8 8 4" xfId="10785" xr:uid="{00000000-0005-0000-0000-0000E8290000}"/>
    <cellStyle name="Separador de milhares 2 8 8 5" xfId="10786" xr:uid="{00000000-0005-0000-0000-0000E9290000}"/>
    <cellStyle name="Separador de milhares 2 8 8 6" xfId="10787" xr:uid="{00000000-0005-0000-0000-0000EA290000}"/>
    <cellStyle name="Separador de milhares 2 8 8 7" xfId="10788" xr:uid="{00000000-0005-0000-0000-0000EB290000}"/>
    <cellStyle name="Separador de milhares 2 8 8 8" xfId="10789" xr:uid="{00000000-0005-0000-0000-0000EC290000}"/>
    <cellStyle name="Separador de milhares 2 8 8 9" xfId="10790" xr:uid="{00000000-0005-0000-0000-0000ED290000}"/>
    <cellStyle name="Separador de milhares 2 8 9" xfId="10791" xr:uid="{00000000-0005-0000-0000-0000EE290000}"/>
    <cellStyle name="Separador de milhares 2 8 9 10" xfId="10792" xr:uid="{00000000-0005-0000-0000-0000EF290000}"/>
    <cellStyle name="Separador de milhares 2 8 9 11" xfId="10793" xr:uid="{00000000-0005-0000-0000-0000F0290000}"/>
    <cellStyle name="Separador de milhares 2 8 9 12" xfId="10794" xr:uid="{00000000-0005-0000-0000-0000F1290000}"/>
    <cellStyle name="Separador de milhares 2 8 9 13" xfId="10795" xr:uid="{00000000-0005-0000-0000-0000F2290000}"/>
    <cellStyle name="Separador de milhares 2 8 9 14" xfId="10796" xr:uid="{00000000-0005-0000-0000-0000F3290000}"/>
    <cellStyle name="Separador de milhares 2 8 9 15" xfId="10797" xr:uid="{00000000-0005-0000-0000-0000F4290000}"/>
    <cellStyle name="Separador de milhares 2 8 9 16" xfId="10798" xr:uid="{00000000-0005-0000-0000-0000F5290000}"/>
    <cellStyle name="Separador de milhares 2 8 9 17" xfId="10799" xr:uid="{00000000-0005-0000-0000-0000F6290000}"/>
    <cellStyle name="Separador de milhares 2 8 9 18" xfId="10800" xr:uid="{00000000-0005-0000-0000-0000F7290000}"/>
    <cellStyle name="Separador de milhares 2 8 9 19" xfId="10801" xr:uid="{00000000-0005-0000-0000-0000F8290000}"/>
    <cellStyle name="Separador de milhares 2 8 9 2" xfId="10802" xr:uid="{00000000-0005-0000-0000-0000F9290000}"/>
    <cellStyle name="Separador de milhares 2 8 9 20" xfId="10803" xr:uid="{00000000-0005-0000-0000-0000FA290000}"/>
    <cellStyle name="Separador de milhares 2 8 9 21" xfId="10804" xr:uid="{00000000-0005-0000-0000-0000FB290000}"/>
    <cellStyle name="Separador de milhares 2 8 9 22" xfId="10805" xr:uid="{00000000-0005-0000-0000-0000FC290000}"/>
    <cellStyle name="Separador de milhares 2 8 9 23" xfId="10806" xr:uid="{00000000-0005-0000-0000-0000FD290000}"/>
    <cellStyle name="Separador de milhares 2 8 9 24" xfId="14405" xr:uid="{E1E90422-9957-43E8-9FBC-0DAA7142A376}"/>
    <cellStyle name="Separador de milhares 2 8 9 3" xfId="10807" xr:uid="{00000000-0005-0000-0000-0000FE290000}"/>
    <cellStyle name="Separador de milhares 2 8 9 4" xfId="10808" xr:uid="{00000000-0005-0000-0000-0000FF290000}"/>
    <cellStyle name="Separador de milhares 2 8 9 5" xfId="10809" xr:uid="{00000000-0005-0000-0000-0000002A0000}"/>
    <cellStyle name="Separador de milhares 2 8 9 6" xfId="10810" xr:uid="{00000000-0005-0000-0000-0000012A0000}"/>
    <cellStyle name="Separador de milhares 2 8 9 7" xfId="10811" xr:uid="{00000000-0005-0000-0000-0000022A0000}"/>
    <cellStyle name="Separador de milhares 2 8 9 8" xfId="10812" xr:uid="{00000000-0005-0000-0000-0000032A0000}"/>
    <cellStyle name="Separador de milhares 2 8 9 9" xfId="10813" xr:uid="{00000000-0005-0000-0000-0000042A0000}"/>
    <cellStyle name="Separador de milhares 2 80" xfId="10814" xr:uid="{00000000-0005-0000-0000-0000052A0000}"/>
    <cellStyle name="Separador de milhares 2 80 10" xfId="10815" xr:uid="{00000000-0005-0000-0000-0000062A0000}"/>
    <cellStyle name="Separador de milhares 2 80 11" xfId="10816" xr:uid="{00000000-0005-0000-0000-0000072A0000}"/>
    <cellStyle name="Separador de milhares 2 80 12" xfId="10817" xr:uid="{00000000-0005-0000-0000-0000082A0000}"/>
    <cellStyle name="Separador de milhares 2 80 13" xfId="10818" xr:uid="{00000000-0005-0000-0000-0000092A0000}"/>
    <cellStyle name="Separador de milhares 2 80 14" xfId="10819" xr:uid="{00000000-0005-0000-0000-00000A2A0000}"/>
    <cellStyle name="Separador de milhares 2 80 15" xfId="10820" xr:uid="{00000000-0005-0000-0000-00000B2A0000}"/>
    <cellStyle name="Separador de milhares 2 80 16" xfId="10821" xr:uid="{00000000-0005-0000-0000-00000C2A0000}"/>
    <cellStyle name="Separador de milhares 2 80 17" xfId="10822" xr:uid="{00000000-0005-0000-0000-00000D2A0000}"/>
    <cellStyle name="Separador de milhares 2 80 18" xfId="10823" xr:uid="{00000000-0005-0000-0000-00000E2A0000}"/>
    <cellStyle name="Separador de milhares 2 80 19" xfId="10824" xr:uid="{00000000-0005-0000-0000-00000F2A0000}"/>
    <cellStyle name="Separador de milhares 2 80 2" xfId="10825" xr:uid="{00000000-0005-0000-0000-0000102A0000}"/>
    <cellStyle name="Separador de milhares 2 80 20" xfId="10826" xr:uid="{00000000-0005-0000-0000-0000112A0000}"/>
    <cellStyle name="Separador de milhares 2 80 21" xfId="10827" xr:uid="{00000000-0005-0000-0000-0000122A0000}"/>
    <cellStyle name="Separador de milhares 2 80 22" xfId="10828" xr:uid="{00000000-0005-0000-0000-0000132A0000}"/>
    <cellStyle name="Separador de milhares 2 80 23" xfId="10829" xr:uid="{00000000-0005-0000-0000-0000142A0000}"/>
    <cellStyle name="Separador de milhares 2 80 24" xfId="14406" xr:uid="{D9A0AF32-FB77-4B9A-8EB3-4341A7F78BE8}"/>
    <cellStyle name="Separador de milhares 2 80 3" xfId="10830" xr:uid="{00000000-0005-0000-0000-0000152A0000}"/>
    <cellStyle name="Separador de milhares 2 80 4" xfId="10831" xr:uid="{00000000-0005-0000-0000-0000162A0000}"/>
    <cellStyle name="Separador de milhares 2 80 5" xfId="10832" xr:uid="{00000000-0005-0000-0000-0000172A0000}"/>
    <cellStyle name="Separador de milhares 2 80 6" xfId="10833" xr:uid="{00000000-0005-0000-0000-0000182A0000}"/>
    <cellStyle name="Separador de milhares 2 80 7" xfId="10834" xr:uid="{00000000-0005-0000-0000-0000192A0000}"/>
    <cellStyle name="Separador de milhares 2 80 8" xfId="10835" xr:uid="{00000000-0005-0000-0000-00001A2A0000}"/>
    <cellStyle name="Separador de milhares 2 80 9" xfId="10836" xr:uid="{00000000-0005-0000-0000-00001B2A0000}"/>
    <cellStyle name="Separador de milhares 2 81" xfId="10837" xr:uid="{00000000-0005-0000-0000-00001C2A0000}"/>
    <cellStyle name="Separador de milhares 2 81 10" xfId="10838" xr:uid="{00000000-0005-0000-0000-00001D2A0000}"/>
    <cellStyle name="Separador de milhares 2 81 11" xfId="10839" xr:uid="{00000000-0005-0000-0000-00001E2A0000}"/>
    <cellStyle name="Separador de milhares 2 81 12" xfId="10840" xr:uid="{00000000-0005-0000-0000-00001F2A0000}"/>
    <cellStyle name="Separador de milhares 2 81 13" xfId="10841" xr:uid="{00000000-0005-0000-0000-0000202A0000}"/>
    <cellStyle name="Separador de milhares 2 81 14" xfId="10842" xr:uid="{00000000-0005-0000-0000-0000212A0000}"/>
    <cellStyle name="Separador de milhares 2 81 15" xfId="10843" xr:uid="{00000000-0005-0000-0000-0000222A0000}"/>
    <cellStyle name="Separador de milhares 2 81 16" xfId="10844" xr:uid="{00000000-0005-0000-0000-0000232A0000}"/>
    <cellStyle name="Separador de milhares 2 81 17" xfId="10845" xr:uid="{00000000-0005-0000-0000-0000242A0000}"/>
    <cellStyle name="Separador de milhares 2 81 18" xfId="10846" xr:uid="{00000000-0005-0000-0000-0000252A0000}"/>
    <cellStyle name="Separador de milhares 2 81 19" xfId="10847" xr:uid="{00000000-0005-0000-0000-0000262A0000}"/>
    <cellStyle name="Separador de milhares 2 81 2" xfId="10848" xr:uid="{00000000-0005-0000-0000-0000272A0000}"/>
    <cellStyle name="Separador de milhares 2 81 20" xfId="10849" xr:uid="{00000000-0005-0000-0000-0000282A0000}"/>
    <cellStyle name="Separador de milhares 2 81 21" xfId="10850" xr:uid="{00000000-0005-0000-0000-0000292A0000}"/>
    <cellStyle name="Separador de milhares 2 81 22" xfId="10851" xr:uid="{00000000-0005-0000-0000-00002A2A0000}"/>
    <cellStyle name="Separador de milhares 2 81 23" xfId="10852" xr:uid="{00000000-0005-0000-0000-00002B2A0000}"/>
    <cellStyle name="Separador de milhares 2 81 24" xfId="14407" xr:uid="{55F0938F-A13F-4DB9-8AB6-C12ECE822FA9}"/>
    <cellStyle name="Separador de milhares 2 81 3" xfId="10853" xr:uid="{00000000-0005-0000-0000-00002C2A0000}"/>
    <cellStyle name="Separador de milhares 2 81 4" xfId="10854" xr:uid="{00000000-0005-0000-0000-00002D2A0000}"/>
    <cellStyle name="Separador de milhares 2 81 5" xfId="10855" xr:uid="{00000000-0005-0000-0000-00002E2A0000}"/>
    <cellStyle name="Separador de milhares 2 81 6" xfId="10856" xr:uid="{00000000-0005-0000-0000-00002F2A0000}"/>
    <cellStyle name="Separador de milhares 2 81 7" xfId="10857" xr:uid="{00000000-0005-0000-0000-0000302A0000}"/>
    <cellStyle name="Separador de milhares 2 81 8" xfId="10858" xr:uid="{00000000-0005-0000-0000-0000312A0000}"/>
    <cellStyle name="Separador de milhares 2 81 9" xfId="10859" xr:uid="{00000000-0005-0000-0000-0000322A0000}"/>
    <cellStyle name="Separador de milhares 2 82" xfId="10860" xr:uid="{00000000-0005-0000-0000-0000332A0000}"/>
    <cellStyle name="Separador de milhares 2 82 10" xfId="10861" xr:uid="{00000000-0005-0000-0000-0000342A0000}"/>
    <cellStyle name="Separador de milhares 2 82 11" xfId="10862" xr:uid="{00000000-0005-0000-0000-0000352A0000}"/>
    <cellStyle name="Separador de milhares 2 82 12" xfId="10863" xr:uid="{00000000-0005-0000-0000-0000362A0000}"/>
    <cellStyle name="Separador de milhares 2 82 13" xfId="10864" xr:uid="{00000000-0005-0000-0000-0000372A0000}"/>
    <cellStyle name="Separador de milhares 2 82 14" xfId="10865" xr:uid="{00000000-0005-0000-0000-0000382A0000}"/>
    <cellStyle name="Separador de milhares 2 82 15" xfId="10866" xr:uid="{00000000-0005-0000-0000-0000392A0000}"/>
    <cellStyle name="Separador de milhares 2 82 16" xfId="10867" xr:uid="{00000000-0005-0000-0000-00003A2A0000}"/>
    <cellStyle name="Separador de milhares 2 82 17" xfId="10868" xr:uid="{00000000-0005-0000-0000-00003B2A0000}"/>
    <cellStyle name="Separador de milhares 2 82 18" xfId="10869" xr:uid="{00000000-0005-0000-0000-00003C2A0000}"/>
    <cellStyle name="Separador de milhares 2 82 19" xfId="10870" xr:uid="{00000000-0005-0000-0000-00003D2A0000}"/>
    <cellStyle name="Separador de milhares 2 82 2" xfId="10871" xr:uid="{00000000-0005-0000-0000-00003E2A0000}"/>
    <cellStyle name="Separador de milhares 2 82 20" xfId="10872" xr:uid="{00000000-0005-0000-0000-00003F2A0000}"/>
    <cellStyle name="Separador de milhares 2 82 21" xfId="10873" xr:uid="{00000000-0005-0000-0000-0000402A0000}"/>
    <cellStyle name="Separador de milhares 2 82 22" xfId="10874" xr:uid="{00000000-0005-0000-0000-0000412A0000}"/>
    <cellStyle name="Separador de milhares 2 82 23" xfId="10875" xr:uid="{00000000-0005-0000-0000-0000422A0000}"/>
    <cellStyle name="Separador de milhares 2 82 24" xfId="14408" xr:uid="{71781021-EB5D-4CAD-AA23-7514193B8430}"/>
    <cellStyle name="Separador de milhares 2 82 3" xfId="10876" xr:uid="{00000000-0005-0000-0000-0000432A0000}"/>
    <cellStyle name="Separador de milhares 2 82 4" xfId="10877" xr:uid="{00000000-0005-0000-0000-0000442A0000}"/>
    <cellStyle name="Separador de milhares 2 82 5" xfId="10878" xr:uid="{00000000-0005-0000-0000-0000452A0000}"/>
    <cellStyle name="Separador de milhares 2 82 6" xfId="10879" xr:uid="{00000000-0005-0000-0000-0000462A0000}"/>
    <cellStyle name="Separador de milhares 2 82 7" xfId="10880" xr:uid="{00000000-0005-0000-0000-0000472A0000}"/>
    <cellStyle name="Separador de milhares 2 82 8" xfId="10881" xr:uid="{00000000-0005-0000-0000-0000482A0000}"/>
    <cellStyle name="Separador de milhares 2 82 9" xfId="10882" xr:uid="{00000000-0005-0000-0000-0000492A0000}"/>
    <cellStyle name="Separador de milhares 2 83" xfId="10883" xr:uid="{00000000-0005-0000-0000-00004A2A0000}"/>
    <cellStyle name="Separador de milhares 2 83 10" xfId="10884" xr:uid="{00000000-0005-0000-0000-00004B2A0000}"/>
    <cellStyle name="Separador de milhares 2 83 11" xfId="10885" xr:uid="{00000000-0005-0000-0000-00004C2A0000}"/>
    <cellStyle name="Separador de milhares 2 83 12" xfId="10886" xr:uid="{00000000-0005-0000-0000-00004D2A0000}"/>
    <cellStyle name="Separador de milhares 2 83 13" xfId="10887" xr:uid="{00000000-0005-0000-0000-00004E2A0000}"/>
    <cellStyle name="Separador de milhares 2 83 14" xfId="10888" xr:uid="{00000000-0005-0000-0000-00004F2A0000}"/>
    <cellStyle name="Separador de milhares 2 83 15" xfId="10889" xr:uid="{00000000-0005-0000-0000-0000502A0000}"/>
    <cellStyle name="Separador de milhares 2 83 16" xfId="10890" xr:uid="{00000000-0005-0000-0000-0000512A0000}"/>
    <cellStyle name="Separador de milhares 2 83 17" xfId="10891" xr:uid="{00000000-0005-0000-0000-0000522A0000}"/>
    <cellStyle name="Separador de milhares 2 83 18" xfId="10892" xr:uid="{00000000-0005-0000-0000-0000532A0000}"/>
    <cellStyle name="Separador de milhares 2 83 19" xfId="10893" xr:uid="{00000000-0005-0000-0000-0000542A0000}"/>
    <cellStyle name="Separador de milhares 2 83 2" xfId="10894" xr:uid="{00000000-0005-0000-0000-0000552A0000}"/>
    <cellStyle name="Separador de milhares 2 83 20" xfId="10895" xr:uid="{00000000-0005-0000-0000-0000562A0000}"/>
    <cellStyle name="Separador de milhares 2 83 21" xfId="10896" xr:uid="{00000000-0005-0000-0000-0000572A0000}"/>
    <cellStyle name="Separador de milhares 2 83 22" xfId="10897" xr:uid="{00000000-0005-0000-0000-0000582A0000}"/>
    <cellStyle name="Separador de milhares 2 83 23" xfId="10898" xr:uid="{00000000-0005-0000-0000-0000592A0000}"/>
    <cellStyle name="Separador de milhares 2 83 24" xfId="14409" xr:uid="{A543CC99-DEC1-46E3-8760-886C51795006}"/>
    <cellStyle name="Separador de milhares 2 83 3" xfId="10899" xr:uid="{00000000-0005-0000-0000-00005A2A0000}"/>
    <cellStyle name="Separador de milhares 2 83 4" xfId="10900" xr:uid="{00000000-0005-0000-0000-00005B2A0000}"/>
    <cellStyle name="Separador de milhares 2 83 5" xfId="10901" xr:uid="{00000000-0005-0000-0000-00005C2A0000}"/>
    <cellStyle name="Separador de milhares 2 83 6" xfId="10902" xr:uid="{00000000-0005-0000-0000-00005D2A0000}"/>
    <cellStyle name="Separador de milhares 2 83 7" xfId="10903" xr:uid="{00000000-0005-0000-0000-00005E2A0000}"/>
    <cellStyle name="Separador de milhares 2 83 8" xfId="10904" xr:uid="{00000000-0005-0000-0000-00005F2A0000}"/>
    <cellStyle name="Separador de milhares 2 83 9" xfId="10905" xr:uid="{00000000-0005-0000-0000-0000602A0000}"/>
    <cellStyle name="Separador de milhares 2 84" xfId="10906" xr:uid="{00000000-0005-0000-0000-0000612A0000}"/>
    <cellStyle name="Separador de milhares 2 84 10" xfId="10907" xr:uid="{00000000-0005-0000-0000-0000622A0000}"/>
    <cellStyle name="Separador de milhares 2 84 11" xfId="10908" xr:uid="{00000000-0005-0000-0000-0000632A0000}"/>
    <cellStyle name="Separador de milhares 2 84 12" xfId="10909" xr:uid="{00000000-0005-0000-0000-0000642A0000}"/>
    <cellStyle name="Separador de milhares 2 84 13" xfId="10910" xr:uid="{00000000-0005-0000-0000-0000652A0000}"/>
    <cellStyle name="Separador de milhares 2 84 14" xfId="10911" xr:uid="{00000000-0005-0000-0000-0000662A0000}"/>
    <cellStyle name="Separador de milhares 2 84 15" xfId="10912" xr:uid="{00000000-0005-0000-0000-0000672A0000}"/>
    <cellStyle name="Separador de milhares 2 84 16" xfId="10913" xr:uid="{00000000-0005-0000-0000-0000682A0000}"/>
    <cellStyle name="Separador de milhares 2 84 17" xfId="10914" xr:uid="{00000000-0005-0000-0000-0000692A0000}"/>
    <cellStyle name="Separador de milhares 2 84 18" xfId="10915" xr:uid="{00000000-0005-0000-0000-00006A2A0000}"/>
    <cellStyle name="Separador de milhares 2 84 19" xfId="10916" xr:uid="{00000000-0005-0000-0000-00006B2A0000}"/>
    <cellStyle name="Separador de milhares 2 84 2" xfId="10917" xr:uid="{00000000-0005-0000-0000-00006C2A0000}"/>
    <cellStyle name="Separador de milhares 2 84 20" xfId="10918" xr:uid="{00000000-0005-0000-0000-00006D2A0000}"/>
    <cellStyle name="Separador de milhares 2 84 21" xfId="10919" xr:uid="{00000000-0005-0000-0000-00006E2A0000}"/>
    <cellStyle name="Separador de milhares 2 84 22" xfId="10920" xr:uid="{00000000-0005-0000-0000-00006F2A0000}"/>
    <cellStyle name="Separador de milhares 2 84 23" xfId="10921" xr:uid="{00000000-0005-0000-0000-0000702A0000}"/>
    <cellStyle name="Separador de milhares 2 84 24" xfId="14410" xr:uid="{8C2F2DB8-7AFE-417E-BD05-AD457428EC63}"/>
    <cellStyle name="Separador de milhares 2 84 3" xfId="10922" xr:uid="{00000000-0005-0000-0000-0000712A0000}"/>
    <cellStyle name="Separador de milhares 2 84 4" xfId="10923" xr:uid="{00000000-0005-0000-0000-0000722A0000}"/>
    <cellStyle name="Separador de milhares 2 84 5" xfId="10924" xr:uid="{00000000-0005-0000-0000-0000732A0000}"/>
    <cellStyle name="Separador de milhares 2 84 6" xfId="10925" xr:uid="{00000000-0005-0000-0000-0000742A0000}"/>
    <cellStyle name="Separador de milhares 2 84 7" xfId="10926" xr:uid="{00000000-0005-0000-0000-0000752A0000}"/>
    <cellStyle name="Separador de milhares 2 84 8" xfId="10927" xr:uid="{00000000-0005-0000-0000-0000762A0000}"/>
    <cellStyle name="Separador de milhares 2 84 9" xfId="10928" xr:uid="{00000000-0005-0000-0000-0000772A0000}"/>
    <cellStyle name="Separador de milhares 2 85" xfId="10929" xr:uid="{00000000-0005-0000-0000-0000782A0000}"/>
    <cellStyle name="Separador de milhares 2 85 10" xfId="10930" xr:uid="{00000000-0005-0000-0000-0000792A0000}"/>
    <cellStyle name="Separador de milhares 2 85 11" xfId="10931" xr:uid="{00000000-0005-0000-0000-00007A2A0000}"/>
    <cellStyle name="Separador de milhares 2 85 12" xfId="10932" xr:uid="{00000000-0005-0000-0000-00007B2A0000}"/>
    <cellStyle name="Separador de milhares 2 85 13" xfId="10933" xr:uid="{00000000-0005-0000-0000-00007C2A0000}"/>
    <cellStyle name="Separador de milhares 2 85 14" xfId="10934" xr:uid="{00000000-0005-0000-0000-00007D2A0000}"/>
    <cellStyle name="Separador de milhares 2 85 15" xfId="10935" xr:uid="{00000000-0005-0000-0000-00007E2A0000}"/>
    <cellStyle name="Separador de milhares 2 85 16" xfId="10936" xr:uid="{00000000-0005-0000-0000-00007F2A0000}"/>
    <cellStyle name="Separador de milhares 2 85 17" xfId="10937" xr:uid="{00000000-0005-0000-0000-0000802A0000}"/>
    <cellStyle name="Separador de milhares 2 85 18" xfId="10938" xr:uid="{00000000-0005-0000-0000-0000812A0000}"/>
    <cellStyle name="Separador de milhares 2 85 19" xfId="10939" xr:uid="{00000000-0005-0000-0000-0000822A0000}"/>
    <cellStyle name="Separador de milhares 2 85 2" xfId="10940" xr:uid="{00000000-0005-0000-0000-0000832A0000}"/>
    <cellStyle name="Separador de milhares 2 85 20" xfId="10941" xr:uid="{00000000-0005-0000-0000-0000842A0000}"/>
    <cellStyle name="Separador de milhares 2 85 21" xfId="10942" xr:uid="{00000000-0005-0000-0000-0000852A0000}"/>
    <cellStyle name="Separador de milhares 2 85 22" xfId="10943" xr:uid="{00000000-0005-0000-0000-0000862A0000}"/>
    <cellStyle name="Separador de milhares 2 85 23" xfId="10944" xr:uid="{00000000-0005-0000-0000-0000872A0000}"/>
    <cellStyle name="Separador de milhares 2 85 24" xfId="14411" xr:uid="{611A173C-6CED-4E95-92E6-31389BD473FF}"/>
    <cellStyle name="Separador de milhares 2 85 3" xfId="10945" xr:uid="{00000000-0005-0000-0000-0000882A0000}"/>
    <cellStyle name="Separador de milhares 2 85 4" xfId="10946" xr:uid="{00000000-0005-0000-0000-0000892A0000}"/>
    <cellStyle name="Separador de milhares 2 85 5" xfId="10947" xr:uid="{00000000-0005-0000-0000-00008A2A0000}"/>
    <cellStyle name="Separador de milhares 2 85 6" xfId="10948" xr:uid="{00000000-0005-0000-0000-00008B2A0000}"/>
    <cellStyle name="Separador de milhares 2 85 7" xfId="10949" xr:uid="{00000000-0005-0000-0000-00008C2A0000}"/>
    <cellStyle name="Separador de milhares 2 85 8" xfId="10950" xr:uid="{00000000-0005-0000-0000-00008D2A0000}"/>
    <cellStyle name="Separador de milhares 2 85 9" xfId="10951" xr:uid="{00000000-0005-0000-0000-00008E2A0000}"/>
    <cellStyle name="Separador de milhares 2 86" xfId="10952" xr:uid="{00000000-0005-0000-0000-00008F2A0000}"/>
    <cellStyle name="Separador de milhares 2 87" xfId="10953" xr:uid="{00000000-0005-0000-0000-0000902A0000}"/>
    <cellStyle name="Separador de milhares 2 88" xfId="10954" xr:uid="{00000000-0005-0000-0000-0000912A0000}"/>
    <cellStyle name="Separador de milhares 2 89" xfId="10955" xr:uid="{00000000-0005-0000-0000-0000922A0000}"/>
    <cellStyle name="Separador de milhares 2 9" xfId="10956" xr:uid="{00000000-0005-0000-0000-0000932A0000}"/>
    <cellStyle name="Separador de milhares 2 9 10" xfId="10957" xr:uid="{00000000-0005-0000-0000-0000942A0000}"/>
    <cellStyle name="Separador de milhares 2 9 11" xfId="10958" xr:uid="{00000000-0005-0000-0000-0000952A0000}"/>
    <cellStyle name="Separador de milhares 2 9 12" xfId="10959" xr:uid="{00000000-0005-0000-0000-0000962A0000}"/>
    <cellStyle name="Separador de milhares 2 9 13" xfId="10960" xr:uid="{00000000-0005-0000-0000-0000972A0000}"/>
    <cellStyle name="Separador de milhares 2 9 14" xfId="10961" xr:uid="{00000000-0005-0000-0000-0000982A0000}"/>
    <cellStyle name="Separador de milhares 2 9 15" xfId="10962" xr:uid="{00000000-0005-0000-0000-0000992A0000}"/>
    <cellStyle name="Separador de milhares 2 9 16" xfId="10963" xr:uid="{00000000-0005-0000-0000-00009A2A0000}"/>
    <cellStyle name="Separador de milhares 2 9 17" xfId="10964" xr:uid="{00000000-0005-0000-0000-00009B2A0000}"/>
    <cellStyle name="Separador de milhares 2 9 18" xfId="10965" xr:uid="{00000000-0005-0000-0000-00009C2A0000}"/>
    <cellStyle name="Separador de milhares 2 9 19" xfId="10966" xr:uid="{00000000-0005-0000-0000-00009D2A0000}"/>
    <cellStyle name="Separador de milhares 2 9 2" xfId="10967" xr:uid="{00000000-0005-0000-0000-00009E2A0000}"/>
    <cellStyle name="Separador de milhares 2 9 2 10" xfId="10968" xr:uid="{00000000-0005-0000-0000-00009F2A0000}"/>
    <cellStyle name="Separador de milhares 2 9 2 11" xfId="10969" xr:uid="{00000000-0005-0000-0000-0000A02A0000}"/>
    <cellStyle name="Separador de milhares 2 9 2 12" xfId="10970" xr:uid="{00000000-0005-0000-0000-0000A12A0000}"/>
    <cellStyle name="Separador de milhares 2 9 2 13" xfId="10971" xr:uid="{00000000-0005-0000-0000-0000A22A0000}"/>
    <cellStyle name="Separador de milhares 2 9 2 14" xfId="10972" xr:uid="{00000000-0005-0000-0000-0000A32A0000}"/>
    <cellStyle name="Separador de milhares 2 9 2 15" xfId="10973" xr:uid="{00000000-0005-0000-0000-0000A42A0000}"/>
    <cellStyle name="Separador de milhares 2 9 2 16" xfId="10974" xr:uid="{00000000-0005-0000-0000-0000A52A0000}"/>
    <cellStyle name="Separador de milhares 2 9 2 17" xfId="10975" xr:uid="{00000000-0005-0000-0000-0000A62A0000}"/>
    <cellStyle name="Separador de milhares 2 9 2 18" xfId="10976" xr:uid="{00000000-0005-0000-0000-0000A72A0000}"/>
    <cellStyle name="Separador de milhares 2 9 2 19" xfId="10977" xr:uid="{00000000-0005-0000-0000-0000A82A0000}"/>
    <cellStyle name="Separador de milhares 2 9 2 2" xfId="10978" xr:uid="{00000000-0005-0000-0000-0000A92A0000}"/>
    <cellStyle name="Separador de milhares 2 9 2 20" xfId="10979" xr:uid="{00000000-0005-0000-0000-0000AA2A0000}"/>
    <cellStyle name="Separador de milhares 2 9 2 21" xfId="10980" xr:uid="{00000000-0005-0000-0000-0000AB2A0000}"/>
    <cellStyle name="Separador de milhares 2 9 2 22" xfId="10981" xr:uid="{00000000-0005-0000-0000-0000AC2A0000}"/>
    <cellStyle name="Separador de milhares 2 9 2 23" xfId="10982" xr:uid="{00000000-0005-0000-0000-0000AD2A0000}"/>
    <cellStyle name="Separador de milhares 2 9 2 3" xfId="10983" xr:uid="{00000000-0005-0000-0000-0000AE2A0000}"/>
    <cellStyle name="Separador de milhares 2 9 2 4" xfId="10984" xr:uid="{00000000-0005-0000-0000-0000AF2A0000}"/>
    <cellStyle name="Separador de milhares 2 9 2 5" xfId="10985" xr:uid="{00000000-0005-0000-0000-0000B02A0000}"/>
    <cellStyle name="Separador de milhares 2 9 2 6" xfId="10986" xr:uid="{00000000-0005-0000-0000-0000B12A0000}"/>
    <cellStyle name="Separador de milhares 2 9 2 7" xfId="10987" xr:uid="{00000000-0005-0000-0000-0000B22A0000}"/>
    <cellStyle name="Separador de milhares 2 9 2 8" xfId="10988" xr:uid="{00000000-0005-0000-0000-0000B32A0000}"/>
    <cellStyle name="Separador de milhares 2 9 2 9" xfId="10989" xr:uid="{00000000-0005-0000-0000-0000B42A0000}"/>
    <cellStyle name="Separador de milhares 2 9 20" xfId="10990" xr:uid="{00000000-0005-0000-0000-0000B52A0000}"/>
    <cellStyle name="Separador de milhares 2 9 21" xfId="10991" xr:uid="{00000000-0005-0000-0000-0000B62A0000}"/>
    <cellStyle name="Separador de milhares 2 9 22" xfId="10992" xr:uid="{00000000-0005-0000-0000-0000B72A0000}"/>
    <cellStyle name="Separador de milhares 2 9 23" xfId="10993" xr:uid="{00000000-0005-0000-0000-0000B82A0000}"/>
    <cellStyle name="Separador de milhares 2 9 24" xfId="10994" xr:uid="{00000000-0005-0000-0000-0000B92A0000}"/>
    <cellStyle name="Separador de milhares 2 9 25" xfId="10995" xr:uid="{00000000-0005-0000-0000-0000BA2A0000}"/>
    <cellStyle name="Separador de milhares 2 9 26" xfId="10996" xr:uid="{00000000-0005-0000-0000-0000BB2A0000}"/>
    <cellStyle name="Separador de milhares 2 9 27" xfId="10997" xr:uid="{00000000-0005-0000-0000-0000BC2A0000}"/>
    <cellStyle name="Separador de milhares 2 9 28" xfId="10998" xr:uid="{00000000-0005-0000-0000-0000BD2A0000}"/>
    <cellStyle name="Separador de milhares 2 9 29" xfId="10999" xr:uid="{00000000-0005-0000-0000-0000BE2A0000}"/>
    <cellStyle name="Separador de milhares 2 9 3" xfId="11000" xr:uid="{00000000-0005-0000-0000-0000BF2A0000}"/>
    <cellStyle name="Separador de milhares 2 9 30" xfId="11001" xr:uid="{00000000-0005-0000-0000-0000C02A0000}"/>
    <cellStyle name="Separador de milhares 2 9 31" xfId="14412" xr:uid="{362387CE-3588-4B70-A612-2340A052D5B1}"/>
    <cellStyle name="Separador de milhares 2 9 4" xfId="11002" xr:uid="{00000000-0005-0000-0000-0000C12A0000}"/>
    <cellStyle name="Separador de milhares 2 9 5" xfId="11003" xr:uid="{00000000-0005-0000-0000-0000C22A0000}"/>
    <cellStyle name="Separador de milhares 2 9 6" xfId="11004" xr:uid="{00000000-0005-0000-0000-0000C32A0000}"/>
    <cellStyle name="Separador de milhares 2 9 7" xfId="11005" xr:uid="{00000000-0005-0000-0000-0000C42A0000}"/>
    <cellStyle name="Separador de milhares 2 9 8" xfId="11006" xr:uid="{00000000-0005-0000-0000-0000C52A0000}"/>
    <cellStyle name="Separador de milhares 2 9 9" xfId="11007" xr:uid="{00000000-0005-0000-0000-0000C62A0000}"/>
    <cellStyle name="Separador de milhares 2 90" xfId="11008" xr:uid="{00000000-0005-0000-0000-0000C72A0000}"/>
    <cellStyle name="Separador de milhares 2 91" xfId="11009" xr:uid="{00000000-0005-0000-0000-0000C82A0000}"/>
    <cellStyle name="Separador de milhares 2 92" xfId="11010" xr:uid="{00000000-0005-0000-0000-0000C92A0000}"/>
    <cellStyle name="Separador de milhares 2 93" xfId="11011" xr:uid="{00000000-0005-0000-0000-0000CA2A0000}"/>
    <cellStyle name="Separador de milhares 2 94" xfId="11012" xr:uid="{00000000-0005-0000-0000-0000CB2A0000}"/>
    <cellStyle name="Separador de milhares 2 95" xfId="11013" xr:uid="{00000000-0005-0000-0000-0000CC2A0000}"/>
    <cellStyle name="Separador de milhares 2 96" xfId="11014" xr:uid="{00000000-0005-0000-0000-0000CD2A0000}"/>
    <cellStyle name="Separador de milhares 2 97" xfId="11015" xr:uid="{00000000-0005-0000-0000-0000CE2A0000}"/>
    <cellStyle name="Separador de milhares 2 98" xfId="11016" xr:uid="{00000000-0005-0000-0000-0000CF2A0000}"/>
    <cellStyle name="Separador de milhares 2 99" xfId="11017" xr:uid="{00000000-0005-0000-0000-0000D02A0000}"/>
    <cellStyle name="Separador de milhares 20" xfId="11018" xr:uid="{00000000-0005-0000-0000-0000D12A0000}"/>
    <cellStyle name="Separador de milhares 20 2" xfId="14413" xr:uid="{1F789BD2-1882-4CB6-8C3B-8B84BA0BF7CA}"/>
    <cellStyle name="Separador de milhares 21" xfId="11019" xr:uid="{00000000-0005-0000-0000-0000D22A0000}"/>
    <cellStyle name="Separador de milhares 21 2" xfId="11020" xr:uid="{00000000-0005-0000-0000-0000D32A0000}"/>
    <cellStyle name="Separador de milhares 21 2 2" xfId="14415" xr:uid="{A8D27E32-54E3-4179-8FCD-A7DC280770EA}"/>
    <cellStyle name="Separador de milhares 21 3" xfId="14414" xr:uid="{5CCDE36A-81CA-4ABA-AEA2-7BE748352ED7}"/>
    <cellStyle name="Separador de milhares 22" xfId="11021" xr:uid="{00000000-0005-0000-0000-0000D42A0000}"/>
    <cellStyle name="Separador de milhares 22 2" xfId="11022" xr:uid="{00000000-0005-0000-0000-0000D52A0000}"/>
    <cellStyle name="Separador de milhares 22 2 2" xfId="14417" xr:uid="{BB244CAE-E5B7-4D84-9A66-91C0CD1BB9D6}"/>
    <cellStyle name="Separador de milhares 22 3" xfId="11023" xr:uid="{00000000-0005-0000-0000-0000D62A0000}"/>
    <cellStyle name="Separador de milhares 22 3 2" xfId="14418" xr:uid="{81E9ACE5-EB71-47B8-AE90-62E89EB1C2BF}"/>
    <cellStyle name="Separador de milhares 22 4" xfId="11024" xr:uid="{00000000-0005-0000-0000-0000D72A0000}"/>
    <cellStyle name="Separador de milhares 22 4 2" xfId="14419" xr:uid="{8E712F62-2603-4DC9-94BA-F46D01D990BF}"/>
    <cellStyle name="Separador de milhares 22 5" xfId="11025" xr:uid="{00000000-0005-0000-0000-0000D82A0000}"/>
    <cellStyle name="Separador de milhares 22 5 2" xfId="14420" xr:uid="{96BF9A88-0EFA-42D3-A08C-ABC50839666C}"/>
    <cellStyle name="Separador de milhares 22 6" xfId="11026" xr:uid="{00000000-0005-0000-0000-0000D92A0000}"/>
    <cellStyle name="Separador de milhares 22 6 2" xfId="14421" xr:uid="{ADBA507D-5E5B-4793-992F-06F12AF28AE5}"/>
    <cellStyle name="Separador de milhares 22 7" xfId="11027" xr:uid="{00000000-0005-0000-0000-0000DA2A0000}"/>
    <cellStyle name="Separador de milhares 22 7 2" xfId="14422" xr:uid="{D82DAD21-6773-4932-BFEE-855D687F9F59}"/>
    <cellStyle name="Separador de milhares 22 8" xfId="14416" xr:uid="{BBD0BB27-C446-489A-B8B9-F5C954E310CD}"/>
    <cellStyle name="Separador de milhares 23" xfId="11028" xr:uid="{00000000-0005-0000-0000-0000DB2A0000}"/>
    <cellStyle name="Separador de milhares 24" xfId="11029" xr:uid="{00000000-0005-0000-0000-0000DC2A0000}"/>
    <cellStyle name="Separador de milhares 24 2" xfId="14423" xr:uid="{9E5062D9-D82B-465E-ADE8-69D495D450C8}"/>
    <cellStyle name="Separador de milhares 25" xfId="11030" xr:uid="{00000000-0005-0000-0000-0000DD2A0000}"/>
    <cellStyle name="Separador de milhares 25 2" xfId="14424" xr:uid="{326A0A34-F84C-4ECF-B53F-8E5F98C6AD5E}"/>
    <cellStyle name="Separador de milhares 26" xfId="11031" xr:uid="{00000000-0005-0000-0000-0000DE2A0000}"/>
    <cellStyle name="Separador de milhares 26 2" xfId="14425" xr:uid="{A377329A-BB8C-4825-9880-8F14585C388B}"/>
    <cellStyle name="Separador de milhares 27" xfId="11032" xr:uid="{00000000-0005-0000-0000-0000DF2A0000}"/>
    <cellStyle name="Separador de milhares 27 2" xfId="14426" xr:uid="{8B17A530-C0D1-4F9B-8F9D-3FFC18F10288}"/>
    <cellStyle name="Separador de milhares 28" xfId="11033" xr:uid="{00000000-0005-0000-0000-0000E02A0000}"/>
    <cellStyle name="Separador de milhares 28 2" xfId="14427" xr:uid="{64D788ED-B071-43D5-8455-F8B87BB34605}"/>
    <cellStyle name="Separador de milhares 29" xfId="11034" xr:uid="{00000000-0005-0000-0000-0000E12A0000}"/>
    <cellStyle name="Separador de milhares 29 2" xfId="14428" xr:uid="{1723CB8E-B311-4308-9058-27E0C6FBBF3D}"/>
    <cellStyle name="Separador de milhares 3" xfId="38" xr:uid="{00000000-0005-0000-0000-0000E22A0000}"/>
    <cellStyle name="Separador de milhares 3 10" xfId="11035" xr:uid="{00000000-0005-0000-0000-0000E32A0000}"/>
    <cellStyle name="Separador de milhares 3 11" xfId="11036" xr:uid="{00000000-0005-0000-0000-0000E42A0000}"/>
    <cellStyle name="Separador de milhares 3 12" xfId="11037" xr:uid="{00000000-0005-0000-0000-0000E52A0000}"/>
    <cellStyle name="Separador de milhares 3 13" xfId="11038" xr:uid="{00000000-0005-0000-0000-0000E62A0000}"/>
    <cellStyle name="Separador de milhares 3 14" xfId="11039" xr:uid="{00000000-0005-0000-0000-0000E72A0000}"/>
    <cellStyle name="Separador de milhares 3 15" xfId="11040" xr:uid="{00000000-0005-0000-0000-0000E82A0000}"/>
    <cellStyle name="Separador de milhares 3 16" xfId="11041" xr:uid="{00000000-0005-0000-0000-0000E92A0000}"/>
    <cellStyle name="Separador de milhares 3 17" xfId="11042" xr:uid="{00000000-0005-0000-0000-0000EA2A0000}"/>
    <cellStyle name="Separador de milhares 3 18" xfId="11043" xr:uid="{00000000-0005-0000-0000-0000EB2A0000}"/>
    <cellStyle name="Separador de milhares 3 19" xfId="11044" xr:uid="{00000000-0005-0000-0000-0000EC2A0000}"/>
    <cellStyle name="Separador de milhares 3 2" xfId="11045" xr:uid="{00000000-0005-0000-0000-0000ED2A0000}"/>
    <cellStyle name="Separador de milhares 3 2 10" xfId="11046" xr:uid="{00000000-0005-0000-0000-0000EE2A0000}"/>
    <cellStyle name="Separador de milhares 3 2 10 2" xfId="14429" xr:uid="{D51D7556-322A-404A-A312-215C1FEC4F79}"/>
    <cellStyle name="Separador de milhares 3 2 11" xfId="11047" xr:uid="{00000000-0005-0000-0000-0000EF2A0000}"/>
    <cellStyle name="Separador de milhares 3 2 11 2" xfId="14430" xr:uid="{80FE8861-4973-4B83-94CF-EE824B9D741A}"/>
    <cellStyle name="Separador de milhares 3 2 12" xfId="11048" xr:uid="{00000000-0005-0000-0000-0000F02A0000}"/>
    <cellStyle name="Separador de milhares 3 2 12 2" xfId="14431" xr:uid="{54FB69B5-C675-4ED2-9215-0F0CBA8F9CF6}"/>
    <cellStyle name="Separador de milhares 3 2 13" xfId="11049" xr:uid="{00000000-0005-0000-0000-0000F12A0000}"/>
    <cellStyle name="Separador de milhares 3 2 13 2" xfId="14432" xr:uid="{BEB231DE-28FA-4792-A883-ADE0FE270733}"/>
    <cellStyle name="Separador de milhares 3 2 14" xfId="11050" xr:uid="{00000000-0005-0000-0000-0000F22A0000}"/>
    <cellStyle name="Separador de milhares 3 2 14 2" xfId="14433" xr:uid="{210BC868-6E48-487C-9CA1-2D2043482B0B}"/>
    <cellStyle name="Separador de milhares 3 2 15" xfId="11051" xr:uid="{00000000-0005-0000-0000-0000F32A0000}"/>
    <cellStyle name="Separador de milhares 3 2 15 2" xfId="14434" xr:uid="{F17C7DBE-441E-4407-B4DB-057647F8D545}"/>
    <cellStyle name="Separador de milhares 3 2 16" xfId="11052" xr:uid="{00000000-0005-0000-0000-0000F42A0000}"/>
    <cellStyle name="Separador de milhares 3 2 16 2" xfId="14435" xr:uid="{BD096A30-4942-4E0A-B043-EAEA8CFAC63A}"/>
    <cellStyle name="Separador de milhares 3 2 17" xfId="11053" xr:uid="{00000000-0005-0000-0000-0000F52A0000}"/>
    <cellStyle name="Separador de milhares 3 2 17 2" xfId="14436" xr:uid="{E27B485C-7F81-4D53-95AE-F2F11F37496E}"/>
    <cellStyle name="Separador de milhares 3 2 18" xfId="11054" xr:uid="{00000000-0005-0000-0000-0000F62A0000}"/>
    <cellStyle name="Separador de milhares 3 2 18 2" xfId="14437" xr:uid="{09842D38-1492-49FB-8179-074DF7202382}"/>
    <cellStyle name="Separador de milhares 3 2 19" xfId="11055" xr:uid="{00000000-0005-0000-0000-0000F72A0000}"/>
    <cellStyle name="Separador de milhares 3 2 19 2" xfId="14438" xr:uid="{F161CD6D-5910-47AA-BAA0-3834E477E461}"/>
    <cellStyle name="Separador de milhares 3 2 2" xfId="11056" xr:uid="{00000000-0005-0000-0000-0000F82A0000}"/>
    <cellStyle name="Separador de milhares 3 2 2 2" xfId="11057" xr:uid="{00000000-0005-0000-0000-0000F92A0000}"/>
    <cellStyle name="Separador de milhares 3 2 2 3" xfId="11058" xr:uid="{00000000-0005-0000-0000-0000FA2A0000}"/>
    <cellStyle name="Separador de milhares 3 2 2 4" xfId="11059" xr:uid="{00000000-0005-0000-0000-0000FB2A0000}"/>
    <cellStyle name="Separador de milhares 3 2 2 5" xfId="11060" xr:uid="{00000000-0005-0000-0000-0000FC2A0000}"/>
    <cellStyle name="Separador de milhares 3 2 2 6" xfId="11061" xr:uid="{00000000-0005-0000-0000-0000FD2A0000}"/>
    <cellStyle name="Separador de milhares 3 2 2 7" xfId="11062" xr:uid="{00000000-0005-0000-0000-0000FE2A0000}"/>
    <cellStyle name="Separador de milhares 3 2 2 8" xfId="14439" xr:uid="{03CE9CA4-944C-4913-9C30-E20C230074D3}"/>
    <cellStyle name="Separador de milhares 3 2 20" xfId="11063" xr:uid="{00000000-0005-0000-0000-0000FF2A0000}"/>
    <cellStyle name="Separador de milhares 3 2 20 2" xfId="14440" xr:uid="{8FB648A4-0652-4D62-A635-B0F537DA7458}"/>
    <cellStyle name="Separador de milhares 3 2 21" xfId="11064" xr:uid="{00000000-0005-0000-0000-0000002B0000}"/>
    <cellStyle name="Separador de milhares 3 2 21 2" xfId="14441" xr:uid="{9AB6BB5D-5E66-413E-8E98-D0B1E32C1765}"/>
    <cellStyle name="Separador de milhares 3 2 22" xfId="11065" xr:uid="{00000000-0005-0000-0000-0000012B0000}"/>
    <cellStyle name="Separador de milhares 3 2 22 2" xfId="14442" xr:uid="{8FC2A690-6A60-4287-A327-8D2A38E9F679}"/>
    <cellStyle name="Separador de milhares 3 2 23" xfId="11066" xr:uid="{00000000-0005-0000-0000-0000022B0000}"/>
    <cellStyle name="Separador de milhares 3 2 23 2" xfId="14443" xr:uid="{02DE4503-F170-4B09-B466-A22E88984080}"/>
    <cellStyle name="Separador de milhares 3 2 24" xfId="11067" xr:uid="{00000000-0005-0000-0000-0000032B0000}"/>
    <cellStyle name="Separador de milhares 3 2 24 2" xfId="14444" xr:uid="{93B95ED2-F248-4EA9-9252-C51462EB85E4}"/>
    <cellStyle name="Separador de milhares 3 2 25" xfId="11068" xr:uid="{00000000-0005-0000-0000-0000042B0000}"/>
    <cellStyle name="Separador de milhares 3 2 25 2" xfId="14445" xr:uid="{4100E9E4-4065-4956-98F7-B0CF52F00230}"/>
    <cellStyle name="Separador de milhares 3 2 26" xfId="11069" xr:uid="{00000000-0005-0000-0000-0000052B0000}"/>
    <cellStyle name="Separador de milhares 3 2 26 2" xfId="14446" xr:uid="{CBCCB8A3-387D-48A1-9D96-ED2A923575EC}"/>
    <cellStyle name="Separador de milhares 3 2 27" xfId="11070" xr:uid="{00000000-0005-0000-0000-0000062B0000}"/>
    <cellStyle name="Separador de milhares 3 2 27 2" xfId="14447" xr:uid="{C4D65E23-03CF-4249-9D42-1A5024C2E5B9}"/>
    <cellStyle name="Separador de milhares 3 2 28" xfId="11071" xr:uid="{00000000-0005-0000-0000-0000072B0000}"/>
    <cellStyle name="Separador de milhares 3 2 28 2" xfId="14448" xr:uid="{22748867-E24C-43A4-874E-0FFF377208D8}"/>
    <cellStyle name="Separador de milhares 3 2 29" xfId="11072" xr:uid="{00000000-0005-0000-0000-0000082B0000}"/>
    <cellStyle name="Separador de milhares 3 2 29 2" xfId="14449" xr:uid="{46449F2D-8620-49AE-8283-0E2CEF595E78}"/>
    <cellStyle name="Separador de milhares 3 2 3" xfId="11073" xr:uid="{00000000-0005-0000-0000-0000092B0000}"/>
    <cellStyle name="Separador de milhares 3 2 3 10" xfId="11074" xr:uid="{00000000-0005-0000-0000-00000A2B0000}"/>
    <cellStyle name="Separador de milhares 3 2 3 11" xfId="11075" xr:uid="{00000000-0005-0000-0000-00000B2B0000}"/>
    <cellStyle name="Separador de milhares 3 2 3 12" xfId="11076" xr:uid="{00000000-0005-0000-0000-00000C2B0000}"/>
    <cellStyle name="Separador de milhares 3 2 3 13" xfId="11077" xr:uid="{00000000-0005-0000-0000-00000D2B0000}"/>
    <cellStyle name="Separador de milhares 3 2 3 14" xfId="11078" xr:uid="{00000000-0005-0000-0000-00000E2B0000}"/>
    <cellStyle name="Separador de milhares 3 2 3 15" xfId="11079" xr:uid="{00000000-0005-0000-0000-00000F2B0000}"/>
    <cellStyle name="Separador de milhares 3 2 3 16" xfId="11080" xr:uid="{00000000-0005-0000-0000-0000102B0000}"/>
    <cellStyle name="Separador de milhares 3 2 3 17" xfId="11081" xr:uid="{00000000-0005-0000-0000-0000112B0000}"/>
    <cellStyle name="Separador de milhares 3 2 3 18" xfId="11082" xr:uid="{00000000-0005-0000-0000-0000122B0000}"/>
    <cellStyle name="Separador de milhares 3 2 3 19" xfId="11083" xr:uid="{00000000-0005-0000-0000-0000132B0000}"/>
    <cellStyle name="Separador de milhares 3 2 3 2" xfId="11084" xr:uid="{00000000-0005-0000-0000-0000142B0000}"/>
    <cellStyle name="Separador de milhares 3 2 3 20" xfId="11085" xr:uid="{00000000-0005-0000-0000-0000152B0000}"/>
    <cellStyle name="Separador de milhares 3 2 3 21" xfId="11086" xr:uid="{00000000-0005-0000-0000-0000162B0000}"/>
    <cellStyle name="Separador de milhares 3 2 3 22" xfId="11087" xr:uid="{00000000-0005-0000-0000-0000172B0000}"/>
    <cellStyle name="Separador de milhares 3 2 3 23" xfId="11088" xr:uid="{00000000-0005-0000-0000-0000182B0000}"/>
    <cellStyle name="Separador de milhares 3 2 3 24" xfId="14450" xr:uid="{697D97A4-1C1C-4DA9-B2E3-09E9B586B8D7}"/>
    <cellStyle name="Separador de milhares 3 2 3 3" xfId="11089" xr:uid="{00000000-0005-0000-0000-0000192B0000}"/>
    <cellStyle name="Separador de milhares 3 2 3 4" xfId="11090" xr:uid="{00000000-0005-0000-0000-00001A2B0000}"/>
    <cellStyle name="Separador de milhares 3 2 3 5" xfId="11091" xr:uid="{00000000-0005-0000-0000-00001B2B0000}"/>
    <cellStyle name="Separador de milhares 3 2 3 6" xfId="11092" xr:uid="{00000000-0005-0000-0000-00001C2B0000}"/>
    <cellStyle name="Separador de milhares 3 2 3 7" xfId="11093" xr:uid="{00000000-0005-0000-0000-00001D2B0000}"/>
    <cellStyle name="Separador de milhares 3 2 3 8" xfId="11094" xr:uid="{00000000-0005-0000-0000-00001E2B0000}"/>
    <cellStyle name="Separador de milhares 3 2 3 9" xfId="11095" xr:uid="{00000000-0005-0000-0000-00001F2B0000}"/>
    <cellStyle name="Separador de milhares 3 2 30" xfId="11096" xr:uid="{00000000-0005-0000-0000-0000202B0000}"/>
    <cellStyle name="Separador de milhares 3 2 30 2" xfId="14451" xr:uid="{AC45ACA2-779A-4E3C-AAC1-7C010790FE70}"/>
    <cellStyle name="Separador de milhares 3 2 31" xfId="11097" xr:uid="{00000000-0005-0000-0000-0000212B0000}"/>
    <cellStyle name="Separador de milhares 3 2 31 2" xfId="14452" xr:uid="{D4E55C51-14CF-4CAD-B999-BCF066208A46}"/>
    <cellStyle name="Separador de milhares 3 2 32" xfId="11098" xr:uid="{00000000-0005-0000-0000-0000222B0000}"/>
    <cellStyle name="Separador de milhares 3 2 32 2" xfId="14453" xr:uid="{1A1A4EDB-BF6E-43B1-8BF1-C20C000C172D}"/>
    <cellStyle name="Separador de milhares 3 2 33" xfId="11099" xr:uid="{00000000-0005-0000-0000-0000232B0000}"/>
    <cellStyle name="Separador de milhares 3 2 33 2" xfId="14454" xr:uid="{83DBC1F6-6829-439C-901D-9A443CD2EC97}"/>
    <cellStyle name="Separador de milhares 3 2 34" xfId="11100" xr:uid="{00000000-0005-0000-0000-0000242B0000}"/>
    <cellStyle name="Separador de milhares 3 2 35" xfId="11101" xr:uid="{00000000-0005-0000-0000-0000252B0000}"/>
    <cellStyle name="Separador de milhares 3 2 36" xfId="11102" xr:uid="{00000000-0005-0000-0000-0000262B0000}"/>
    <cellStyle name="Separador de milhares 3 2 37" xfId="11103" xr:uid="{00000000-0005-0000-0000-0000272B0000}"/>
    <cellStyle name="Separador de milhares 3 2 38" xfId="11104" xr:uid="{00000000-0005-0000-0000-0000282B0000}"/>
    <cellStyle name="Separador de milhares 3 2 39" xfId="11105" xr:uid="{00000000-0005-0000-0000-0000292B0000}"/>
    <cellStyle name="Separador de milhares 3 2 4" xfId="11106" xr:uid="{00000000-0005-0000-0000-00002A2B0000}"/>
    <cellStyle name="Separador de milhares 3 2 4 2" xfId="14455" xr:uid="{65730082-E729-4BD0-A40B-6508A854D19C}"/>
    <cellStyle name="Separador de milhares 3 2 40" xfId="11107" xr:uid="{00000000-0005-0000-0000-00002B2B0000}"/>
    <cellStyle name="Separador de milhares 3 2 40 2" xfId="14456" xr:uid="{CD22F469-3983-411E-8D64-80E4C2EF0A40}"/>
    <cellStyle name="Separador de milhares 3 2 41" xfId="11108" xr:uid="{00000000-0005-0000-0000-00002C2B0000}"/>
    <cellStyle name="Separador de milhares 3 2 41 2" xfId="14457" xr:uid="{287D0637-4AB9-4E8E-B559-02F6B668005A}"/>
    <cellStyle name="Separador de milhares 3 2 42" xfId="11109" xr:uid="{00000000-0005-0000-0000-00002D2B0000}"/>
    <cellStyle name="Separador de milhares 3 2 42 2" xfId="14458" xr:uid="{F554F05D-D8D2-48DF-B89C-63371CE384EA}"/>
    <cellStyle name="Separador de milhares 3 2 43" xfId="11110" xr:uid="{00000000-0005-0000-0000-00002E2B0000}"/>
    <cellStyle name="Separador de milhares 3 2 43 2" xfId="14459" xr:uid="{D3DB43EC-CAEE-4A49-BC6B-084F886FDD09}"/>
    <cellStyle name="Separador de milhares 3 2 44" xfId="11111" xr:uid="{00000000-0005-0000-0000-00002F2B0000}"/>
    <cellStyle name="Separador de milhares 3 2 44 2" xfId="14460" xr:uid="{4A525C78-AF65-42BA-B76B-DB4104730968}"/>
    <cellStyle name="Separador de milhares 3 2 45" xfId="11112" xr:uid="{00000000-0005-0000-0000-0000302B0000}"/>
    <cellStyle name="Separador de milhares 3 2 45 2" xfId="14461" xr:uid="{6C3C4418-255F-431A-98F1-FAD0EC2AEF73}"/>
    <cellStyle name="Separador de milhares 3 2 46" xfId="11113" xr:uid="{00000000-0005-0000-0000-0000312B0000}"/>
    <cellStyle name="Separador de milhares 3 2 46 2" xfId="14462" xr:uid="{2E6B7B56-0E8D-48F7-9CDB-29FCD01E7FF8}"/>
    <cellStyle name="Separador de milhares 3 2 47" xfId="11114" xr:uid="{00000000-0005-0000-0000-0000322B0000}"/>
    <cellStyle name="Separador de milhares 3 2 47 2" xfId="14463" xr:uid="{9D74BFB3-CA3C-4047-B9EE-4CC681F42468}"/>
    <cellStyle name="Separador de milhares 3 2 48" xfId="11115" xr:uid="{00000000-0005-0000-0000-0000332B0000}"/>
    <cellStyle name="Separador de milhares 3 2 48 2" xfId="14464" xr:uid="{EA8ADC0E-9EF0-4B8C-ACE7-0B52430FDE23}"/>
    <cellStyle name="Separador de milhares 3 2 49" xfId="11116" xr:uid="{00000000-0005-0000-0000-0000342B0000}"/>
    <cellStyle name="Separador de milhares 3 2 49 2" xfId="14465" xr:uid="{32713A0F-47D9-48CA-8E66-A282CAA8C066}"/>
    <cellStyle name="Separador de milhares 3 2 5" xfId="11117" xr:uid="{00000000-0005-0000-0000-0000352B0000}"/>
    <cellStyle name="Separador de milhares 3 2 5 2" xfId="14466" xr:uid="{43BA62F0-315A-4915-862D-3A184F858C1E}"/>
    <cellStyle name="Separador de milhares 3 2 50" xfId="11118" xr:uid="{00000000-0005-0000-0000-0000362B0000}"/>
    <cellStyle name="Separador de milhares 3 2 50 2" xfId="14467" xr:uid="{0932DF16-29FF-45D9-8A64-5A67E94EE3BC}"/>
    <cellStyle name="Separador de milhares 3 2 51" xfId="11119" xr:uid="{00000000-0005-0000-0000-0000372B0000}"/>
    <cellStyle name="Separador de milhares 3 2 51 2" xfId="14468" xr:uid="{140CB99C-D166-439C-992B-92BADB116ED4}"/>
    <cellStyle name="Separador de milhares 3 2 52" xfId="11120" xr:uid="{00000000-0005-0000-0000-0000382B0000}"/>
    <cellStyle name="Separador de milhares 3 2 52 2" xfId="14469" xr:uid="{D4698D6B-1324-4EA1-89C2-686848E1155A}"/>
    <cellStyle name="Separador de milhares 3 2 53" xfId="11121" xr:uid="{00000000-0005-0000-0000-0000392B0000}"/>
    <cellStyle name="Separador de milhares 3 2 53 2" xfId="14470" xr:uid="{A0964FC0-3113-4D1B-9A05-3ED13B3C0B89}"/>
    <cellStyle name="Separador de milhares 3 2 54" xfId="11122" xr:uid="{00000000-0005-0000-0000-00003A2B0000}"/>
    <cellStyle name="Separador de milhares 3 2 54 2" xfId="14471" xr:uid="{69830D1E-250E-48D5-9279-9CA93ED8D748}"/>
    <cellStyle name="Separador de milhares 3 2 55" xfId="11123" xr:uid="{00000000-0005-0000-0000-00003B2B0000}"/>
    <cellStyle name="Separador de milhares 3 2 55 2" xfId="14472" xr:uid="{2D50D75E-F42F-4166-B6E7-62072C032A8A}"/>
    <cellStyle name="Separador de milhares 3 2 6" xfId="11124" xr:uid="{00000000-0005-0000-0000-00003C2B0000}"/>
    <cellStyle name="Separador de milhares 3 2 6 2" xfId="14473" xr:uid="{365D043C-70AB-4C09-93ED-165EAFD8CE29}"/>
    <cellStyle name="Separador de milhares 3 2 7" xfId="11125" xr:uid="{00000000-0005-0000-0000-00003D2B0000}"/>
    <cellStyle name="Separador de milhares 3 2 7 2" xfId="14474" xr:uid="{BBD1C3E6-B646-4522-AA91-2DEE89C08030}"/>
    <cellStyle name="Separador de milhares 3 2 8" xfId="11126" xr:uid="{00000000-0005-0000-0000-00003E2B0000}"/>
    <cellStyle name="Separador de milhares 3 2 8 2" xfId="14475" xr:uid="{2765B4FD-307A-4757-9EB5-F57E6AAD6016}"/>
    <cellStyle name="Separador de milhares 3 2 9" xfId="11127" xr:uid="{00000000-0005-0000-0000-00003F2B0000}"/>
    <cellStyle name="Separador de milhares 3 2 9 2" xfId="14476" xr:uid="{D1995187-0E83-4BB0-8BC3-C74960B13BAD}"/>
    <cellStyle name="Separador de milhares 3 20" xfId="11128" xr:uid="{00000000-0005-0000-0000-0000402B0000}"/>
    <cellStyle name="Separador de milhares 3 21" xfId="11129" xr:uid="{00000000-0005-0000-0000-0000412B0000}"/>
    <cellStyle name="Separador de milhares 3 22" xfId="11130" xr:uid="{00000000-0005-0000-0000-0000422B0000}"/>
    <cellStyle name="Separador de milhares 3 23" xfId="11131" xr:uid="{00000000-0005-0000-0000-0000432B0000}"/>
    <cellStyle name="Separador de milhares 3 24" xfId="11132" xr:uid="{00000000-0005-0000-0000-0000442B0000}"/>
    <cellStyle name="Separador de milhares 3 25" xfId="11133" xr:uid="{00000000-0005-0000-0000-0000452B0000}"/>
    <cellStyle name="Separador de milhares 3 26" xfId="11134" xr:uid="{00000000-0005-0000-0000-0000462B0000}"/>
    <cellStyle name="Separador de milhares 3 27" xfId="11135" xr:uid="{00000000-0005-0000-0000-0000472B0000}"/>
    <cellStyle name="Separador de milhares 3 28" xfId="11136" xr:uid="{00000000-0005-0000-0000-0000482B0000}"/>
    <cellStyle name="Separador de milhares 3 29" xfId="11137" xr:uid="{00000000-0005-0000-0000-0000492B0000}"/>
    <cellStyle name="Separador de milhares 3 3" xfId="11138" xr:uid="{00000000-0005-0000-0000-00004A2B0000}"/>
    <cellStyle name="Separador de milhares 3 3 2" xfId="11139" xr:uid="{00000000-0005-0000-0000-00004B2B0000}"/>
    <cellStyle name="Separador de milhares 3 3 2 2" xfId="14478" xr:uid="{AE2372D0-A792-419B-8F79-B95407CB5432}"/>
    <cellStyle name="Separador de milhares 3 3 3" xfId="11140" xr:uid="{00000000-0005-0000-0000-00004C2B0000}"/>
    <cellStyle name="Separador de milhares 3 3 3 2" xfId="14479" xr:uid="{C6ACADAB-4B82-4FB8-8B32-C39F8178665E}"/>
    <cellStyle name="Separador de milhares 3 3 4" xfId="11141" xr:uid="{00000000-0005-0000-0000-00004D2B0000}"/>
    <cellStyle name="Separador de milhares 3 3 4 2" xfId="14480" xr:uid="{89C31259-789A-4E9F-8300-149C7ED27A67}"/>
    <cellStyle name="Separador de milhares 3 3 5" xfId="11142" xr:uid="{00000000-0005-0000-0000-00004E2B0000}"/>
    <cellStyle name="Separador de milhares 3 3 5 2" xfId="14481" xr:uid="{F7A31F98-94F5-4E10-B2C6-88024BAB0C7F}"/>
    <cellStyle name="Separador de milhares 3 3 6" xfId="11143" xr:uid="{00000000-0005-0000-0000-00004F2B0000}"/>
    <cellStyle name="Separador de milhares 3 3 6 2" xfId="14482" xr:uid="{E5B71DB7-0583-4507-AA70-5146B4907B64}"/>
    <cellStyle name="Separador de milhares 3 3 7" xfId="11144" xr:uid="{00000000-0005-0000-0000-0000502B0000}"/>
    <cellStyle name="Separador de milhares 3 3 7 2" xfId="14483" xr:uid="{307B74EE-890C-441F-A2CE-767BCAD739D3}"/>
    <cellStyle name="Separador de milhares 3 3 8" xfId="14477" xr:uid="{06DAE619-CEAF-41AC-ADAC-DB5C72AD703F}"/>
    <cellStyle name="Separador de milhares 3 30" xfId="11145" xr:uid="{00000000-0005-0000-0000-0000512B0000}"/>
    <cellStyle name="Separador de milhares 3 31" xfId="11146" xr:uid="{00000000-0005-0000-0000-0000522B0000}"/>
    <cellStyle name="Separador de milhares 3 32" xfId="11147" xr:uid="{00000000-0005-0000-0000-0000532B0000}"/>
    <cellStyle name="Separador de milhares 3 33" xfId="11148" xr:uid="{00000000-0005-0000-0000-0000542B0000}"/>
    <cellStyle name="Separador de milhares 3 34" xfId="11149" xr:uid="{00000000-0005-0000-0000-0000552B0000}"/>
    <cellStyle name="Separador de milhares 3 35" xfId="11150" xr:uid="{00000000-0005-0000-0000-0000562B0000}"/>
    <cellStyle name="Separador de milhares 3 35 2" xfId="14484" xr:uid="{FD0AAF76-C88E-424A-B4C0-8ACEC8D6062B}"/>
    <cellStyle name="Separador de milhares 3 36" xfId="11151" xr:uid="{00000000-0005-0000-0000-0000572B0000}"/>
    <cellStyle name="Separador de milhares 3 36 2" xfId="14485" xr:uid="{CE649A1A-8001-4724-8924-B4C60948234D}"/>
    <cellStyle name="Separador de milhares 3 37" xfId="11152" xr:uid="{00000000-0005-0000-0000-0000582B0000}"/>
    <cellStyle name="Separador de milhares 3 37 2" xfId="14486" xr:uid="{80DA5A31-B0B2-42D9-A19C-91B7099FA090}"/>
    <cellStyle name="Separador de milhares 3 38" xfId="11153" xr:uid="{00000000-0005-0000-0000-0000592B0000}"/>
    <cellStyle name="Separador de milhares 3 38 2" xfId="14487" xr:uid="{4BA76AB2-3F2B-41F6-8BFA-0E40E35D7B13}"/>
    <cellStyle name="Separador de milhares 3 39" xfId="11154" xr:uid="{00000000-0005-0000-0000-00005A2B0000}"/>
    <cellStyle name="Separador de milhares 3 39 2" xfId="14488" xr:uid="{21F4D1D4-17AE-4BA6-89D4-A5DEB3FB7C56}"/>
    <cellStyle name="Separador de milhares 3 4" xfId="11155" xr:uid="{00000000-0005-0000-0000-00005B2B0000}"/>
    <cellStyle name="Separador de milhares 3 4 10" xfId="11156" xr:uid="{00000000-0005-0000-0000-00005C2B0000}"/>
    <cellStyle name="Separador de milhares 3 4 10 2" xfId="14489" xr:uid="{F017E34E-B827-4824-BA62-A3857EFB7D49}"/>
    <cellStyle name="Separador de milhares 3 4 11" xfId="11157" xr:uid="{00000000-0005-0000-0000-00005D2B0000}"/>
    <cellStyle name="Separador de milhares 3 4 11 2" xfId="14490" xr:uid="{391691C8-2B2A-4C07-8891-3D771FD56E48}"/>
    <cellStyle name="Separador de milhares 3 4 12" xfId="11158" xr:uid="{00000000-0005-0000-0000-00005E2B0000}"/>
    <cellStyle name="Separador de milhares 3 4 12 2" xfId="14491" xr:uid="{9555BC52-A300-45A1-9BED-14228232E6C1}"/>
    <cellStyle name="Separador de milhares 3 4 13" xfId="11159" xr:uid="{00000000-0005-0000-0000-00005F2B0000}"/>
    <cellStyle name="Separador de milhares 3 4 13 2" xfId="14492" xr:uid="{5A7D0042-82AC-41E1-921B-31C6F8280E73}"/>
    <cellStyle name="Separador de milhares 3 4 14" xfId="11160" xr:uid="{00000000-0005-0000-0000-0000602B0000}"/>
    <cellStyle name="Separador de milhares 3 4 14 2" xfId="14493" xr:uid="{764B53AA-60CF-4407-B1D9-8060BC3E3D7E}"/>
    <cellStyle name="Separador de milhares 3 4 15" xfId="11161" xr:uid="{00000000-0005-0000-0000-0000612B0000}"/>
    <cellStyle name="Separador de milhares 3 4 15 2" xfId="14494" xr:uid="{5AA875D6-7BA2-4F83-906D-AEB5EF459128}"/>
    <cellStyle name="Separador de milhares 3 4 16" xfId="11162" xr:uid="{00000000-0005-0000-0000-0000622B0000}"/>
    <cellStyle name="Separador de milhares 3 4 16 2" xfId="14495" xr:uid="{8972922D-4718-4BA7-9622-63251FAFC608}"/>
    <cellStyle name="Separador de milhares 3 4 17" xfId="11163" xr:uid="{00000000-0005-0000-0000-0000632B0000}"/>
    <cellStyle name="Separador de milhares 3 4 17 2" xfId="14496" xr:uid="{92F855CE-F13F-4D52-B763-81B8388B206A}"/>
    <cellStyle name="Separador de milhares 3 4 18" xfId="11164" xr:uid="{00000000-0005-0000-0000-0000642B0000}"/>
    <cellStyle name="Separador de milhares 3 4 18 2" xfId="14497" xr:uid="{63A2A9C0-C49D-45A8-A72E-52181B62345E}"/>
    <cellStyle name="Separador de milhares 3 4 19" xfId="11165" xr:uid="{00000000-0005-0000-0000-0000652B0000}"/>
    <cellStyle name="Separador de milhares 3 4 19 2" xfId="14498" xr:uid="{69A0F608-FC23-4EFC-AA4B-408AE52172E4}"/>
    <cellStyle name="Separador de milhares 3 4 2" xfId="11166" xr:uid="{00000000-0005-0000-0000-0000662B0000}"/>
    <cellStyle name="Separador de milhares 3 4 2 2" xfId="14499" xr:uid="{3FFFEF95-68E2-4110-89D9-36B493489CC3}"/>
    <cellStyle name="Separador de milhares 3 4 20" xfId="11167" xr:uid="{00000000-0005-0000-0000-0000672B0000}"/>
    <cellStyle name="Separador de milhares 3 4 20 2" xfId="14500" xr:uid="{EFAC1102-0BF2-40E5-A989-605635807CA6}"/>
    <cellStyle name="Separador de milhares 3 4 21" xfId="11168" xr:uid="{00000000-0005-0000-0000-0000682B0000}"/>
    <cellStyle name="Separador de milhares 3 4 21 2" xfId="14501" xr:uid="{E144B621-7724-4ECF-9B37-1B0FE4CD2E18}"/>
    <cellStyle name="Separador de milhares 3 4 22" xfId="11169" xr:uid="{00000000-0005-0000-0000-0000692B0000}"/>
    <cellStyle name="Separador de milhares 3 4 22 2" xfId="14502" xr:uid="{2AA0A133-5850-481D-9A73-00403845AA1F}"/>
    <cellStyle name="Separador de milhares 3 4 23" xfId="11170" xr:uid="{00000000-0005-0000-0000-00006A2B0000}"/>
    <cellStyle name="Separador de milhares 3 4 23 2" xfId="14503" xr:uid="{518F4CAD-BA06-4703-AD49-F757A9007A8A}"/>
    <cellStyle name="Separador de milhares 3 4 3" xfId="11171" xr:uid="{00000000-0005-0000-0000-00006B2B0000}"/>
    <cellStyle name="Separador de milhares 3 4 3 2" xfId="14504" xr:uid="{F14F8B3A-D946-4720-ABBE-00386A67EF5A}"/>
    <cellStyle name="Separador de milhares 3 4 4" xfId="11172" xr:uid="{00000000-0005-0000-0000-00006C2B0000}"/>
    <cellStyle name="Separador de milhares 3 4 4 2" xfId="14505" xr:uid="{D2BA677C-4384-4A33-ADA5-1A49B4025699}"/>
    <cellStyle name="Separador de milhares 3 4 5" xfId="11173" xr:uid="{00000000-0005-0000-0000-00006D2B0000}"/>
    <cellStyle name="Separador de milhares 3 4 5 2" xfId="14506" xr:uid="{B20F382D-44E3-4636-AC8D-8CD5997F6AC4}"/>
    <cellStyle name="Separador de milhares 3 4 6" xfId="11174" xr:uid="{00000000-0005-0000-0000-00006E2B0000}"/>
    <cellStyle name="Separador de milhares 3 4 6 2" xfId="14507" xr:uid="{FFA72C6F-5395-4BFB-8655-D39404400534}"/>
    <cellStyle name="Separador de milhares 3 4 7" xfId="11175" xr:uid="{00000000-0005-0000-0000-00006F2B0000}"/>
    <cellStyle name="Separador de milhares 3 4 7 2" xfId="14508" xr:uid="{9BC7D4DC-31E8-499B-9E4E-84AA7824745D}"/>
    <cellStyle name="Separador de milhares 3 4 8" xfId="11176" xr:uid="{00000000-0005-0000-0000-0000702B0000}"/>
    <cellStyle name="Separador de milhares 3 4 8 2" xfId="14509" xr:uid="{64DFEF11-0855-404E-BC03-49B84BC07129}"/>
    <cellStyle name="Separador de milhares 3 4 9" xfId="11177" xr:uid="{00000000-0005-0000-0000-0000712B0000}"/>
    <cellStyle name="Separador de milhares 3 4 9 2" xfId="14510" xr:uid="{3872C352-6BFD-46E5-AC6D-AD0B41803405}"/>
    <cellStyle name="Separador de milhares 3 40" xfId="11178" xr:uid="{00000000-0005-0000-0000-0000722B0000}"/>
    <cellStyle name="Separador de milhares 3 40 2" xfId="14511" xr:uid="{35975D8E-55CD-410C-8499-F65835EB53D1}"/>
    <cellStyle name="Separador de milhares 3 41" xfId="11179" xr:uid="{00000000-0005-0000-0000-0000732B0000}"/>
    <cellStyle name="Separador de milhares 3 42" xfId="11180" xr:uid="{00000000-0005-0000-0000-0000742B0000}"/>
    <cellStyle name="Separador de milhares 3 43" xfId="11181" xr:uid="{00000000-0005-0000-0000-0000752B0000}"/>
    <cellStyle name="Separador de milhares 3 44" xfId="11182" xr:uid="{00000000-0005-0000-0000-0000762B0000}"/>
    <cellStyle name="Separador de milhares 3 45" xfId="11183" xr:uid="{00000000-0005-0000-0000-0000772B0000}"/>
    <cellStyle name="Separador de milhares 3 46" xfId="11184" xr:uid="{00000000-0005-0000-0000-0000782B0000}"/>
    <cellStyle name="Separador de milhares 3 47" xfId="11185" xr:uid="{00000000-0005-0000-0000-0000792B0000}"/>
    <cellStyle name="Separador de milhares 3 48" xfId="11186" xr:uid="{00000000-0005-0000-0000-00007A2B0000}"/>
    <cellStyle name="Separador de milhares 3 49" xfId="11187" xr:uid="{00000000-0005-0000-0000-00007B2B0000}"/>
    <cellStyle name="Separador de milhares 3 5" xfId="11188" xr:uid="{00000000-0005-0000-0000-00007C2B0000}"/>
    <cellStyle name="Separador de milhares 3 5 2" xfId="11189" xr:uid="{00000000-0005-0000-0000-00007D2B0000}"/>
    <cellStyle name="Separador de milhares 3 5 2 2" xfId="14512" xr:uid="{DBEF81C9-4ED1-42C8-A4B7-7D346F20B5D0}"/>
    <cellStyle name="Separador de milhares 3 5 3" xfId="11190" xr:uid="{00000000-0005-0000-0000-00007E2B0000}"/>
    <cellStyle name="Separador de milhares 3 5 3 2" xfId="14513" xr:uid="{A096B120-01A4-4B54-ADE9-5A58199CE696}"/>
    <cellStyle name="Separador de milhares 3 5 4" xfId="11191" xr:uid="{00000000-0005-0000-0000-00007F2B0000}"/>
    <cellStyle name="Separador de milhares 3 5 4 2" xfId="14514" xr:uid="{BE38E641-C239-4171-A725-7ACA77ECA055}"/>
    <cellStyle name="Separador de milhares 3 5 5" xfId="11192" xr:uid="{00000000-0005-0000-0000-0000802B0000}"/>
    <cellStyle name="Separador de milhares 3 5 5 2" xfId="14515" xr:uid="{68C07E58-A401-412F-841B-2089A06AC556}"/>
    <cellStyle name="Separador de milhares 3 5 6" xfId="11193" xr:uid="{00000000-0005-0000-0000-0000812B0000}"/>
    <cellStyle name="Separador de milhares 3 5 6 2" xfId="14516" xr:uid="{6A0065D3-4167-4BF4-8582-FDC29D513AA4}"/>
    <cellStyle name="Separador de milhares 3 5 7" xfId="11194" xr:uid="{00000000-0005-0000-0000-0000822B0000}"/>
    <cellStyle name="Separador de milhares 3 5 7 2" xfId="14517" xr:uid="{950B730F-7774-4500-B73C-52502F0851A3}"/>
    <cellStyle name="Separador de milhares 3 50" xfId="11195" xr:uid="{00000000-0005-0000-0000-0000832B0000}"/>
    <cellStyle name="Separador de milhares 3 51" xfId="11196" xr:uid="{00000000-0005-0000-0000-0000842B0000}"/>
    <cellStyle name="Separador de milhares 3 52" xfId="11197" xr:uid="{00000000-0005-0000-0000-0000852B0000}"/>
    <cellStyle name="Separador de milhares 3 53" xfId="11198" xr:uid="{00000000-0005-0000-0000-0000862B0000}"/>
    <cellStyle name="Separador de milhares 3 54" xfId="11199" xr:uid="{00000000-0005-0000-0000-0000872B0000}"/>
    <cellStyle name="Separador de milhares 3 55" xfId="11200" xr:uid="{00000000-0005-0000-0000-0000882B0000}"/>
    <cellStyle name="Separador de milhares 3 56" xfId="11201" xr:uid="{00000000-0005-0000-0000-0000892B0000}"/>
    <cellStyle name="Separador de milhares 3 57" xfId="11202" xr:uid="{00000000-0005-0000-0000-00008A2B0000}"/>
    <cellStyle name="Separador de milhares 3 57 2" xfId="14518" xr:uid="{D1FC25B1-6B2A-44E1-ACA2-BF8ED3AA5A5F}"/>
    <cellStyle name="Separador de milhares 3 58" xfId="139" xr:uid="{00000000-0005-0000-0000-00008B2B0000}"/>
    <cellStyle name="Separador de milhares 3 58 2" xfId="11918" xr:uid="{9782BF0B-CFFD-49FE-90A5-043139B30384}"/>
    <cellStyle name="Separador de milhares 3 6" xfId="11203" xr:uid="{00000000-0005-0000-0000-00008C2B0000}"/>
    <cellStyle name="Separador de milhares 3 7" xfId="11204" xr:uid="{00000000-0005-0000-0000-00008D2B0000}"/>
    <cellStyle name="Separador de milhares 3 8" xfId="11205" xr:uid="{00000000-0005-0000-0000-00008E2B0000}"/>
    <cellStyle name="Separador de milhares 3 9" xfId="11206" xr:uid="{00000000-0005-0000-0000-00008F2B0000}"/>
    <cellStyle name="Separador de milhares 30" xfId="11207" xr:uid="{00000000-0005-0000-0000-0000902B0000}"/>
    <cellStyle name="Separador de milhares 30 2" xfId="14519" xr:uid="{E24992E0-2217-4DC5-8A52-486544029895}"/>
    <cellStyle name="Separador de milhares 31" xfId="11208" xr:uid="{00000000-0005-0000-0000-0000912B0000}"/>
    <cellStyle name="Separador de milhares 31 2" xfId="14520" xr:uid="{50D06AF9-7D53-4ACC-9290-0AFEECFD3007}"/>
    <cellStyle name="Separador de milhares 32" xfId="11209" xr:uid="{00000000-0005-0000-0000-0000922B0000}"/>
    <cellStyle name="Separador de milhares 32 2" xfId="14521" xr:uid="{F8FEF858-5150-4F12-B143-F8881236A33A}"/>
    <cellStyle name="Separador de milhares 33" xfId="11210" xr:uid="{00000000-0005-0000-0000-0000932B0000}"/>
    <cellStyle name="Separador de milhares 33 2" xfId="14522" xr:uid="{8D2C738F-02A0-4E11-A065-0222289DD7F3}"/>
    <cellStyle name="Separador de milhares 34" xfId="11211" xr:uid="{00000000-0005-0000-0000-0000942B0000}"/>
    <cellStyle name="Separador de milhares 34 2" xfId="14523" xr:uid="{2B88EE7D-72CC-477B-9375-21D94AF9D722}"/>
    <cellStyle name="Separador de milhares 35" xfId="11212" xr:uid="{00000000-0005-0000-0000-0000952B0000}"/>
    <cellStyle name="Separador de milhares 35 2" xfId="14524" xr:uid="{FD651E04-3D11-4C36-A6EC-B6C8C2F7D27B}"/>
    <cellStyle name="Separador de milhares 36" xfId="11213" xr:uid="{00000000-0005-0000-0000-0000962B0000}"/>
    <cellStyle name="Separador de milhares 36 2" xfId="14525" xr:uid="{3AEA6139-3763-44E3-89FC-B4EE871A8CC6}"/>
    <cellStyle name="Separador de milhares 37" xfId="11214" xr:uid="{00000000-0005-0000-0000-0000972B0000}"/>
    <cellStyle name="Separador de milhares 37 2" xfId="14526" xr:uid="{68516A94-16BA-4E12-A6A6-01525B58B392}"/>
    <cellStyle name="Separador de milhares 38" xfId="11215" xr:uid="{00000000-0005-0000-0000-0000982B0000}"/>
    <cellStyle name="Separador de milhares 38 2" xfId="14527" xr:uid="{9F3A2C16-30FC-42FD-AE0F-7FFF790C2CE3}"/>
    <cellStyle name="Separador de milhares 39" xfId="11216" xr:uid="{00000000-0005-0000-0000-0000992B0000}"/>
    <cellStyle name="Separador de milhares 39 2" xfId="14528" xr:uid="{5ADB1A9A-5F33-4985-8E89-757B714DA4FF}"/>
    <cellStyle name="Separador de milhares 4" xfId="83" xr:uid="{00000000-0005-0000-0000-00009A2B0000}"/>
    <cellStyle name="Separador de milhares 4 10" xfId="11217" xr:uid="{00000000-0005-0000-0000-00009B2B0000}"/>
    <cellStyle name="Separador de milhares 4 10 2" xfId="14529" xr:uid="{C7980DCC-79F4-4368-BD32-7267A495D281}"/>
    <cellStyle name="Separador de milhares 4 11" xfId="11218" xr:uid="{00000000-0005-0000-0000-00009C2B0000}"/>
    <cellStyle name="Separador de milhares 4 11 2" xfId="14530" xr:uid="{00735BC5-5AAB-4774-9628-1A120AE3096F}"/>
    <cellStyle name="Separador de milhares 4 12" xfId="11219" xr:uid="{00000000-0005-0000-0000-00009D2B0000}"/>
    <cellStyle name="Separador de milhares 4 12 2" xfId="14531" xr:uid="{DCFB03E5-9B35-4758-B007-115B3049F6AA}"/>
    <cellStyle name="Separador de milhares 4 13" xfId="11220" xr:uid="{00000000-0005-0000-0000-00009E2B0000}"/>
    <cellStyle name="Separador de milhares 4 13 2" xfId="14532" xr:uid="{54D65C30-6AF5-4A8E-BD9D-526C95A1016A}"/>
    <cellStyle name="Separador de milhares 4 14" xfId="11221" xr:uid="{00000000-0005-0000-0000-00009F2B0000}"/>
    <cellStyle name="Separador de milhares 4 14 2" xfId="14533" xr:uid="{45962161-DB58-4A26-A2A5-84F0CA5B9EFA}"/>
    <cellStyle name="Separador de milhares 4 15" xfId="174" xr:uid="{00000000-0005-0000-0000-0000A02B0000}"/>
    <cellStyle name="Separador de milhares 4 15 2" xfId="11953" xr:uid="{C34DA59E-947B-49DA-A9A2-57D5292911A6}"/>
    <cellStyle name="Separador de milhares 4 16" xfId="11863" xr:uid="{FCCAD114-FB09-4BD3-92F7-BC10382F07D6}"/>
    <cellStyle name="Separador de milhares 4 2" xfId="11222" xr:uid="{00000000-0005-0000-0000-0000A12B0000}"/>
    <cellStyle name="Separador de milhares 4 2 2" xfId="11223" xr:uid="{00000000-0005-0000-0000-0000A22B0000}"/>
    <cellStyle name="Separador de milhares 4 2 2 2" xfId="14535" xr:uid="{F7398B73-2294-4678-BD48-5F46D3956E1B}"/>
    <cellStyle name="Separador de milhares 4 2 3" xfId="11224" xr:uid="{00000000-0005-0000-0000-0000A32B0000}"/>
    <cellStyle name="Separador de milhares 4 2 3 2" xfId="14536" xr:uid="{0D1A7C93-7D5F-4B7F-BDB5-19138131F74D}"/>
    <cellStyle name="Separador de milhares 4 2 4" xfId="11225" xr:uid="{00000000-0005-0000-0000-0000A42B0000}"/>
    <cellStyle name="Separador de milhares 4 2 4 2" xfId="14537" xr:uid="{9CA76AC6-AF68-4661-AA7B-D578178ACD07}"/>
    <cellStyle name="Separador de milhares 4 2 5" xfId="11226" xr:uid="{00000000-0005-0000-0000-0000A52B0000}"/>
    <cellStyle name="Separador de milhares 4 2 5 2" xfId="14538" xr:uid="{EF230330-43FA-48F4-91F5-BD87E23EC065}"/>
    <cellStyle name="Separador de milhares 4 2 6" xfId="11227" xr:uid="{00000000-0005-0000-0000-0000A62B0000}"/>
    <cellStyle name="Separador de milhares 4 2 6 2" xfId="14539" xr:uid="{0260057C-0556-4AC9-BD40-2474C1C57403}"/>
    <cellStyle name="Separador de milhares 4 2 7" xfId="11228" xr:uid="{00000000-0005-0000-0000-0000A72B0000}"/>
    <cellStyle name="Separador de milhares 4 2 7 2" xfId="14540" xr:uid="{1E4E81F9-F5D3-44FF-B0B8-2DFB6720A912}"/>
    <cellStyle name="Separador de milhares 4 2 8" xfId="14534" xr:uid="{C2EED1B6-408A-48F8-B094-6A97573FE3BC}"/>
    <cellStyle name="Separador de milhares 4 3" xfId="11229" xr:uid="{00000000-0005-0000-0000-0000A82B0000}"/>
    <cellStyle name="Separador de milhares 4 3 2" xfId="14541" xr:uid="{B4FC2FF0-162E-4C1E-8638-D9A0E0FCCC6B}"/>
    <cellStyle name="Separador de milhares 4 4" xfId="11230" xr:uid="{00000000-0005-0000-0000-0000A92B0000}"/>
    <cellStyle name="Separador de milhares 4 4 2" xfId="14542" xr:uid="{56538173-F4B5-43B9-900D-38473CBA6EB0}"/>
    <cellStyle name="Separador de milhares 4 5" xfId="11231" xr:uid="{00000000-0005-0000-0000-0000AA2B0000}"/>
    <cellStyle name="Separador de milhares 4 5 2" xfId="14543" xr:uid="{7A8EFDD4-2A9C-46D4-81D1-CF1BD61C291C}"/>
    <cellStyle name="Separador de milhares 4 6" xfId="11232" xr:uid="{00000000-0005-0000-0000-0000AB2B0000}"/>
    <cellStyle name="Separador de milhares 4 6 2" xfId="14544" xr:uid="{450199B0-D06A-4C7D-B85D-ED12383FEAE0}"/>
    <cellStyle name="Separador de milhares 4 7" xfId="11233" xr:uid="{00000000-0005-0000-0000-0000AC2B0000}"/>
    <cellStyle name="Separador de milhares 4 7 2" xfId="14545" xr:uid="{85A22152-9042-4E48-B468-2A1E7F73413E}"/>
    <cellStyle name="Separador de milhares 4 8" xfId="11234" xr:uid="{00000000-0005-0000-0000-0000AD2B0000}"/>
    <cellStyle name="Separador de milhares 4 8 2" xfId="11235" xr:uid="{00000000-0005-0000-0000-0000AE2B0000}"/>
    <cellStyle name="Separador de milhares 4 8 2 2" xfId="14547" xr:uid="{47D0FF66-6696-48D0-AB26-24E58BD4FDAA}"/>
    <cellStyle name="Separador de milhares 4 8 3" xfId="11236" xr:uid="{00000000-0005-0000-0000-0000AF2B0000}"/>
    <cellStyle name="Separador de milhares 4 8 3 2" xfId="14548" xr:uid="{E23F571A-0A39-4295-B0C6-37A5E89A2965}"/>
    <cellStyle name="Separador de milhares 4 8 4" xfId="11237" xr:uid="{00000000-0005-0000-0000-0000B02B0000}"/>
    <cellStyle name="Separador de milhares 4 8 4 2" xfId="14549" xr:uid="{DFF102D2-70E5-455A-BED0-1B5103ED3ED0}"/>
    <cellStyle name="Separador de milhares 4 8 5" xfId="11238" xr:uid="{00000000-0005-0000-0000-0000B12B0000}"/>
    <cellStyle name="Separador de milhares 4 8 5 2" xfId="14550" xr:uid="{5DC85947-6251-4917-9648-246D5D5D693C}"/>
    <cellStyle name="Separador de milhares 4 8 6" xfId="11239" xr:uid="{00000000-0005-0000-0000-0000B22B0000}"/>
    <cellStyle name="Separador de milhares 4 8 6 2" xfId="14551" xr:uid="{9A21C3C5-B962-40F9-8F20-3CDDACE87266}"/>
    <cellStyle name="Separador de milhares 4 8 7" xfId="11240" xr:uid="{00000000-0005-0000-0000-0000B32B0000}"/>
    <cellStyle name="Separador de milhares 4 8 7 2" xfId="14552" xr:uid="{A43BB47B-7C40-4A6D-8477-3282678C2D02}"/>
    <cellStyle name="Separador de milhares 4 8 8" xfId="14546" xr:uid="{A25D7EB6-DBE3-4B58-AB2F-6FB542E2A3CB}"/>
    <cellStyle name="Separador de milhares 4 9" xfId="11241" xr:uid="{00000000-0005-0000-0000-0000B42B0000}"/>
    <cellStyle name="Separador de milhares 4 9 2" xfId="11242" xr:uid="{00000000-0005-0000-0000-0000B52B0000}"/>
    <cellStyle name="Separador de milhares 4 9 2 2" xfId="14554" xr:uid="{CE62A439-BD34-42A9-889C-A5406007268B}"/>
    <cellStyle name="Separador de milhares 4 9 3" xfId="11243" xr:uid="{00000000-0005-0000-0000-0000B62B0000}"/>
    <cellStyle name="Separador de milhares 4 9 3 2" xfId="14555" xr:uid="{9B3921FC-59EC-410F-8B9A-513830A94D22}"/>
    <cellStyle name="Separador de milhares 4 9 4" xfId="11244" xr:uid="{00000000-0005-0000-0000-0000B72B0000}"/>
    <cellStyle name="Separador de milhares 4 9 4 2" xfId="14556" xr:uid="{12BD7646-6AC8-47F5-BE36-AE4A43473E2C}"/>
    <cellStyle name="Separador de milhares 4 9 5" xfId="11245" xr:uid="{00000000-0005-0000-0000-0000B82B0000}"/>
    <cellStyle name="Separador de milhares 4 9 5 2" xfId="14557" xr:uid="{FB75A903-014E-4A3E-B440-8B071B1F56B3}"/>
    <cellStyle name="Separador de milhares 4 9 6" xfId="11246" xr:uid="{00000000-0005-0000-0000-0000B92B0000}"/>
    <cellStyle name="Separador de milhares 4 9 6 2" xfId="14558" xr:uid="{CF6CBF0D-58BB-441A-B7F9-9BBA8B34C34D}"/>
    <cellStyle name="Separador de milhares 4 9 7" xfId="11247" xr:uid="{00000000-0005-0000-0000-0000BA2B0000}"/>
    <cellStyle name="Separador de milhares 4 9 7 2" xfId="14559" xr:uid="{E8442DE8-078F-4CB5-8EC4-189F94718129}"/>
    <cellStyle name="Separador de milhares 4 9 8" xfId="14553" xr:uid="{C72F7650-E593-4BB3-8C80-86C748FB5C26}"/>
    <cellStyle name="Separador de milhares 40" xfId="11248" xr:uid="{00000000-0005-0000-0000-0000BB2B0000}"/>
    <cellStyle name="Separador de milhares 40 2" xfId="14560" xr:uid="{B17C5F44-ED88-44B7-9707-29866455C139}"/>
    <cellStyle name="Separador de milhares 41" xfId="11249" xr:uid="{00000000-0005-0000-0000-0000BC2B0000}"/>
    <cellStyle name="Separador de milhares 41 2" xfId="14561" xr:uid="{FEEB82F6-7FB8-4273-93BE-8F4A518DED7B}"/>
    <cellStyle name="Separador de milhares 42" xfId="11250" xr:uid="{00000000-0005-0000-0000-0000BD2B0000}"/>
    <cellStyle name="Separador de milhares 42 2" xfId="14562" xr:uid="{2EF64C0D-F30C-40AD-BAA2-53E6BF5184F4}"/>
    <cellStyle name="Separador de milhares 43" xfId="11251" xr:uid="{00000000-0005-0000-0000-0000BE2B0000}"/>
    <cellStyle name="Separador de milhares 43 2" xfId="14563" xr:uid="{AEBB0621-50E0-4713-A5A2-BC8AA56AD6C6}"/>
    <cellStyle name="Separador de milhares 44" xfId="11252" xr:uid="{00000000-0005-0000-0000-0000BF2B0000}"/>
    <cellStyle name="Separador de milhares 44 2" xfId="14564" xr:uid="{A350992A-FB3E-4E26-A5D3-C6C23E55A2E8}"/>
    <cellStyle name="Separador de milhares 45" xfId="11253" xr:uid="{00000000-0005-0000-0000-0000C02B0000}"/>
    <cellStyle name="Separador de milhares 45 2" xfId="14565" xr:uid="{E0181F27-8361-4BE4-BD00-098C14D3FE7D}"/>
    <cellStyle name="Separador de milhares 46" xfId="11254" xr:uid="{00000000-0005-0000-0000-0000C12B0000}"/>
    <cellStyle name="Separador de milhares 46 2" xfId="14566" xr:uid="{BC25D45E-C64B-4638-9A6A-2F3C9593752C}"/>
    <cellStyle name="Separador de milhares 47" xfId="11255" xr:uid="{00000000-0005-0000-0000-0000C22B0000}"/>
    <cellStyle name="Separador de milhares 47 2" xfId="14567" xr:uid="{2E7A3907-72C5-46EA-9B36-E6C7D6BA8851}"/>
    <cellStyle name="Separador de milhares 48" xfId="11256" xr:uid="{00000000-0005-0000-0000-0000C32B0000}"/>
    <cellStyle name="Separador de milhares 48 2" xfId="14568" xr:uid="{8726224C-9D37-4DA1-B86A-CBEA02B2BF7B}"/>
    <cellStyle name="Separador de milhares 49" xfId="11257" xr:uid="{00000000-0005-0000-0000-0000C42B0000}"/>
    <cellStyle name="Separador de milhares 49 2" xfId="14569" xr:uid="{C2CAE38D-6774-4817-8E3C-2A36F945C749}"/>
    <cellStyle name="Separador de milhares 5" xfId="11258" xr:uid="{00000000-0005-0000-0000-0000C52B0000}"/>
    <cellStyle name="Separador de milhares 5 10" xfId="11259" xr:uid="{00000000-0005-0000-0000-0000C62B0000}"/>
    <cellStyle name="Separador de milhares 5 10 2" xfId="14571" xr:uid="{3A36C90D-D3A1-4063-9627-28FEA815F323}"/>
    <cellStyle name="Separador de milhares 5 11" xfId="11260" xr:uid="{00000000-0005-0000-0000-0000C72B0000}"/>
    <cellStyle name="Separador de milhares 5 11 2" xfId="14572" xr:uid="{86CD206A-EA14-407A-8A47-7D54AC1412EA}"/>
    <cellStyle name="Separador de milhares 5 12" xfId="11261" xr:uid="{00000000-0005-0000-0000-0000C82B0000}"/>
    <cellStyle name="Separador de milhares 5 12 2" xfId="14573" xr:uid="{055A5A6D-7B28-49D0-B5B3-C01EEE8897BB}"/>
    <cellStyle name="Separador de milhares 5 13" xfId="11262" xr:uid="{00000000-0005-0000-0000-0000C92B0000}"/>
    <cellStyle name="Separador de milhares 5 13 2" xfId="14574" xr:uid="{14233966-5944-469A-854C-3943E0930F4B}"/>
    <cellStyle name="Separador de milhares 5 14" xfId="14570" xr:uid="{CCCD4020-3EE8-453F-B75C-EB6138CDB48B}"/>
    <cellStyle name="Separador de milhares 5 2" xfId="11263" xr:uid="{00000000-0005-0000-0000-0000CA2B0000}"/>
    <cellStyle name="Separador de milhares 5 3" xfId="11264" xr:uid="{00000000-0005-0000-0000-0000CB2B0000}"/>
    <cellStyle name="Separador de milhares 5 3 2" xfId="11265" xr:uid="{00000000-0005-0000-0000-0000CC2B0000}"/>
    <cellStyle name="Separador de milhares 5 3 2 2" xfId="14576" xr:uid="{FAFBCBA7-C89D-422A-8697-C60F2152D0DA}"/>
    <cellStyle name="Separador de milhares 5 3 3" xfId="11266" xr:uid="{00000000-0005-0000-0000-0000CD2B0000}"/>
    <cellStyle name="Separador de milhares 5 3 3 2" xfId="14577" xr:uid="{1E372B95-9FAD-4060-97A3-1C071AC4EEE4}"/>
    <cellStyle name="Separador de milhares 5 3 4" xfId="11267" xr:uid="{00000000-0005-0000-0000-0000CE2B0000}"/>
    <cellStyle name="Separador de milhares 5 3 4 2" xfId="14578" xr:uid="{080E134E-0C5C-4A99-9669-2EFF1DEDD516}"/>
    <cellStyle name="Separador de milhares 5 3 5" xfId="11268" xr:uid="{00000000-0005-0000-0000-0000CF2B0000}"/>
    <cellStyle name="Separador de milhares 5 3 5 2" xfId="14579" xr:uid="{75E4241F-63C5-4E50-A932-6E606854B98E}"/>
    <cellStyle name="Separador de milhares 5 3 6" xfId="11269" xr:uid="{00000000-0005-0000-0000-0000D02B0000}"/>
    <cellStyle name="Separador de milhares 5 3 6 2" xfId="14580" xr:uid="{1D3010FC-3ED9-442D-9FC7-CF917EA72044}"/>
    <cellStyle name="Separador de milhares 5 3 7" xfId="11270" xr:uid="{00000000-0005-0000-0000-0000D12B0000}"/>
    <cellStyle name="Separador de milhares 5 3 7 2" xfId="14581" xr:uid="{88983726-2999-470E-9147-1E90DECCB850}"/>
    <cellStyle name="Separador de milhares 5 3 8" xfId="14575" xr:uid="{43A8742B-F254-4BF1-BC84-FA428404A2EA}"/>
    <cellStyle name="Separador de milhares 5 4" xfId="11271" xr:uid="{00000000-0005-0000-0000-0000D22B0000}"/>
    <cellStyle name="Separador de milhares 5 4 2" xfId="11272" xr:uid="{00000000-0005-0000-0000-0000D32B0000}"/>
    <cellStyle name="Separador de milhares 5 4 2 2" xfId="14583" xr:uid="{829EFA80-A878-4704-9602-DABA028FF9E0}"/>
    <cellStyle name="Separador de milhares 5 4 3" xfId="11273" xr:uid="{00000000-0005-0000-0000-0000D42B0000}"/>
    <cellStyle name="Separador de milhares 5 4 3 2" xfId="14584" xr:uid="{196EEEF5-AF3E-4E15-95CC-6CC1C26E8B1D}"/>
    <cellStyle name="Separador de milhares 5 4 4" xfId="11274" xr:uid="{00000000-0005-0000-0000-0000D52B0000}"/>
    <cellStyle name="Separador de milhares 5 4 4 2" xfId="14585" xr:uid="{D1313BBB-FF34-4C74-A96E-15238AA28540}"/>
    <cellStyle name="Separador de milhares 5 4 5" xfId="11275" xr:uid="{00000000-0005-0000-0000-0000D62B0000}"/>
    <cellStyle name="Separador de milhares 5 4 5 2" xfId="14586" xr:uid="{54A3BFEE-7E4E-4C7D-B21C-328E1530049F}"/>
    <cellStyle name="Separador de milhares 5 4 6" xfId="11276" xr:uid="{00000000-0005-0000-0000-0000D72B0000}"/>
    <cellStyle name="Separador de milhares 5 4 6 2" xfId="14587" xr:uid="{96C1B79B-F91D-47DD-B3C2-3E1CCBCB0486}"/>
    <cellStyle name="Separador de milhares 5 4 7" xfId="11277" xr:uid="{00000000-0005-0000-0000-0000D82B0000}"/>
    <cellStyle name="Separador de milhares 5 4 7 2" xfId="14588" xr:uid="{A06445C8-9995-480A-A0C3-482C771A4A0F}"/>
    <cellStyle name="Separador de milhares 5 4 8" xfId="14582" xr:uid="{F41B206A-C7C4-4BF9-BA2B-0FCD30A97E77}"/>
    <cellStyle name="Separador de milhares 5 5" xfId="11278" xr:uid="{00000000-0005-0000-0000-0000D92B0000}"/>
    <cellStyle name="Separador de milhares 5 5 2" xfId="11279" xr:uid="{00000000-0005-0000-0000-0000DA2B0000}"/>
    <cellStyle name="Separador de milhares 5 5 2 2" xfId="14590" xr:uid="{F56D4068-C9BB-4E99-83AE-286B1B121EA0}"/>
    <cellStyle name="Separador de milhares 5 5 3" xfId="11280" xr:uid="{00000000-0005-0000-0000-0000DB2B0000}"/>
    <cellStyle name="Separador de milhares 5 5 3 2" xfId="14591" xr:uid="{8ABFDC82-A435-4E61-90B0-46B4C1578E2A}"/>
    <cellStyle name="Separador de milhares 5 5 4" xfId="11281" xr:uid="{00000000-0005-0000-0000-0000DC2B0000}"/>
    <cellStyle name="Separador de milhares 5 5 4 2" xfId="14592" xr:uid="{85A62428-FDBF-428F-89D8-F4E23690B6CD}"/>
    <cellStyle name="Separador de milhares 5 5 5" xfId="11282" xr:uid="{00000000-0005-0000-0000-0000DD2B0000}"/>
    <cellStyle name="Separador de milhares 5 5 5 2" xfId="14593" xr:uid="{0AADAFA7-400C-44EC-AF7A-B527C0FF7121}"/>
    <cellStyle name="Separador de milhares 5 5 6" xfId="11283" xr:uid="{00000000-0005-0000-0000-0000DE2B0000}"/>
    <cellStyle name="Separador de milhares 5 5 6 2" xfId="14594" xr:uid="{D7187262-8D73-4F87-9B69-5331A1BC6E83}"/>
    <cellStyle name="Separador de milhares 5 5 7" xfId="11284" xr:uid="{00000000-0005-0000-0000-0000DF2B0000}"/>
    <cellStyle name="Separador de milhares 5 5 7 2" xfId="14595" xr:uid="{8B797ACF-8539-4B72-98F6-A4CFC838A4C7}"/>
    <cellStyle name="Separador de milhares 5 5 8" xfId="14589" xr:uid="{BA07347C-D66B-4F79-B060-2E41BDF5B0DF}"/>
    <cellStyle name="Separador de milhares 5 6" xfId="11285" xr:uid="{00000000-0005-0000-0000-0000E02B0000}"/>
    <cellStyle name="Separador de milhares 5 6 2" xfId="11286" xr:uid="{00000000-0005-0000-0000-0000E12B0000}"/>
    <cellStyle name="Separador de milhares 5 6 2 2" xfId="14597" xr:uid="{713636DA-5057-4198-BC17-F7837A84DB90}"/>
    <cellStyle name="Separador de milhares 5 6 3" xfId="11287" xr:uid="{00000000-0005-0000-0000-0000E22B0000}"/>
    <cellStyle name="Separador de milhares 5 6 3 2" xfId="14598" xr:uid="{C1665048-4D7D-4619-BD01-821BE9AA9CBA}"/>
    <cellStyle name="Separador de milhares 5 6 4" xfId="11288" xr:uid="{00000000-0005-0000-0000-0000E32B0000}"/>
    <cellStyle name="Separador de milhares 5 6 4 2" xfId="14599" xr:uid="{2AC09404-D420-4E15-99BD-82569A48A352}"/>
    <cellStyle name="Separador de milhares 5 6 5" xfId="11289" xr:uid="{00000000-0005-0000-0000-0000E42B0000}"/>
    <cellStyle name="Separador de milhares 5 6 5 2" xfId="14600" xr:uid="{63D7E563-27E1-4C72-8FE7-416223C70F25}"/>
    <cellStyle name="Separador de milhares 5 6 6" xfId="11290" xr:uid="{00000000-0005-0000-0000-0000E52B0000}"/>
    <cellStyle name="Separador de milhares 5 6 6 2" xfId="14601" xr:uid="{D0D8123B-22BB-4B2E-96C3-D37228B445A8}"/>
    <cellStyle name="Separador de milhares 5 6 7" xfId="11291" xr:uid="{00000000-0005-0000-0000-0000E62B0000}"/>
    <cellStyle name="Separador de milhares 5 6 7 2" xfId="14602" xr:uid="{782B3F84-39CF-4E0D-B8D5-F6677D65E9B6}"/>
    <cellStyle name="Separador de milhares 5 6 8" xfId="14596" xr:uid="{736A0FDA-7FDE-4CAF-BF61-7A7BBEC04063}"/>
    <cellStyle name="Separador de milhares 5 7" xfId="11292" xr:uid="{00000000-0005-0000-0000-0000E72B0000}"/>
    <cellStyle name="Separador de milhares 5 8" xfId="11293" xr:uid="{00000000-0005-0000-0000-0000E82B0000}"/>
    <cellStyle name="Separador de milhares 5 8 2" xfId="14603" xr:uid="{015C1073-28DC-4852-B800-3568EB912C97}"/>
    <cellStyle name="Separador de milhares 5 9" xfId="11294" xr:uid="{00000000-0005-0000-0000-0000E92B0000}"/>
    <cellStyle name="Separador de milhares 5 9 2" xfId="14604" xr:uid="{DDC62E6E-C476-4F9A-93EA-753F3A63CF2E}"/>
    <cellStyle name="Separador de milhares 50" xfId="11295" xr:uid="{00000000-0005-0000-0000-0000EA2B0000}"/>
    <cellStyle name="Separador de milhares 50 2" xfId="14605" xr:uid="{D95C0763-0EBB-464D-BAFD-D9F607602622}"/>
    <cellStyle name="Separador de milhares 51" xfId="11296" xr:uid="{00000000-0005-0000-0000-0000EB2B0000}"/>
    <cellStyle name="Separador de milhares 51 2" xfId="14606" xr:uid="{40300EDE-638B-44A1-A30A-53713BC06146}"/>
    <cellStyle name="Separador de milhares 52" xfId="11297" xr:uid="{00000000-0005-0000-0000-0000EC2B0000}"/>
    <cellStyle name="Separador de milhares 52 2" xfId="14607" xr:uid="{E1200331-F1A2-4A50-B6F4-2EF51D3C02D9}"/>
    <cellStyle name="Separador de milhares 53" xfId="11298" xr:uid="{00000000-0005-0000-0000-0000ED2B0000}"/>
    <cellStyle name="Separador de milhares 53 2" xfId="14608" xr:uid="{ED974CDF-EC15-4B71-A1F5-65CFD3EF462D}"/>
    <cellStyle name="Separador de milhares 54" xfId="11299" xr:uid="{00000000-0005-0000-0000-0000EE2B0000}"/>
    <cellStyle name="Separador de milhares 54 2" xfId="14609" xr:uid="{21B445B1-951C-47F8-962D-A3BCB38812A5}"/>
    <cellStyle name="Separador de milhares 6" xfId="218" xr:uid="{00000000-0005-0000-0000-0000EF2B0000}"/>
    <cellStyle name="Separador de milhares 6 2" xfId="11300" xr:uid="{00000000-0005-0000-0000-0000F02B0000}"/>
    <cellStyle name="Separador de milhares 6 2 2" xfId="11301" xr:uid="{00000000-0005-0000-0000-0000F12B0000}"/>
    <cellStyle name="Separador de milhares 6 2 3" xfId="11302" xr:uid="{00000000-0005-0000-0000-0000F22B0000}"/>
    <cellStyle name="Separador de milhares 6 2 4" xfId="11303" xr:uid="{00000000-0005-0000-0000-0000F32B0000}"/>
    <cellStyle name="Separador de milhares 6 2 5" xfId="11304" xr:uid="{00000000-0005-0000-0000-0000F42B0000}"/>
    <cellStyle name="Separador de milhares 6 2 6" xfId="11305" xr:uid="{00000000-0005-0000-0000-0000F52B0000}"/>
    <cellStyle name="Separador de milhares 6 2 7" xfId="11306" xr:uid="{00000000-0005-0000-0000-0000F62B0000}"/>
    <cellStyle name="Separador de milhares 6 3" xfId="11307" xr:uid="{00000000-0005-0000-0000-0000F72B0000}"/>
    <cellStyle name="Separador de milhares 6 3 2" xfId="14610" xr:uid="{B2E95F87-04DA-45C3-9143-393B59B7D48A}"/>
    <cellStyle name="Separador de milhares 6 4" xfId="11308" xr:uid="{00000000-0005-0000-0000-0000F82B0000}"/>
    <cellStyle name="Separador de milhares 6 4 2" xfId="14611" xr:uid="{C97BF63F-0F99-4C31-BD99-14046B6A1523}"/>
    <cellStyle name="Separador de milhares 6 5" xfId="11309" xr:uid="{00000000-0005-0000-0000-0000F92B0000}"/>
    <cellStyle name="Separador de milhares 6 5 2" xfId="14612" xr:uid="{E0E2BFF0-F327-4862-B8C4-FEDCDF1E8803}"/>
    <cellStyle name="Separador de milhares 6 6" xfId="11310" xr:uid="{00000000-0005-0000-0000-0000FA2B0000}"/>
    <cellStyle name="Separador de milhares 6 6 2" xfId="14613" xr:uid="{27E487F7-2E92-41D0-B0C6-DBBD4AAE4146}"/>
    <cellStyle name="Separador de milhares 6 7" xfId="11311" xr:uid="{00000000-0005-0000-0000-0000FB2B0000}"/>
    <cellStyle name="Separador de milhares 6 7 2" xfId="14614" xr:uid="{C7523557-8BD6-42DA-BF4D-FECC5710FDEA}"/>
    <cellStyle name="Separador de milhares 6 8" xfId="11312" xr:uid="{00000000-0005-0000-0000-0000FC2B0000}"/>
    <cellStyle name="Separador de milhares 6 8 2" xfId="14615" xr:uid="{69AAE45A-D6AD-4DB5-8D2B-2995DD24729E}"/>
    <cellStyle name="Separador de milhares 6 9" xfId="11997" xr:uid="{D05CE3D5-9675-45F1-9CD2-102D48F84978}"/>
    <cellStyle name="Separador de milhares 7" xfId="11313" xr:uid="{00000000-0005-0000-0000-0000FD2B0000}"/>
    <cellStyle name="Separador de milhares 7 2" xfId="11314" xr:uid="{00000000-0005-0000-0000-0000FE2B0000}"/>
    <cellStyle name="Separador de milhares 7 2 2" xfId="14616" xr:uid="{AA60964D-4E11-425B-932A-2A6CE8CDED1D}"/>
    <cellStyle name="Separador de milhares 7 3" xfId="11315" xr:uid="{00000000-0005-0000-0000-0000FF2B0000}"/>
    <cellStyle name="Separador de milhares 7 3 2" xfId="14617" xr:uid="{837E3D4B-802C-4E10-93C7-E9D64EA5FB53}"/>
    <cellStyle name="Separador de milhares 7 4" xfId="11316" xr:uid="{00000000-0005-0000-0000-0000002C0000}"/>
    <cellStyle name="Separador de milhares 7 4 2" xfId="14618" xr:uid="{133D9106-2B1E-4455-B1C7-945FFF9DB4B6}"/>
    <cellStyle name="Separador de milhares 7 5" xfId="11317" xr:uid="{00000000-0005-0000-0000-0000012C0000}"/>
    <cellStyle name="Separador de milhares 7 5 2" xfId="14619" xr:uid="{F07634B9-6C1C-495A-AA19-9DA969A39DE2}"/>
    <cellStyle name="Separador de milhares 7 6" xfId="11318" xr:uid="{00000000-0005-0000-0000-0000022C0000}"/>
    <cellStyle name="Separador de milhares 7 6 2" xfId="14620" xr:uid="{643081D7-B89A-4199-8078-4B72C5E57340}"/>
    <cellStyle name="Separador de milhares 7 7" xfId="11319" xr:uid="{00000000-0005-0000-0000-0000032C0000}"/>
    <cellStyle name="Separador de milhares 7 7 2" xfId="14621" xr:uid="{DD646076-6982-4699-B3F1-EF3933A98DE9}"/>
    <cellStyle name="Separador de milhares 8" xfId="11320" xr:uid="{00000000-0005-0000-0000-0000042C0000}"/>
    <cellStyle name="Separador de milhares 8 2" xfId="11321" xr:uid="{00000000-0005-0000-0000-0000052C0000}"/>
    <cellStyle name="Separador de milhares 8 2 2" xfId="11322" xr:uid="{00000000-0005-0000-0000-0000062C0000}"/>
    <cellStyle name="Separador de milhares 8 2 2 2" xfId="14623" xr:uid="{1F7A28E7-F501-45F5-88FB-8549A81295E5}"/>
    <cellStyle name="Separador de milhares 8 2 3" xfId="11323" xr:uid="{00000000-0005-0000-0000-0000072C0000}"/>
    <cellStyle name="Separador de milhares 8 2 3 2" xfId="14624" xr:uid="{6E7CC2B7-B1DC-4978-A0CD-A41243ED8432}"/>
    <cellStyle name="Separador de milhares 8 2 4" xfId="11324" xr:uid="{00000000-0005-0000-0000-0000082C0000}"/>
    <cellStyle name="Separador de milhares 8 2 4 2" xfId="14625" xr:uid="{4701B0FD-C329-40C4-9190-E07086EF8D7F}"/>
    <cellStyle name="Separador de milhares 8 2 5" xfId="11325" xr:uid="{00000000-0005-0000-0000-0000092C0000}"/>
    <cellStyle name="Separador de milhares 8 2 5 2" xfId="14626" xr:uid="{94B178AF-D7E8-4E35-BF34-3C47E9263EB5}"/>
    <cellStyle name="Separador de milhares 8 2 6" xfId="11326" xr:uid="{00000000-0005-0000-0000-00000A2C0000}"/>
    <cellStyle name="Separador de milhares 8 2 6 2" xfId="14627" xr:uid="{9B2B2715-79ED-40D2-87A2-E5CCB71E1D3E}"/>
    <cellStyle name="Separador de milhares 8 2 7" xfId="11327" xr:uid="{00000000-0005-0000-0000-00000B2C0000}"/>
    <cellStyle name="Separador de milhares 8 2 7 2" xfId="14628" xr:uid="{407F6999-6E4E-42A9-9875-A01CF9E52F83}"/>
    <cellStyle name="Separador de milhares 8 2 8" xfId="14622" xr:uid="{3C8F11FA-6A0B-451E-8784-F9ECE49761D9}"/>
    <cellStyle name="Separador de milhares 8 3" xfId="11328" xr:uid="{00000000-0005-0000-0000-00000C2C0000}"/>
    <cellStyle name="Separador de milhares 8 3 2" xfId="14629" xr:uid="{E6064BAA-23E2-4221-AEAB-7A0E3DA239EA}"/>
    <cellStyle name="Separador de milhares 8 4" xfId="11329" xr:uid="{00000000-0005-0000-0000-00000D2C0000}"/>
    <cellStyle name="Separador de milhares 8 4 2" xfId="14630" xr:uid="{02D3811B-5570-4DF4-94D1-A528E8220287}"/>
    <cellStyle name="Separador de milhares 8 5" xfId="11330" xr:uid="{00000000-0005-0000-0000-00000E2C0000}"/>
    <cellStyle name="Separador de milhares 8 5 2" xfId="14631" xr:uid="{7787DC00-F502-4257-AE1B-A02422E6E840}"/>
    <cellStyle name="Separador de milhares 8 6" xfId="11331" xr:uid="{00000000-0005-0000-0000-00000F2C0000}"/>
    <cellStyle name="Separador de milhares 8 6 2" xfId="14632" xr:uid="{3B528BBB-DB6F-4461-88C2-B2D891675EB0}"/>
    <cellStyle name="Separador de milhares 8 7" xfId="11332" xr:uid="{00000000-0005-0000-0000-0000102C0000}"/>
    <cellStyle name="Separador de milhares 8 7 2" xfId="14633" xr:uid="{C26DDFA5-69CD-427E-AC01-0E5D08C01DAC}"/>
    <cellStyle name="Separador de milhares 8 8" xfId="11333" xr:uid="{00000000-0005-0000-0000-0000112C0000}"/>
    <cellStyle name="Separador de milhares 8 8 2" xfId="14634" xr:uid="{417167D1-139D-42CC-9CB7-D966B93B2E64}"/>
    <cellStyle name="Separador de milhares 9" xfId="11334" xr:uid="{00000000-0005-0000-0000-0000122C0000}"/>
    <cellStyle name="Separador de milhares 9 2" xfId="11335" xr:uid="{00000000-0005-0000-0000-0000132C0000}"/>
    <cellStyle name="Separador de milhares 9 2 2" xfId="11336" xr:uid="{00000000-0005-0000-0000-0000142C0000}"/>
    <cellStyle name="Separador de milhares 9 2 2 2" xfId="14637" xr:uid="{08D3F69C-3B3C-47F6-B297-CE1BEED23BFD}"/>
    <cellStyle name="Separador de milhares 9 2 3" xfId="11337" xr:uid="{00000000-0005-0000-0000-0000152C0000}"/>
    <cellStyle name="Separador de milhares 9 2 3 2" xfId="14638" xr:uid="{108B6E5F-308F-48EF-AF32-A31159E2D417}"/>
    <cellStyle name="Separador de milhares 9 2 4" xfId="11338" xr:uid="{00000000-0005-0000-0000-0000162C0000}"/>
    <cellStyle name="Separador de milhares 9 2 4 2" xfId="14639" xr:uid="{428C6852-4198-4228-BA8E-FED56B5AF73D}"/>
    <cellStyle name="Separador de milhares 9 2 5" xfId="11339" xr:uid="{00000000-0005-0000-0000-0000172C0000}"/>
    <cellStyle name="Separador de milhares 9 2 5 2" xfId="14640" xr:uid="{6AD48CDE-328E-4314-AF5F-15466B9002E7}"/>
    <cellStyle name="Separador de milhares 9 2 6" xfId="11340" xr:uid="{00000000-0005-0000-0000-0000182C0000}"/>
    <cellStyle name="Separador de milhares 9 2 6 2" xfId="14641" xr:uid="{A3506E8E-3C78-45B9-BD7D-CDD1F6628531}"/>
    <cellStyle name="Separador de milhares 9 2 7" xfId="11341" xr:uid="{00000000-0005-0000-0000-0000192C0000}"/>
    <cellStyle name="Separador de milhares 9 2 7 2" xfId="14642" xr:uid="{EFB0CB59-D590-4201-A42E-63478E730DF3}"/>
    <cellStyle name="Separador de milhares 9 2 8" xfId="14636" xr:uid="{E441D5CE-346D-4ADB-B7CF-0C7020609000}"/>
    <cellStyle name="Separador de milhares 9 3" xfId="14635" xr:uid="{172AD865-93F6-4554-9674-2DE9F366515B}"/>
    <cellStyle name="SIFRÃO_2" xfId="11342" xr:uid="{00000000-0005-0000-0000-00001A2C0000}"/>
    <cellStyle name="SUB_CABEÇALHO" xfId="11343" xr:uid="{00000000-0005-0000-0000-00001B2C0000}"/>
    <cellStyle name="TableStyleLight1" xfId="14806" xr:uid="{6FEFF3A6-6854-433A-9570-EA758D2FB114}"/>
    <cellStyle name="Texto de Aviso 2" xfId="11344" xr:uid="{00000000-0005-0000-0000-00001C2C0000}"/>
    <cellStyle name="Texto de Aviso 2 2" xfId="11345" xr:uid="{00000000-0005-0000-0000-00001D2C0000}"/>
    <cellStyle name="Texto de Aviso 2 3" xfId="11346" xr:uid="{00000000-0005-0000-0000-00001E2C0000}"/>
    <cellStyle name="Texto de Aviso 2 4" xfId="11347" xr:uid="{00000000-0005-0000-0000-00001F2C0000}"/>
    <cellStyle name="Texto de Aviso 2 5" xfId="11348" xr:uid="{00000000-0005-0000-0000-0000202C0000}"/>
    <cellStyle name="Texto de Aviso 2 6" xfId="11349" xr:uid="{00000000-0005-0000-0000-0000212C0000}"/>
    <cellStyle name="Texto de Aviso 2 7" xfId="11350" xr:uid="{00000000-0005-0000-0000-0000222C0000}"/>
    <cellStyle name="Texto de Aviso 3" xfId="11351" xr:uid="{00000000-0005-0000-0000-0000232C0000}"/>
    <cellStyle name="Texto de Aviso 4" xfId="11352" xr:uid="{00000000-0005-0000-0000-0000242C0000}"/>
    <cellStyle name="Texto de Aviso 5" xfId="11353" xr:uid="{00000000-0005-0000-0000-0000252C0000}"/>
    <cellStyle name="Texto de Aviso 6" xfId="11354" xr:uid="{00000000-0005-0000-0000-0000262C0000}"/>
    <cellStyle name="Texto de Aviso 6 2" xfId="11355" xr:uid="{00000000-0005-0000-0000-0000272C0000}"/>
    <cellStyle name="Texto de Aviso 6 3" xfId="11356" xr:uid="{00000000-0005-0000-0000-0000282C0000}"/>
    <cellStyle name="Texto de Aviso 6 4" xfId="11357" xr:uid="{00000000-0005-0000-0000-0000292C0000}"/>
    <cellStyle name="Texto de Aviso 6 5" xfId="11358" xr:uid="{00000000-0005-0000-0000-00002A2C0000}"/>
    <cellStyle name="Texto de Aviso 6 6" xfId="11359" xr:uid="{00000000-0005-0000-0000-00002B2C0000}"/>
    <cellStyle name="Texto de Aviso 6 7" xfId="11360" xr:uid="{00000000-0005-0000-0000-00002C2C0000}"/>
    <cellStyle name="Texto de Aviso 7" xfId="11361" xr:uid="{00000000-0005-0000-0000-00002D2C0000}"/>
    <cellStyle name="Texto Explicativo 2" xfId="11362" xr:uid="{00000000-0005-0000-0000-00002E2C0000}"/>
    <cellStyle name="Texto Explicativo 2 2" xfId="11363" xr:uid="{00000000-0005-0000-0000-00002F2C0000}"/>
    <cellStyle name="Texto Explicativo 2 3" xfId="11364" xr:uid="{00000000-0005-0000-0000-0000302C0000}"/>
    <cellStyle name="Texto Explicativo 2 4" xfId="11365" xr:uid="{00000000-0005-0000-0000-0000312C0000}"/>
    <cellStyle name="Texto Explicativo 2 5" xfId="11366" xr:uid="{00000000-0005-0000-0000-0000322C0000}"/>
    <cellStyle name="Texto Explicativo 2 6" xfId="11367" xr:uid="{00000000-0005-0000-0000-0000332C0000}"/>
    <cellStyle name="Texto Explicativo 2 7" xfId="11368" xr:uid="{00000000-0005-0000-0000-0000342C0000}"/>
    <cellStyle name="Texto Explicativo 3" xfId="11369" xr:uid="{00000000-0005-0000-0000-0000352C0000}"/>
    <cellStyle name="Texto Explicativo 4" xfId="11370" xr:uid="{00000000-0005-0000-0000-0000362C0000}"/>
    <cellStyle name="Texto Explicativo 5" xfId="11371" xr:uid="{00000000-0005-0000-0000-0000372C0000}"/>
    <cellStyle name="Texto Explicativo 6" xfId="11372" xr:uid="{00000000-0005-0000-0000-0000382C0000}"/>
    <cellStyle name="Texto Explicativo 7" xfId="11373" xr:uid="{00000000-0005-0000-0000-0000392C0000}"/>
    <cellStyle name="Title" xfId="11374" xr:uid="{00000000-0005-0000-0000-00003A2C0000}"/>
    <cellStyle name="Título 1 1" xfId="37" xr:uid="{00000000-0005-0000-0000-00003B2C0000}"/>
    <cellStyle name="Título 1 1 1" xfId="11375" xr:uid="{00000000-0005-0000-0000-00003C2C0000}"/>
    <cellStyle name="Título 1 1 1 1" xfId="11376" xr:uid="{00000000-0005-0000-0000-00003D2C0000}"/>
    <cellStyle name="Título 1 1 1 1 1" xfId="11377" xr:uid="{00000000-0005-0000-0000-00003E2C0000}"/>
    <cellStyle name="Título 1 1 1 1 1 1" xfId="11378" xr:uid="{00000000-0005-0000-0000-00003F2C0000}"/>
    <cellStyle name="Título 1 1 1 1 1 1 1" xfId="11379" xr:uid="{00000000-0005-0000-0000-0000402C0000}"/>
    <cellStyle name="Título 1 1 1 1 1 1 1 1" xfId="11380" xr:uid="{00000000-0005-0000-0000-0000412C0000}"/>
    <cellStyle name="Título 1 1 1 1 1 1 1 1 1" xfId="11381" xr:uid="{00000000-0005-0000-0000-0000422C0000}"/>
    <cellStyle name="Título 1 1 1 1 1 1 1 1 1 1" xfId="11382" xr:uid="{00000000-0005-0000-0000-0000432C0000}"/>
    <cellStyle name="Título 1 1 1 1 1 1 1 1 1 1 1" xfId="11383" xr:uid="{00000000-0005-0000-0000-0000442C0000}"/>
    <cellStyle name="Título 1 1 1 1 1 1 1 1 1 1 1 1" xfId="11384" xr:uid="{00000000-0005-0000-0000-0000452C0000}"/>
    <cellStyle name="Título 1 1 1 1 1 1 1_Equipamentos (revistas) 2011" xfId="11385" xr:uid="{00000000-0005-0000-0000-0000462C0000}"/>
    <cellStyle name="Título 1 1 1 1 1 1_Equipamentos (revistas) 2011" xfId="11386" xr:uid="{00000000-0005-0000-0000-0000472C0000}"/>
    <cellStyle name="Título 1 1 1 1 1_Equipamentos (revistas) 2011" xfId="11387" xr:uid="{00000000-0005-0000-0000-0000482C0000}"/>
    <cellStyle name="Título 1 1 1 1_Equipamentos (revistas) 2011" xfId="11388" xr:uid="{00000000-0005-0000-0000-0000492C0000}"/>
    <cellStyle name="Título 1 1 1 2" xfId="11389" xr:uid="{00000000-0005-0000-0000-00004A2C0000}"/>
    <cellStyle name="Título 1 1 1_Calculo-da-mao-de-obra (critério SANEAGO) 2011" xfId="11390" xr:uid="{00000000-0005-0000-0000-00004B2C0000}"/>
    <cellStyle name="Título 1 1 10" xfId="11391" xr:uid="{00000000-0005-0000-0000-00004C2C0000}"/>
    <cellStyle name="Título 1 1 11" xfId="11392" xr:uid="{00000000-0005-0000-0000-00004D2C0000}"/>
    <cellStyle name="Título 1 1 2" xfId="11393" xr:uid="{00000000-0005-0000-0000-00004E2C0000}"/>
    <cellStyle name="Título 1 1 2 2" xfId="11394" xr:uid="{00000000-0005-0000-0000-00004F2C0000}"/>
    <cellStyle name="Título 1 1 3" xfId="11395" xr:uid="{00000000-0005-0000-0000-0000502C0000}"/>
    <cellStyle name="Título 1 1 4" xfId="11396" xr:uid="{00000000-0005-0000-0000-0000512C0000}"/>
    <cellStyle name="Título 1 1 5" xfId="11397" xr:uid="{00000000-0005-0000-0000-0000522C0000}"/>
    <cellStyle name="Título 1 1 6" xfId="11398" xr:uid="{00000000-0005-0000-0000-0000532C0000}"/>
    <cellStyle name="Título 1 1 7" xfId="11399" xr:uid="{00000000-0005-0000-0000-0000542C0000}"/>
    <cellStyle name="Título 1 1 8" xfId="11400" xr:uid="{00000000-0005-0000-0000-0000552C0000}"/>
    <cellStyle name="Título 1 1 9" xfId="11401" xr:uid="{00000000-0005-0000-0000-0000562C0000}"/>
    <cellStyle name="Título 1 1_Calculo-da-mao-de-obra (critério SANEAGO) 2011" xfId="11402" xr:uid="{00000000-0005-0000-0000-0000572C0000}"/>
    <cellStyle name="Título 1 10" xfId="11403" xr:uid="{00000000-0005-0000-0000-0000582C0000}"/>
    <cellStyle name="Título 1 11" xfId="11404" xr:uid="{00000000-0005-0000-0000-0000592C0000}"/>
    <cellStyle name="Título 1 12" xfId="11405" xr:uid="{00000000-0005-0000-0000-00005A2C0000}"/>
    <cellStyle name="Título 1 13" xfId="11406" xr:uid="{00000000-0005-0000-0000-00005B2C0000}"/>
    <cellStyle name="Título 1 14" xfId="11407" xr:uid="{00000000-0005-0000-0000-00005C2C0000}"/>
    <cellStyle name="Título 1 15" xfId="11408" xr:uid="{00000000-0005-0000-0000-00005D2C0000}"/>
    <cellStyle name="Título 1 16" xfId="11409" xr:uid="{00000000-0005-0000-0000-00005E2C0000}"/>
    <cellStyle name="Título 1 17" xfId="11410" xr:uid="{00000000-0005-0000-0000-00005F2C0000}"/>
    <cellStyle name="Título 1 18" xfId="11411" xr:uid="{00000000-0005-0000-0000-0000602C0000}"/>
    <cellStyle name="Título 1 19" xfId="11412" xr:uid="{00000000-0005-0000-0000-0000612C0000}"/>
    <cellStyle name="Título 1 2" xfId="11413" xr:uid="{00000000-0005-0000-0000-0000622C0000}"/>
    <cellStyle name="Título 1 2 2" xfId="11414" xr:uid="{00000000-0005-0000-0000-0000632C0000}"/>
    <cellStyle name="Título 1 2 3" xfId="11415" xr:uid="{00000000-0005-0000-0000-0000642C0000}"/>
    <cellStyle name="Título 1 2 4" xfId="11416" xr:uid="{00000000-0005-0000-0000-0000652C0000}"/>
    <cellStyle name="Título 1 2 5" xfId="11417" xr:uid="{00000000-0005-0000-0000-0000662C0000}"/>
    <cellStyle name="Título 1 2 6" xfId="11418" xr:uid="{00000000-0005-0000-0000-0000672C0000}"/>
    <cellStyle name="Título 1 2 7" xfId="11419" xr:uid="{00000000-0005-0000-0000-0000682C0000}"/>
    <cellStyle name="Título 1 2 8" xfId="11420" xr:uid="{00000000-0005-0000-0000-0000692C0000}"/>
    <cellStyle name="Título 1 20" xfId="11421" xr:uid="{00000000-0005-0000-0000-00006A2C0000}"/>
    <cellStyle name="Título 1 21" xfId="11422" xr:uid="{00000000-0005-0000-0000-00006B2C0000}"/>
    <cellStyle name="Título 1 22" xfId="11423" xr:uid="{00000000-0005-0000-0000-00006C2C0000}"/>
    <cellStyle name="Título 1 23" xfId="11424" xr:uid="{00000000-0005-0000-0000-00006D2C0000}"/>
    <cellStyle name="Título 1 24" xfId="11425" xr:uid="{00000000-0005-0000-0000-00006E2C0000}"/>
    <cellStyle name="Título 1 25" xfId="11426" xr:uid="{00000000-0005-0000-0000-00006F2C0000}"/>
    <cellStyle name="Título 1 26" xfId="11427" xr:uid="{00000000-0005-0000-0000-0000702C0000}"/>
    <cellStyle name="Título 1 27" xfId="11428" xr:uid="{00000000-0005-0000-0000-0000712C0000}"/>
    <cellStyle name="Título 1 28" xfId="11429" xr:uid="{00000000-0005-0000-0000-0000722C0000}"/>
    <cellStyle name="Título 1 29" xfId="11430" xr:uid="{00000000-0005-0000-0000-0000732C0000}"/>
    <cellStyle name="Título 1 3" xfId="11431" xr:uid="{00000000-0005-0000-0000-0000742C0000}"/>
    <cellStyle name="Título 1 3 2" xfId="11432" xr:uid="{00000000-0005-0000-0000-0000752C0000}"/>
    <cellStyle name="Título 1 3 3" xfId="11433" xr:uid="{00000000-0005-0000-0000-0000762C0000}"/>
    <cellStyle name="Título 1 3 4" xfId="11434" xr:uid="{00000000-0005-0000-0000-0000772C0000}"/>
    <cellStyle name="Título 1 3 5" xfId="11435" xr:uid="{00000000-0005-0000-0000-0000782C0000}"/>
    <cellStyle name="Título 1 3 6" xfId="11436" xr:uid="{00000000-0005-0000-0000-0000792C0000}"/>
    <cellStyle name="Título 1 3 7" xfId="11437" xr:uid="{00000000-0005-0000-0000-00007A2C0000}"/>
    <cellStyle name="Título 1 30" xfId="11438" xr:uid="{00000000-0005-0000-0000-00007B2C0000}"/>
    <cellStyle name="Título 1 31" xfId="11439" xr:uid="{00000000-0005-0000-0000-00007C2C0000}"/>
    <cellStyle name="Título 1 32" xfId="11440" xr:uid="{00000000-0005-0000-0000-00007D2C0000}"/>
    <cellStyle name="Título 1 33" xfId="11441" xr:uid="{00000000-0005-0000-0000-00007E2C0000}"/>
    <cellStyle name="Título 1 34" xfId="11442" xr:uid="{00000000-0005-0000-0000-00007F2C0000}"/>
    <cellStyle name="Título 1 35" xfId="11443" xr:uid="{00000000-0005-0000-0000-0000802C0000}"/>
    <cellStyle name="Título 1 36" xfId="11444" xr:uid="{00000000-0005-0000-0000-0000812C0000}"/>
    <cellStyle name="Título 1 37" xfId="11445" xr:uid="{00000000-0005-0000-0000-0000822C0000}"/>
    <cellStyle name="Título 1 38" xfId="11446" xr:uid="{00000000-0005-0000-0000-0000832C0000}"/>
    <cellStyle name="Título 1 39" xfId="11447" xr:uid="{00000000-0005-0000-0000-0000842C0000}"/>
    <cellStyle name="Título 1 4" xfId="11448" xr:uid="{00000000-0005-0000-0000-0000852C0000}"/>
    <cellStyle name="Título 1 40" xfId="11449" xr:uid="{00000000-0005-0000-0000-0000862C0000}"/>
    <cellStyle name="Título 1 41" xfId="11450" xr:uid="{00000000-0005-0000-0000-0000872C0000}"/>
    <cellStyle name="Título 1 42" xfId="11451" xr:uid="{00000000-0005-0000-0000-0000882C0000}"/>
    <cellStyle name="Título 1 43" xfId="11452" xr:uid="{00000000-0005-0000-0000-0000892C0000}"/>
    <cellStyle name="Título 1 44" xfId="11453" xr:uid="{00000000-0005-0000-0000-00008A2C0000}"/>
    <cellStyle name="Título 1 45" xfId="11454" xr:uid="{00000000-0005-0000-0000-00008B2C0000}"/>
    <cellStyle name="Título 1 46" xfId="11455" xr:uid="{00000000-0005-0000-0000-00008C2C0000}"/>
    <cellStyle name="Título 1 47" xfId="11456" xr:uid="{00000000-0005-0000-0000-00008D2C0000}"/>
    <cellStyle name="Título 1 48" xfId="11457" xr:uid="{00000000-0005-0000-0000-00008E2C0000}"/>
    <cellStyle name="Título 1 49" xfId="11458" xr:uid="{00000000-0005-0000-0000-00008F2C0000}"/>
    <cellStyle name="Título 1 5" xfId="11459" xr:uid="{00000000-0005-0000-0000-0000902C0000}"/>
    <cellStyle name="Título 1 50" xfId="11460" xr:uid="{00000000-0005-0000-0000-0000912C0000}"/>
    <cellStyle name="Título 1 51" xfId="11461" xr:uid="{00000000-0005-0000-0000-0000922C0000}"/>
    <cellStyle name="Título 1 52" xfId="11462" xr:uid="{00000000-0005-0000-0000-0000932C0000}"/>
    <cellStyle name="Título 1 53" xfId="11463" xr:uid="{00000000-0005-0000-0000-0000942C0000}"/>
    <cellStyle name="Título 1 54" xfId="11464" xr:uid="{00000000-0005-0000-0000-0000952C0000}"/>
    <cellStyle name="Título 1 55" xfId="11465" xr:uid="{00000000-0005-0000-0000-0000962C0000}"/>
    <cellStyle name="Título 1 56" xfId="11466" xr:uid="{00000000-0005-0000-0000-0000972C0000}"/>
    <cellStyle name="Título 1 57" xfId="11467" xr:uid="{00000000-0005-0000-0000-0000982C0000}"/>
    <cellStyle name="Título 1 58" xfId="11468" xr:uid="{00000000-0005-0000-0000-0000992C0000}"/>
    <cellStyle name="Título 1 59" xfId="11469" xr:uid="{00000000-0005-0000-0000-00009A2C0000}"/>
    <cellStyle name="Título 1 6" xfId="11470" xr:uid="{00000000-0005-0000-0000-00009B2C0000}"/>
    <cellStyle name="Título 1 60" xfId="11471" xr:uid="{00000000-0005-0000-0000-00009C2C0000}"/>
    <cellStyle name="Título 1 61" xfId="11472" xr:uid="{00000000-0005-0000-0000-00009D2C0000}"/>
    <cellStyle name="Título 1 62" xfId="11473" xr:uid="{00000000-0005-0000-0000-00009E2C0000}"/>
    <cellStyle name="Título 1 63" xfId="11474" xr:uid="{00000000-0005-0000-0000-00009F2C0000}"/>
    <cellStyle name="Título 1 64" xfId="11475" xr:uid="{00000000-0005-0000-0000-0000A02C0000}"/>
    <cellStyle name="Título 1 65" xfId="11476" xr:uid="{00000000-0005-0000-0000-0000A12C0000}"/>
    <cellStyle name="Título 1 66" xfId="11477" xr:uid="{00000000-0005-0000-0000-0000A22C0000}"/>
    <cellStyle name="Título 1 67" xfId="11478" xr:uid="{00000000-0005-0000-0000-0000A32C0000}"/>
    <cellStyle name="Título 1 68" xfId="11479" xr:uid="{00000000-0005-0000-0000-0000A42C0000}"/>
    <cellStyle name="Título 1 69" xfId="11480" xr:uid="{00000000-0005-0000-0000-0000A52C0000}"/>
    <cellStyle name="Título 1 7" xfId="11481" xr:uid="{00000000-0005-0000-0000-0000A62C0000}"/>
    <cellStyle name="Título 1 70" xfId="11482" xr:uid="{00000000-0005-0000-0000-0000A72C0000}"/>
    <cellStyle name="Título 1 71" xfId="11483" xr:uid="{00000000-0005-0000-0000-0000A82C0000}"/>
    <cellStyle name="Título 1 72" xfId="11484" xr:uid="{00000000-0005-0000-0000-0000A92C0000}"/>
    <cellStyle name="Título 1 73" xfId="11485" xr:uid="{00000000-0005-0000-0000-0000AA2C0000}"/>
    <cellStyle name="Título 1 74" xfId="11486" xr:uid="{00000000-0005-0000-0000-0000AB2C0000}"/>
    <cellStyle name="Título 1 75" xfId="11487" xr:uid="{00000000-0005-0000-0000-0000AC2C0000}"/>
    <cellStyle name="Título 1 76" xfId="11488" xr:uid="{00000000-0005-0000-0000-0000AD2C0000}"/>
    <cellStyle name="Título 1 77" xfId="11489" xr:uid="{00000000-0005-0000-0000-0000AE2C0000}"/>
    <cellStyle name="Título 1 78" xfId="11490" xr:uid="{00000000-0005-0000-0000-0000AF2C0000}"/>
    <cellStyle name="Título 1 79" xfId="11491" xr:uid="{00000000-0005-0000-0000-0000B02C0000}"/>
    <cellStyle name="Título 1 8" xfId="11492" xr:uid="{00000000-0005-0000-0000-0000B12C0000}"/>
    <cellStyle name="Título 1 80" xfId="11493" xr:uid="{00000000-0005-0000-0000-0000B22C0000}"/>
    <cellStyle name="Título 1 81" xfId="11494" xr:uid="{00000000-0005-0000-0000-0000B32C0000}"/>
    <cellStyle name="Título 1 82" xfId="11495" xr:uid="{00000000-0005-0000-0000-0000B42C0000}"/>
    <cellStyle name="Título 1 83" xfId="11496" xr:uid="{00000000-0005-0000-0000-0000B52C0000}"/>
    <cellStyle name="Título 1 84" xfId="11497" xr:uid="{00000000-0005-0000-0000-0000B62C0000}"/>
    <cellStyle name="Título 1 85" xfId="11498" xr:uid="{00000000-0005-0000-0000-0000B72C0000}"/>
    <cellStyle name="Título 1 86" xfId="11499" xr:uid="{00000000-0005-0000-0000-0000B82C0000}"/>
    <cellStyle name="Título 1 87" xfId="11500" xr:uid="{00000000-0005-0000-0000-0000B92C0000}"/>
    <cellStyle name="Título 1 88" xfId="11501" xr:uid="{00000000-0005-0000-0000-0000BA2C0000}"/>
    <cellStyle name="Título 1 89" xfId="11502" xr:uid="{00000000-0005-0000-0000-0000BB2C0000}"/>
    <cellStyle name="Título 1 9" xfId="11503" xr:uid="{00000000-0005-0000-0000-0000BC2C0000}"/>
    <cellStyle name="Título 1 90" xfId="11504" xr:uid="{00000000-0005-0000-0000-0000BD2C0000}"/>
    <cellStyle name="Título 10" xfId="11505" xr:uid="{00000000-0005-0000-0000-0000BE2C0000}"/>
    <cellStyle name="Título 10 10" xfId="11506" xr:uid="{00000000-0005-0000-0000-0000BF2C0000}"/>
    <cellStyle name="Título 10 11" xfId="11507" xr:uid="{00000000-0005-0000-0000-0000C02C0000}"/>
    <cellStyle name="Título 10 12" xfId="11508" xr:uid="{00000000-0005-0000-0000-0000C12C0000}"/>
    <cellStyle name="Título 10 13" xfId="11509" xr:uid="{00000000-0005-0000-0000-0000C22C0000}"/>
    <cellStyle name="Título 10 14" xfId="11510" xr:uid="{00000000-0005-0000-0000-0000C32C0000}"/>
    <cellStyle name="Título 10 15" xfId="11511" xr:uid="{00000000-0005-0000-0000-0000C42C0000}"/>
    <cellStyle name="Título 10 16" xfId="11512" xr:uid="{00000000-0005-0000-0000-0000C52C0000}"/>
    <cellStyle name="Título 10 17" xfId="11513" xr:uid="{00000000-0005-0000-0000-0000C62C0000}"/>
    <cellStyle name="Título 10 2" xfId="11514" xr:uid="{00000000-0005-0000-0000-0000C72C0000}"/>
    <cellStyle name="Título 10 3" xfId="11515" xr:uid="{00000000-0005-0000-0000-0000C82C0000}"/>
    <cellStyle name="Título 10 4" xfId="11516" xr:uid="{00000000-0005-0000-0000-0000C92C0000}"/>
    <cellStyle name="Título 10 5" xfId="11517" xr:uid="{00000000-0005-0000-0000-0000CA2C0000}"/>
    <cellStyle name="Título 10 6" xfId="11518" xr:uid="{00000000-0005-0000-0000-0000CB2C0000}"/>
    <cellStyle name="Título 10 7" xfId="11519" xr:uid="{00000000-0005-0000-0000-0000CC2C0000}"/>
    <cellStyle name="Título 10 8" xfId="11520" xr:uid="{00000000-0005-0000-0000-0000CD2C0000}"/>
    <cellStyle name="Título 10 9" xfId="11521" xr:uid="{00000000-0005-0000-0000-0000CE2C0000}"/>
    <cellStyle name="Título 11" xfId="11522" xr:uid="{00000000-0005-0000-0000-0000CF2C0000}"/>
    <cellStyle name="Título 12" xfId="11523" xr:uid="{00000000-0005-0000-0000-0000D02C0000}"/>
    <cellStyle name="Título 13" xfId="11524" xr:uid="{00000000-0005-0000-0000-0000D12C0000}"/>
    <cellStyle name="Título 14" xfId="11525" xr:uid="{00000000-0005-0000-0000-0000D22C0000}"/>
    <cellStyle name="Título 15" xfId="11526" xr:uid="{00000000-0005-0000-0000-0000D32C0000}"/>
    <cellStyle name="Título 16" xfId="11527" xr:uid="{00000000-0005-0000-0000-0000D42C0000}"/>
    <cellStyle name="Título 17" xfId="11528" xr:uid="{00000000-0005-0000-0000-0000D52C0000}"/>
    <cellStyle name="Título 18" xfId="11529" xr:uid="{00000000-0005-0000-0000-0000D62C0000}"/>
    <cellStyle name="Título 19" xfId="11530" xr:uid="{00000000-0005-0000-0000-0000D72C0000}"/>
    <cellStyle name="Título 2 2" xfId="11531" xr:uid="{00000000-0005-0000-0000-0000D82C0000}"/>
    <cellStyle name="Título 2 2 2" xfId="11532" xr:uid="{00000000-0005-0000-0000-0000D92C0000}"/>
    <cellStyle name="Título 2 2 3" xfId="11533" xr:uid="{00000000-0005-0000-0000-0000DA2C0000}"/>
    <cellStyle name="Título 2 2 4" xfId="11534" xr:uid="{00000000-0005-0000-0000-0000DB2C0000}"/>
    <cellStyle name="Título 2 2 5" xfId="11535" xr:uid="{00000000-0005-0000-0000-0000DC2C0000}"/>
    <cellStyle name="Título 2 2 6" xfId="11536" xr:uid="{00000000-0005-0000-0000-0000DD2C0000}"/>
    <cellStyle name="Título 2 2 7" xfId="11537" xr:uid="{00000000-0005-0000-0000-0000DE2C0000}"/>
    <cellStyle name="Título 2 2 8" xfId="11538" xr:uid="{00000000-0005-0000-0000-0000DF2C0000}"/>
    <cellStyle name="Título 2 3" xfId="11539" xr:uid="{00000000-0005-0000-0000-0000E02C0000}"/>
    <cellStyle name="Título 2 4" xfId="11540" xr:uid="{00000000-0005-0000-0000-0000E12C0000}"/>
    <cellStyle name="Título 2 5" xfId="11541" xr:uid="{00000000-0005-0000-0000-0000E22C0000}"/>
    <cellStyle name="Título 2 6" xfId="11542" xr:uid="{00000000-0005-0000-0000-0000E32C0000}"/>
    <cellStyle name="Título 2 7" xfId="11543" xr:uid="{00000000-0005-0000-0000-0000E42C0000}"/>
    <cellStyle name="Título 20" xfId="11544" xr:uid="{00000000-0005-0000-0000-0000E52C0000}"/>
    <cellStyle name="Título 21" xfId="11545" xr:uid="{00000000-0005-0000-0000-0000E62C0000}"/>
    <cellStyle name="Título 22" xfId="11546" xr:uid="{00000000-0005-0000-0000-0000E72C0000}"/>
    <cellStyle name="Título 23" xfId="11547" xr:uid="{00000000-0005-0000-0000-0000E82C0000}"/>
    <cellStyle name="Título 24" xfId="11548" xr:uid="{00000000-0005-0000-0000-0000E92C0000}"/>
    <cellStyle name="Título 25" xfId="11549" xr:uid="{00000000-0005-0000-0000-0000EA2C0000}"/>
    <cellStyle name="Título 26" xfId="11550" xr:uid="{00000000-0005-0000-0000-0000EB2C0000}"/>
    <cellStyle name="Título 27" xfId="11551" xr:uid="{00000000-0005-0000-0000-0000EC2C0000}"/>
    <cellStyle name="Título 28" xfId="11552" xr:uid="{00000000-0005-0000-0000-0000ED2C0000}"/>
    <cellStyle name="Título 29" xfId="11553" xr:uid="{00000000-0005-0000-0000-0000EE2C0000}"/>
    <cellStyle name="Título 3 2" xfId="11554" xr:uid="{00000000-0005-0000-0000-0000EF2C0000}"/>
    <cellStyle name="Título 3 2 2" xfId="11555" xr:uid="{00000000-0005-0000-0000-0000F02C0000}"/>
    <cellStyle name="Título 3 2 3" xfId="11556" xr:uid="{00000000-0005-0000-0000-0000F12C0000}"/>
    <cellStyle name="Título 3 2 4" xfId="11557" xr:uid="{00000000-0005-0000-0000-0000F22C0000}"/>
    <cellStyle name="Título 3 2 5" xfId="11558" xr:uid="{00000000-0005-0000-0000-0000F32C0000}"/>
    <cellStyle name="Título 3 2 6" xfId="11559" xr:uid="{00000000-0005-0000-0000-0000F42C0000}"/>
    <cellStyle name="Título 3 2 7" xfId="11560" xr:uid="{00000000-0005-0000-0000-0000F52C0000}"/>
    <cellStyle name="Título 3 2 8" xfId="11561" xr:uid="{00000000-0005-0000-0000-0000F62C0000}"/>
    <cellStyle name="Título 3 3" xfId="11562" xr:uid="{00000000-0005-0000-0000-0000F72C0000}"/>
    <cellStyle name="Título 3 4" xfId="11563" xr:uid="{00000000-0005-0000-0000-0000F82C0000}"/>
    <cellStyle name="Título 3 5" xfId="11564" xr:uid="{00000000-0005-0000-0000-0000F92C0000}"/>
    <cellStyle name="Título 3 6" xfId="11565" xr:uid="{00000000-0005-0000-0000-0000FA2C0000}"/>
    <cellStyle name="Título 3 7" xfId="11566" xr:uid="{00000000-0005-0000-0000-0000FB2C0000}"/>
    <cellStyle name="Título 30" xfId="11567" xr:uid="{00000000-0005-0000-0000-0000FC2C0000}"/>
    <cellStyle name="Título 31" xfId="11568" xr:uid="{00000000-0005-0000-0000-0000FD2C0000}"/>
    <cellStyle name="Título 32" xfId="11569" xr:uid="{00000000-0005-0000-0000-0000FE2C0000}"/>
    <cellStyle name="Título 33" xfId="11570" xr:uid="{00000000-0005-0000-0000-0000FF2C0000}"/>
    <cellStyle name="Título 34" xfId="11571" xr:uid="{00000000-0005-0000-0000-0000002D0000}"/>
    <cellStyle name="Título 35" xfId="11572" xr:uid="{00000000-0005-0000-0000-0000012D0000}"/>
    <cellStyle name="Título 36" xfId="11573" xr:uid="{00000000-0005-0000-0000-0000022D0000}"/>
    <cellStyle name="Título 4 2" xfId="11574" xr:uid="{00000000-0005-0000-0000-0000032D0000}"/>
    <cellStyle name="Título 4 2 2" xfId="11575" xr:uid="{00000000-0005-0000-0000-0000042D0000}"/>
    <cellStyle name="Título 4 2 3" xfId="11576" xr:uid="{00000000-0005-0000-0000-0000052D0000}"/>
    <cellStyle name="Título 4 2 4" xfId="11577" xr:uid="{00000000-0005-0000-0000-0000062D0000}"/>
    <cellStyle name="Título 4 2 5" xfId="11578" xr:uid="{00000000-0005-0000-0000-0000072D0000}"/>
    <cellStyle name="Título 4 2 6" xfId="11579" xr:uid="{00000000-0005-0000-0000-0000082D0000}"/>
    <cellStyle name="Título 4 2 7" xfId="11580" xr:uid="{00000000-0005-0000-0000-0000092D0000}"/>
    <cellStyle name="Título 4 2 8" xfId="11581" xr:uid="{00000000-0005-0000-0000-00000A2D0000}"/>
    <cellStyle name="Título 4 3" xfId="11582" xr:uid="{00000000-0005-0000-0000-00000B2D0000}"/>
    <cellStyle name="Título 4 4" xfId="11583" xr:uid="{00000000-0005-0000-0000-00000C2D0000}"/>
    <cellStyle name="Título 4 5" xfId="11584" xr:uid="{00000000-0005-0000-0000-00000D2D0000}"/>
    <cellStyle name="Título 4 6" xfId="11585" xr:uid="{00000000-0005-0000-0000-00000E2D0000}"/>
    <cellStyle name="Título 4 7" xfId="11586" xr:uid="{00000000-0005-0000-0000-00000F2D0000}"/>
    <cellStyle name="Título 5" xfId="11587" xr:uid="{00000000-0005-0000-0000-0000102D0000}"/>
    <cellStyle name="Título 5 2" xfId="11588" xr:uid="{00000000-0005-0000-0000-0000112D0000}"/>
    <cellStyle name="Título 5 3" xfId="11589" xr:uid="{00000000-0005-0000-0000-0000122D0000}"/>
    <cellStyle name="Título 5 4" xfId="11590" xr:uid="{00000000-0005-0000-0000-0000132D0000}"/>
    <cellStyle name="Título 5 5" xfId="11591" xr:uid="{00000000-0005-0000-0000-0000142D0000}"/>
    <cellStyle name="Título 5 6" xfId="11592" xr:uid="{00000000-0005-0000-0000-0000152D0000}"/>
    <cellStyle name="Título 5 7" xfId="11593" xr:uid="{00000000-0005-0000-0000-0000162D0000}"/>
    <cellStyle name="Título 6" xfId="11594" xr:uid="{00000000-0005-0000-0000-0000172D0000}"/>
    <cellStyle name="Título 7" xfId="11595" xr:uid="{00000000-0005-0000-0000-0000182D0000}"/>
    <cellStyle name="Título 8" xfId="11596" xr:uid="{00000000-0005-0000-0000-0000192D0000}"/>
    <cellStyle name="Título 9" xfId="11597" xr:uid="{00000000-0005-0000-0000-00001A2D0000}"/>
    <cellStyle name="Titulo1" xfId="28" xr:uid="{00000000-0005-0000-0000-00001B2D0000}"/>
    <cellStyle name="Titulo2" xfId="29" xr:uid="{00000000-0005-0000-0000-00001C2D0000}"/>
    <cellStyle name="TONELADA_2" xfId="11598" xr:uid="{00000000-0005-0000-0000-00001D2D0000}"/>
    <cellStyle name="Total 2" xfId="11599" xr:uid="{00000000-0005-0000-0000-00001E2D0000}"/>
    <cellStyle name="Total 2 2" xfId="11600" xr:uid="{00000000-0005-0000-0000-00001F2D0000}"/>
    <cellStyle name="Total 2 3" xfId="11601" xr:uid="{00000000-0005-0000-0000-0000202D0000}"/>
    <cellStyle name="Total 2 4" xfId="11602" xr:uid="{00000000-0005-0000-0000-0000212D0000}"/>
    <cellStyle name="Total 2 5" xfId="11603" xr:uid="{00000000-0005-0000-0000-0000222D0000}"/>
    <cellStyle name="Total 2 6" xfId="11604" xr:uid="{00000000-0005-0000-0000-0000232D0000}"/>
    <cellStyle name="Total 2 7" xfId="11605" xr:uid="{00000000-0005-0000-0000-0000242D0000}"/>
    <cellStyle name="Total 2 8" xfId="11606" xr:uid="{00000000-0005-0000-0000-0000252D0000}"/>
    <cellStyle name="Total 3" xfId="11607" xr:uid="{00000000-0005-0000-0000-0000262D0000}"/>
    <cellStyle name="Total 3 2" xfId="11608" xr:uid="{00000000-0005-0000-0000-0000272D0000}"/>
    <cellStyle name="Total 3 3" xfId="11609" xr:uid="{00000000-0005-0000-0000-0000282D0000}"/>
    <cellStyle name="Total 3 4" xfId="11610" xr:uid="{00000000-0005-0000-0000-0000292D0000}"/>
    <cellStyle name="Total 3 5" xfId="11611" xr:uid="{00000000-0005-0000-0000-00002A2D0000}"/>
    <cellStyle name="Total 3 6" xfId="11612" xr:uid="{00000000-0005-0000-0000-00002B2D0000}"/>
    <cellStyle name="Total 3 7" xfId="11613" xr:uid="{00000000-0005-0000-0000-00002C2D0000}"/>
    <cellStyle name="Total 4" xfId="11614" xr:uid="{00000000-0005-0000-0000-00002D2D0000}"/>
    <cellStyle name="Total 4 2" xfId="11615" xr:uid="{00000000-0005-0000-0000-00002E2D0000}"/>
    <cellStyle name="Total 4 3" xfId="11616" xr:uid="{00000000-0005-0000-0000-00002F2D0000}"/>
    <cellStyle name="Total 4 4" xfId="11617" xr:uid="{00000000-0005-0000-0000-0000302D0000}"/>
    <cellStyle name="Total 4 5" xfId="11618" xr:uid="{00000000-0005-0000-0000-0000312D0000}"/>
    <cellStyle name="Total 4 6" xfId="11619" xr:uid="{00000000-0005-0000-0000-0000322D0000}"/>
    <cellStyle name="Total 4 7" xfId="11620" xr:uid="{00000000-0005-0000-0000-0000332D0000}"/>
    <cellStyle name="Total 5" xfId="11621" xr:uid="{00000000-0005-0000-0000-0000342D0000}"/>
    <cellStyle name="Total 5 2" xfId="11622" xr:uid="{00000000-0005-0000-0000-0000352D0000}"/>
    <cellStyle name="Total 5 3" xfId="11623" xr:uid="{00000000-0005-0000-0000-0000362D0000}"/>
    <cellStyle name="Total 5 4" xfId="11624" xr:uid="{00000000-0005-0000-0000-0000372D0000}"/>
    <cellStyle name="Total 5 5" xfId="11625" xr:uid="{00000000-0005-0000-0000-0000382D0000}"/>
    <cellStyle name="Total 5 6" xfId="11626" xr:uid="{00000000-0005-0000-0000-0000392D0000}"/>
    <cellStyle name="Total 5 7" xfId="11627" xr:uid="{00000000-0005-0000-0000-00003A2D0000}"/>
    <cellStyle name="Total 6" xfId="11628" xr:uid="{00000000-0005-0000-0000-00003B2D0000}"/>
    <cellStyle name="Total 6 2" xfId="11629" xr:uid="{00000000-0005-0000-0000-00003C2D0000}"/>
    <cellStyle name="Total 6 3" xfId="11630" xr:uid="{00000000-0005-0000-0000-00003D2D0000}"/>
    <cellStyle name="Total 6 4" xfId="11631" xr:uid="{00000000-0005-0000-0000-00003E2D0000}"/>
    <cellStyle name="Total 6 5" xfId="11632" xr:uid="{00000000-0005-0000-0000-00003F2D0000}"/>
    <cellStyle name="Total 6 6" xfId="11633" xr:uid="{00000000-0005-0000-0000-0000402D0000}"/>
    <cellStyle name="Total 6 7" xfId="11634" xr:uid="{00000000-0005-0000-0000-0000412D0000}"/>
    <cellStyle name="Total 7" xfId="11635" xr:uid="{00000000-0005-0000-0000-0000422D0000}"/>
    <cellStyle name="Total 7 2" xfId="11636" xr:uid="{00000000-0005-0000-0000-0000432D0000}"/>
    <cellStyle name="Total 7 3" xfId="11637" xr:uid="{00000000-0005-0000-0000-0000442D0000}"/>
    <cellStyle name="Total 7 4" xfId="11638" xr:uid="{00000000-0005-0000-0000-0000452D0000}"/>
    <cellStyle name="Total 7 5" xfId="11639" xr:uid="{00000000-0005-0000-0000-0000462D0000}"/>
    <cellStyle name="Total 7 6" xfId="11640" xr:uid="{00000000-0005-0000-0000-0000472D0000}"/>
    <cellStyle name="Total 7 7" xfId="11641" xr:uid="{00000000-0005-0000-0000-0000482D0000}"/>
    <cellStyle name="Total 8" xfId="11642" xr:uid="{00000000-0005-0000-0000-0000492D0000}"/>
    <cellStyle name="Vírgula 10" xfId="11643" xr:uid="{00000000-0005-0000-0000-00004A2D0000}"/>
    <cellStyle name="Vírgula 10 2" xfId="14643" xr:uid="{4DE83EB9-22A0-42E5-8CF0-9840F6F4902D}"/>
    <cellStyle name="Vírgula 11" xfId="11644" xr:uid="{00000000-0005-0000-0000-00004B2D0000}"/>
    <cellStyle name="Vírgula 11 2" xfId="11645" xr:uid="{00000000-0005-0000-0000-00004C2D0000}"/>
    <cellStyle name="Vírgula 11 2 2" xfId="14645" xr:uid="{25A759A9-F8EC-43A1-AFB3-A837D14626B5}"/>
    <cellStyle name="Vírgula 11 3" xfId="11646" xr:uid="{00000000-0005-0000-0000-00004D2D0000}"/>
    <cellStyle name="Vírgula 11 3 2" xfId="14646" xr:uid="{FB14B434-038B-4A9F-A809-81FBDEB91D47}"/>
    <cellStyle name="Vírgula 11 4" xfId="11647" xr:uid="{00000000-0005-0000-0000-00004E2D0000}"/>
    <cellStyle name="Vírgula 11 4 2" xfId="14647" xr:uid="{4668BA84-455B-4AAD-88A1-B2E8AD73B8AF}"/>
    <cellStyle name="Vírgula 11 5" xfId="11648" xr:uid="{00000000-0005-0000-0000-00004F2D0000}"/>
    <cellStyle name="Vírgula 11 5 2" xfId="14648" xr:uid="{D63FE617-5827-4F82-8DD9-F86293956DF8}"/>
    <cellStyle name="Vírgula 11 6" xfId="11649" xr:uid="{00000000-0005-0000-0000-0000502D0000}"/>
    <cellStyle name="Vírgula 11 6 2" xfId="14649" xr:uid="{D642C8B1-DF97-47E3-9D72-B9347703CB93}"/>
    <cellStyle name="Vírgula 11 7" xfId="11650" xr:uid="{00000000-0005-0000-0000-0000512D0000}"/>
    <cellStyle name="Vírgula 11 7 2" xfId="14650" xr:uid="{73C1AFE4-31C2-4EA0-95F9-C0969E5EA1F6}"/>
    <cellStyle name="Vírgula 11 8" xfId="14644" xr:uid="{C1ECED3B-28A7-44D0-8E5C-0B3591BDE509}"/>
    <cellStyle name="Vírgula 12" xfId="11651" xr:uid="{00000000-0005-0000-0000-0000522D0000}"/>
    <cellStyle name="Vírgula 12 2" xfId="11652" xr:uid="{00000000-0005-0000-0000-0000532D0000}"/>
    <cellStyle name="Vírgula 12 2 2" xfId="14652" xr:uid="{089D5010-AE71-4E6B-BE44-AE469D20EDC6}"/>
    <cellStyle name="Vírgula 12 3" xfId="11653" xr:uid="{00000000-0005-0000-0000-0000542D0000}"/>
    <cellStyle name="Vírgula 12 3 2" xfId="14653" xr:uid="{EF9C7A29-4A0F-48E0-8723-7FAEF73901C1}"/>
    <cellStyle name="Vírgula 12 4" xfId="11654" xr:uid="{00000000-0005-0000-0000-0000552D0000}"/>
    <cellStyle name="Vírgula 12 4 2" xfId="14654" xr:uid="{89DA2C22-56C4-40D0-A33B-6B4A26B475BF}"/>
    <cellStyle name="Vírgula 12 5" xfId="11655" xr:uid="{00000000-0005-0000-0000-0000562D0000}"/>
    <cellStyle name="Vírgula 12 5 2" xfId="14655" xr:uid="{AA209A8D-190C-4AD9-8E10-F553DCA04D42}"/>
    <cellStyle name="Vírgula 12 6" xfId="11656" xr:uid="{00000000-0005-0000-0000-0000572D0000}"/>
    <cellStyle name="Vírgula 12 6 2" xfId="14656" xr:uid="{23C8633E-624A-430C-B6B3-DBE61730908C}"/>
    <cellStyle name="Vírgula 12 7" xfId="11657" xr:uid="{00000000-0005-0000-0000-0000582D0000}"/>
    <cellStyle name="Vírgula 12 7 2" xfId="14657" xr:uid="{A0D5F8EC-5E96-463D-A09C-597A7270B8D1}"/>
    <cellStyle name="Vírgula 12 8" xfId="11658" xr:uid="{00000000-0005-0000-0000-0000592D0000}"/>
    <cellStyle name="Vírgula 12 8 2" xfId="14658" xr:uid="{E36FB2EE-B589-4286-8329-B3B97D6F3FED}"/>
    <cellStyle name="Vírgula 12 9" xfId="14651" xr:uid="{C71E649D-C17A-4ABC-912A-182CCDDF416C}"/>
    <cellStyle name="Vírgula 13" xfId="11659" xr:uid="{00000000-0005-0000-0000-00005A2D0000}"/>
    <cellStyle name="Vírgula 13 2" xfId="14659" xr:uid="{BC1F0987-CCB1-4FDB-B190-7B578E0BBA3D}"/>
    <cellStyle name="Vírgula 14" xfId="14821" xr:uid="{0F9069AD-FDF5-4583-8BB1-7BCA75B5CEF0}"/>
    <cellStyle name="Vírgula 2" xfId="30" xr:uid="{00000000-0005-0000-0000-00005B2D0000}"/>
    <cellStyle name="Vírgula 2 10" xfId="11660" xr:uid="{00000000-0005-0000-0000-00005C2D0000}"/>
    <cellStyle name="Vírgula 2 10 2" xfId="14660" xr:uid="{95293D4C-C33D-4754-AC6F-68FF62EB295E}"/>
    <cellStyle name="Vírgula 2 11" xfId="11661" xr:uid="{00000000-0005-0000-0000-00005D2D0000}"/>
    <cellStyle name="Vírgula 2 11 2" xfId="14661" xr:uid="{68ACB86B-F7D5-448A-B20B-5A273705B793}"/>
    <cellStyle name="Vírgula 2 12" xfId="11662" xr:uid="{00000000-0005-0000-0000-00005E2D0000}"/>
    <cellStyle name="Vírgula 2 12 2" xfId="14662" xr:uid="{C81DCDE7-9C23-42DA-BBC4-69F2D778516D}"/>
    <cellStyle name="Vírgula 2 13" xfId="11663" xr:uid="{00000000-0005-0000-0000-00005F2D0000}"/>
    <cellStyle name="Vírgula 2 13 2" xfId="14663" xr:uid="{2AB34B27-7042-4F96-8F8D-0B394A339B51}"/>
    <cellStyle name="Vírgula 2 14" xfId="11664" xr:uid="{00000000-0005-0000-0000-0000602D0000}"/>
    <cellStyle name="Vírgula 2 14 2" xfId="14664" xr:uid="{636D7334-724F-4C5E-869C-7D1295183A68}"/>
    <cellStyle name="Vírgula 2 15" xfId="11665" xr:uid="{00000000-0005-0000-0000-0000612D0000}"/>
    <cellStyle name="Vírgula 2 15 2" xfId="14665" xr:uid="{3B120766-FB89-463A-8A67-9B94521CAC14}"/>
    <cellStyle name="Vírgula 2 16" xfId="11666" xr:uid="{00000000-0005-0000-0000-0000622D0000}"/>
    <cellStyle name="Vírgula 2 16 2" xfId="14666" xr:uid="{9DAC38E3-E645-47A2-A018-25BE08E1E363}"/>
    <cellStyle name="Vírgula 2 17" xfId="11667" xr:uid="{00000000-0005-0000-0000-0000632D0000}"/>
    <cellStyle name="Vírgula 2 17 2" xfId="14667" xr:uid="{EC437254-188F-4675-BA4F-65C544D4681F}"/>
    <cellStyle name="Vírgula 2 18" xfId="11668" xr:uid="{00000000-0005-0000-0000-0000642D0000}"/>
    <cellStyle name="Vírgula 2 18 2" xfId="14668" xr:uid="{498110C1-5BA6-4E25-BA7F-A1DD67DEDFC8}"/>
    <cellStyle name="Vírgula 2 19" xfId="11669" xr:uid="{00000000-0005-0000-0000-0000652D0000}"/>
    <cellStyle name="Vírgula 2 19 2" xfId="14669" xr:uid="{C085547E-04BF-46EE-AAB1-98EE62963CE5}"/>
    <cellStyle name="Vírgula 2 2" xfId="58" xr:uid="{00000000-0005-0000-0000-0000662D0000}"/>
    <cellStyle name="Vírgula 2 2 10" xfId="11670" xr:uid="{00000000-0005-0000-0000-0000672D0000}"/>
    <cellStyle name="Vírgula 2 2 10 2" xfId="14670" xr:uid="{DB1D6DEA-F067-40ED-806B-06B53B198A27}"/>
    <cellStyle name="Vírgula 2 2 11" xfId="149" xr:uid="{00000000-0005-0000-0000-0000682D0000}"/>
    <cellStyle name="Vírgula 2 2 11 2" xfId="11928" xr:uid="{F4FB615A-4437-4FDA-8E0A-079613608AC6}"/>
    <cellStyle name="Vírgula 2 2 12" xfId="11839" xr:uid="{B7B09B13-F4F1-4939-BB3F-13EAB76B32F0}"/>
    <cellStyle name="Vírgula 2 2 2" xfId="80" xr:uid="{00000000-0005-0000-0000-0000692D0000}"/>
    <cellStyle name="Vírgula 2 2 2 2" xfId="123" xr:uid="{00000000-0005-0000-0000-00006A2D0000}"/>
    <cellStyle name="Vírgula 2 2 2 2 2" xfId="214" xr:uid="{00000000-0005-0000-0000-00006B2D0000}"/>
    <cellStyle name="Vírgula 2 2 2 2 2 2" xfId="11993" xr:uid="{AF36607F-830B-489D-8FC1-3E64CA563532}"/>
    <cellStyle name="Vírgula 2 2 2 2 3" xfId="11903" xr:uid="{03DB6F30-7F53-4191-8F38-6191C7850267}"/>
    <cellStyle name="Vírgula 2 2 2 3" xfId="11671" xr:uid="{00000000-0005-0000-0000-00006C2D0000}"/>
    <cellStyle name="Vírgula 2 2 2 3 2" xfId="14671" xr:uid="{CC152FFC-1B5D-40BF-A3B5-0D4A7A275148}"/>
    <cellStyle name="Vírgula 2 2 2 4" xfId="11672" xr:uid="{00000000-0005-0000-0000-00006D2D0000}"/>
    <cellStyle name="Vírgula 2 2 2 4 2" xfId="14672" xr:uid="{BA3FDC5A-F832-47B0-9CD3-F5815C82A74D}"/>
    <cellStyle name="Vírgula 2 2 2 5" xfId="11673" xr:uid="{00000000-0005-0000-0000-00006E2D0000}"/>
    <cellStyle name="Vírgula 2 2 2 5 2" xfId="14673" xr:uid="{0C1F7D27-B3C0-4C73-8DDC-D83509B7E4E2}"/>
    <cellStyle name="Vírgula 2 2 2 6" xfId="11674" xr:uid="{00000000-0005-0000-0000-00006F2D0000}"/>
    <cellStyle name="Vírgula 2 2 2 6 2" xfId="14674" xr:uid="{7953A6EC-92C9-4B50-82E7-08309668308D}"/>
    <cellStyle name="Vírgula 2 2 2 7" xfId="11675" xr:uid="{00000000-0005-0000-0000-0000702D0000}"/>
    <cellStyle name="Vírgula 2 2 2 7 2" xfId="14675" xr:uid="{E0F64188-B8FF-45BB-A02C-9D53E1D67E46}"/>
    <cellStyle name="Vírgula 2 2 2 8" xfId="171" xr:uid="{00000000-0005-0000-0000-0000712D0000}"/>
    <cellStyle name="Vírgula 2 2 2 8 2" xfId="11950" xr:uid="{46925189-74EA-4F6E-8C44-BEF4FB28A640}"/>
    <cellStyle name="Vírgula 2 2 2 9" xfId="11860" xr:uid="{648771F5-F3B8-4382-A2B6-3EC348019596}"/>
    <cellStyle name="Vírgula 2 2 3" xfId="102" xr:uid="{00000000-0005-0000-0000-0000722D0000}"/>
    <cellStyle name="Vírgula 2 2 3 2" xfId="193" xr:uid="{00000000-0005-0000-0000-0000732D0000}"/>
    <cellStyle name="Vírgula 2 2 3 2 2" xfId="11972" xr:uid="{0E997DA6-3CC4-4F17-A97A-8074822EB3F0}"/>
    <cellStyle name="Vírgula 2 2 3 3" xfId="11882" xr:uid="{9A64F737-D52A-4D14-B94E-8D382F80A204}"/>
    <cellStyle name="Vírgula 2 2 4" xfId="11676" xr:uid="{00000000-0005-0000-0000-0000742D0000}"/>
    <cellStyle name="Vírgula 2 2 4 2" xfId="14676" xr:uid="{2AA55107-0549-4546-B1C0-195DF6E807B9}"/>
    <cellStyle name="Vírgula 2 2 5" xfId="11677" xr:uid="{00000000-0005-0000-0000-0000752D0000}"/>
    <cellStyle name="Vírgula 2 2 5 2" xfId="14677" xr:uid="{633269B2-FB1E-4797-BC0D-349793EE9C58}"/>
    <cellStyle name="Vírgula 2 2 6" xfId="11678" xr:uid="{00000000-0005-0000-0000-0000762D0000}"/>
    <cellStyle name="Vírgula 2 2 6 2" xfId="14678" xr:uid="{10B97D3A-CD4D-412A-BE0F-85A4F7F82B08}"/>
    <cellStyle name="Vírgula 2 2 7" xfId="11679" xr:uid="{00000000-0005-0000-0000-0000772D0000}"/>
    <cellStyle name="Vírgula 2 2 7 2" xfId="14679" xr:uid="{351DC6D3-0E50-44D4-AF3E-2CCE85104E24}"/>
    <cellStyle name="Vírgula 2 2 8" xfId="11680" xr:uid="{00000000-0005-0000-0000-0000782D0000}"/>
    <cellStyle name="Vírgula 2 2 8 2" xfId="14680" xr:uid="{E19348E3-60F9-48AD-86AE-45DA927639BE}"/>
    <cellStyle name="Vírgula 2 2 9" xfId="11681" xr:uid="{00000000-0005-0000-0000-0000792D0000}"/>
    <cellStyle name="Vírgula 2 2 9 2" xfId="14681" xr:uid="{9CEA2BA7-32F0-4B4A-ACEA-6B634327B791}"/>
    <cellStyle name="Vírgula 2 20" xfId="11682" xr:uid="{00000000-0005-0000-0000-00007A2D0000}"/>
    <cellStyle name="Vírgula 2 20 2" xfId="14682" xr:uid="{4C8C8ECA-B166-4248-911C-EBD7E5201BD8}"/>
    <cellStyle name="Vírgula 2 21" xfId="11683" xr:uid="{00000000-0005-0000-0000-00007B2D0000}"/>
    <cellStyle name="Vírgula 2 21 2" xfId="14683" xr:uid="{C0421AFF-2272-44F6-952A-DC402EA192DE}"/>
    <cellStyle name="Vírgula 2 22" xfId="11684" xr:uid="{00000000-0005-0000-0000-00007C2D0000}"/>
    <cellStyle name="Vírgula 2 22 2" xfId="14684" xr:uid="{43801D9A-1F1C-4EF6-96E9-2A2B57B64715}"/>
    <cellStyle name="Vírgula 2 23" xfId="11685" xr:uid="{00000000-0005-0000-0000-00007D2D0000}"/>
    <cellStyle name="Vírgula 2 23 2" xfId="14685" xr:uid="{A5832DC9-AFD7-4076-81B0-A52CAB4A9F50}"/>
    <cellStyle name="Vírgula 2 24" xfId="11686" xr:uid="{00000000-0005-0000-0000-00007E2D0000}"/>
    <cellStyle name="Vírgula 2 24 2" xfId="14686" xr:uid="{E4AE28E2-6688-4923-93ED-61A9EFFB7A82}"/>
    <cellStyle name="Vírgula 2 25" xfId="11687" xr:uid="{00000000-0005-0000-0000-00007F2D0000}"/>
    <cellStyle name="Vírgula 2 25 2" xfId="14687" xr:uid="{7FB39344-5E51-42BD-8033-D25511D22E66}"/>
    <cellStyle name="Vírgula 2 26" xfId="11688" xr:uid="{00000000-0005-0000-0000-0000802D0000}"/>
    <cellStyle name="Vírgula 2 26 2" xfId="14688" xr:uid="{BCE58718-32A4-4218-B3B3-BA6ED0A65CAF}"/>
    <cellStyle name="Vírgula 2 27" xfId="11689" xr:uid="{00000000-0005-0000-0000-0000812D0000}"/>
    <cellStyle name="Vírgula 2 27 2" xfId="14689" xr:uid="{6419E134-65B0-4E65-9466-C4BB1E962F62}"/>
    <cellStyle name="Vírgula 2 28" xfId="11690" xr:uid="{00000000-0005-0000-0000-0000822D0000}"/>
    <cellStyle name="Vírgula 2 28 2" xfId="14690" xr:uid="{CDD15187-5C4A-4987-BB87-37652F4B0874}"/>
    <cellStyle name="Vírgula 2 29" xfId="133" xr:uid="{00000000-0005-0000-0000-0000832D0000}"/>
    <cellStyle name="Vírgula 2 29 2" xfId="11913" xr:uid="{4692CD20-807D-42C9-B6CF-0ABE41DBBB6C}"/>
    <cellStyle name="Vírgula 2 3" xfId="69" xr:uid="{00000000-0005-0000-0000-0000842D0000}"/>
    <cellStyle name="Vírgula 2 3 2" xfId="112" xr:uid="{00000000-0005-0000-0000-0000852D0000}"/>
    <cellStyle name="Vírgula 2 3 2 2" xfId="11691" xr:uid="{00000000-0005-0000-0000-0000862D0000}"/>
    <cellStyle name="Vírgula 2 3 2 3" xfId="11692" xr:uid="{00000000-0005-0000-0000-0000872D0000}"/>
    <cellStyle name="Vírgula 2 3 2 3 2" xfId="14691" xr:uid="{847B2447-7036-40C1-A55E-77821DE40C73}"/>
    <cellStyle name="Vírgula 2 3 2 4" xfId="11693" xr:uid="{00000000-0005-0000-0000-0000882D0000}"/>
    <cellStyle name="Vírgula 2 3 2 4 2" xfId="14692" xr:uid="{18A34668-2880-4AAB-9C2B-39D0F8C96425}"/>
    <cellStyle name="Vírgula 2 3 2 5" xfId="11694" xr:uid="{00000000-0005-0000-0000-0000892D0000}"/>
    <cellStyle name="Vírgula 2 3 2 5 2" xfId="14693" xr:uid="{21BC0B15-80C6-427A-B126-C96B8ADB34B3}"/>
    <cellStyle name="Vírgula 2 3 2 6" xfId="11695" xr:uid="{00000000-0005-0000-0000-00008A2D0000}"/>
    <cellStyle name="Vírgula 2 3 2 6 2" xfId="14694" xr:uid="{DAC6E86F-C519-4291-ADC7-D3576D430C61}"/>
    <cellStyle name="Vírgula 2 3 2 7" xfId="11696" xr:uid="{00000000-0005-0000-0000-00008B2D0000}"/>
    <cellStyle name="Vírgula 2 3 2 7 2" xfId="14695" xr:uid="{E9245315-93D5-4602-8D0F-950561D17960}"/>
    <cellStyle name="Vírgula 2 3 2 8" xfId="203" xr:uid="{00000000-0005-0000-0000-00008C2D0000}"/>
    <cellStyle name="Vírgula 2 3 2 8 2" xfId="11982" xr:uid="{1F3771D9-61BD-470A-B219-7831F1C62400}"/>
    <cellStyle name="Vírgula 2 3 2 9" xfId="11892" xr:uid="{2675C075-B3CB-464E-87D9-D57561AEAE48}"/>
    <cellStyle name="Vírgula 2 3 3" xfId="11697" xr:uid="{00000000-0005-0000-0000-00008D2D0000}"/>
    <cellStyle name="Vírgula 2 3 4" xfId="160" xr:uid="{00000000-0005-0000-0000-00008E2D0000}"/>
    <cellStyle name="Vírgula 2 3 4 2" xfId="11939" xr:uid="{9934D57C-A515-4B50-BFDD-45CA2B346111}"/>
    <cellStyle name="Vírgula 2 3 5" xfId="11849" xr:uid="{A0812EB7-1B4C-406A-B970-E8F3A4A28BA7}"/>
    <cellStyle name="Vírgula 2 30" xfId="11828" xr:uid="{7C40AB09-F09C-409F-B311-E5668FD3E77D}"/>
    <cellStyle name="Vírgula 2 4" xfId="91" xr:uid="{00000000-0005-0000-0000-00008F2D0000}"/>
    <cellStyle name="Vírgula 2 4 10" xfId="11871" xr:uid="{46F6F69F-4E0A-41E4-96A2-23C56EB0A7CB}"/>
    <cellStyle name="Vírgula 2 4 2" xfId="11698" xr:uid="{00000000-0005-0000-0000-0000902D0000}"/>
    <cellStyle name="Vírgula 2 4 2 2" xfId="11699" xr:uid="{00000000-0005-0000-0000-0000912D0000}"/>
    <cellStyle name="Vírgula 2 4 2 2 2" xfId="14697" xr:uid="{19BE2E72-6906-4172-B21F-3DEA7FAFFF69}"/>
    <cellStyle name="Vírgula 2 4 2 3" xfId="11700" xr:uid="{00000000-0005-0000-0000-0000922D0000}"/>
    <cellStyle name="Vírgula 2 4 2 3 2" xfId="14698" xr:uid="{39B5F501-B0FD-4D8A-A194-27EDCB1014ED}"/>
    <cellStyle name="Vírgula 2 4 2 4" xfId="11701" xr:uid="{00000000-0005-0000-0000-0000932D0000}"/>
    <cellStyle name="Vírgula 2 4 2 4 2" xfId="14699" xr:uid="{08D26ADF-0A88-4B2A-86B8-288080BE2564}"/>
    <cellStyle name="Vírgula 2 4 2 5" xfId="11702" xr:uid="{00000000-0005-0000-0000-0000942D0000}"/>
    <cellStyle name="Vírgula 2 4 2 5 2" xfId="14700" xr:uid="{3B26535E-53F0-452C-AA05-3D8295326784}"/>
    <cellStyle name="Vírgula 2 4 2 6" xfId="11703" xr:uid="{00000000-0005-0000-0000-0000952D0000}"/>
    <cellStyle name="Vírgula 2 4 2 6 2" xfId="14701" xr:uid="{7C02CFDB-7B81-438E-9BBD-DB65914E3527}"/>
    <cellStyle name="Vírgula 2 4 2 7" xfId="11704" xr:uid="{00000000-0005-0000-0000-0000962D0000}"/>
    <cellStyle name="Vírgula 2 4 2 7 2" xfId="14702" xr:uid="{39DFC2B9-2586-42AA-9BD5-F7221C6F29D0}"/>
    <cellStyle name="Vírgula 2 4 2 8" xfId="14696" xr:uid="{C94EB412-7EFC-459D-9D8E-32ABA3788C77}"/>
    <cellStyle name="Vírgula 2 4 3" xfId="11705" xr:uid="{00000000-0005-0000-0000-0000972D0000}"/>
    <cellStyle name="Vírgula 2 4 3 2" xfId="14703" xr:uid="{ACF85B0A-31CE-4600-85D1-BEACDED361EB}"/>
    <cellStyle name="Vírgula 2 4 4" xfId="11706" xr:uid="{00000000-0005-0000-0000-0000982D0000}"/>
    <cellStyle name="Vírgula 2 4 4 2" xfId="14704" xr:uid="{7F552CDA-E17B-4D8E-9FA7-08674E16088C}"/>
    <cellStyle name="Vírgula 2 4 5" xfId="11707" xr:uid="{00000000-0005-0000-0000-0000992D0000}"/>
    <cellStyle name="Vírgula 2 4 5 2" xfId="14705" xr:uid="{55680B6C-80F9-4758-922B-50EB74CBD76B}"/>
    <cellStyle name="Vírgula 2 4 6" xfId="11708" xr:uid="{00000000-0005-0000-0000-00009A2D0000}"/>
    <cellStyle name="Vírgula 2 4 6 2" xfId="14706" xr:uid="{00903150-000E-4F70-9F62-CA2F610C40F5}"/>
    <cellStyle name="Vírgula 2 4 7" xfId="11709" xr:uid="{00000000-0005-0000-0000-00009B2D0000}"/>
    <cellStyle name="Vírgula 2 4 7 2" xfId="14707" xr:uid="{3088810A-AA76-489E-B963-20E6461528BA}"/>
    <cellStyle name="Vírgula 2 4 8" xfId="11710" xr:uid="{00000000-0005-0000-0000-00009C2D0000}"/>
    <cellStyle name="Vírgula 2 4 8 2" xfId="14708" xr:uid="{D6FD96A7-F5C8-4652-88AE-A4EBAA1A643A}"/>
    <cellStyle name="Vírgula 2 4 9" xfId="182" xr:uid="{00000000-0005-0000-0000-00009D2D0000}"/>
    <cellStyle name="Vírgula 2 4 9 2" xfId="11961" xr:uid="{DB6DFE52-8D03-4409-9123-4F4599512699}"/>
    <cellStyle name="Vírgula 2 5" xfId="11711" xr:uid="{00000000-0005-0000-0000-00009E2D0000}"/>
    <cellStyle name="Vírgula 2 5 2" xfId="11712" xr:uid="{00000000-0005-0000-0000-00009F2D0000}"/>
    <cellStyle name="Vírgula 2 5 2 2" xfId="14710" xr:uid="{2792B4BE-2884-425D-BDA5-70CDC694DF2B}"/>
    <cellStyle name="Vírgula 2 5 3" xfId="11713" xr:uid="{00000000-0005-0000-0000-0000A02D0000}"/>
    <cellStyle name="Vírgula 2 5 3 2" xfId="14711" xr:uid="{7BA88EE8-D616-4AB0-8CDD-B3F24B81EF01}"/>
    <cellStyle name="Vírgula 2 5 4" xfId="11714" xr:uid="{00000000-0005-0000-0000-0000A12D0000}"/>
    <cellStyle name="Vírgula 2 5 4 2" xfId="14712" xr:uid="{419E9B1F-401B-44A5-94BA-83CC24FFFA76}"/>
    <cellStyle name="Vírgula 2 5 5" xfId="11715" xr:uid="{00000000-0005-0000-0000-0000A22D0000}"/>
    <cellStyle name="Vírgula 2 5 5 2" xfId="14713" xr:uid="{3C725E62-968D-4B9E-A870-29D47A0A8BD4}"/>
    <cellStyle name="Vírgula 2 5 6" xfId="11716" xr:uid="{00000000-0005-0000-0000-0000A32D0000}"/>
    <cellStyle name="Vírgula 2 5 6 2" xfId="14714" xr:uid="{F35F320D-D85A-4EDA-82F6-731C77D516D6}"/>
    <cellStyle name="Vírgula 2 5 7" xfId="11717" xr:uid="{00000000-0005-0000-0000-0000A42D0000}"/>
    <cellStyle name="Vírgula 2 5 7 2" xfId="14715" xr:uid="{7A94BBA9-4EFB-4A2B-B78C-FFC9E60FEC2D}"/>
    <cellStyle name="Vírgula 2 5 8" xfId="14709" xr:uid="{B6CB1383-E057-40FE-A285-C15618046CD8}"/>
    <cellStyle name="Vírgula 2 6" xfId="11718" xr:uid="{00000000-0005-0000-0000-0000A52D0000}"/>
    <cellStyle name="Vírgula 2 7" xfId="11719" xr:uid="{00000000-0005-0000-0000-0000A62D0000}"/>
    <cellStyle name="Vírgula 2 7 2" xfId="14716" xr:uid="{808422E0-E568-4016-A862-03506EEC8B92}"/>
    <cellStyle name="Vírgula 2 8" xfId="11720" xr:uid="{00000000-0005-0000-0000-0000A72D0000}"/>
    <cellStyle name="Vírgula 2 8 2" xfId="14717" xr:uid="{E9E367AA-2514-43D4-BBEF-78A0B51212FE}"/>
    <cellStyle name="Vírgula 2 9" xfId="11721" xr:uid="{00000000-0005-0000-0000-0000A82D0000}"/>
    <cellStyle name="Vírgula 2 9 2" xfId="14718" xr:uid="{7FED7D11-6C7C-452C-9466-31B3BB365DE7}"/>
    <cellStyle name="Vírgula 2_Planilha3" xfId="11722" xr:uid="{00000000-0005-0000-0000-0000A92D0000}"/>
    <cellStyle name="Vírgula 3" xfId="31" xr:uid="{00000000-0005-0000-0000-0000AA2D0000}"/>
    <cellStyle name="Vírgula 3 10" xfId="11723" xr:uid="{00000000-0005-0000-0000-0000AB2D0000}"/>
    <cellStyle name="Vírgula 3 10 2" xfId="14719" xr:uid="{36B56249-7768-4DA4-9AC5-60F73108D7EE}"/>
    <cellStyle name="Vírgula 3 11" xfId="11724" xr:uid="{00000000-0005-0000-0000-0000AC2D0000}"/>
    <cellStyle name="Vírgula 3 11 2" xfId="14720" xr:uid="{4E295ED6-9256-4F4D-9F18-956EE0E44719}"/>
    <cellStyle name="Vírgula 3 12" xfId="11725" xr:uid="{00000000-0005-0000-0000-0000AD2D0000}"/>
    <cellStyle name="Vírgula 3 12 2" xfId="14721" xr:uid="{07D99612-C4EA-4CF0-BF34-0287B3AEB639}"/>
    <cellStyle name="Vírgula 3 13" xfId="11726" xr:uid="{00000000-0005-0000-0000-0000AE2D0000}"/>
    <cellStyle name="Vírgula 3 13 2" xfId="14722" xr:uid="{DC5A455B-60FA-4E36-912B-67BA448CD068}"/>
    <cellStyle name="Vírgula 3 14" xfId="11727" xr:uid="{00000000-0005-0000-0000-0000AF2D0000}"/>
    <cellStyle name="Vírgula 3 14 2" xfId="14723" xr:uid="{73A6E77D-1346-4355-BE5F-5596433882B8}"/>
    <cellStyle name="Vírgula 3 15" xfId="11728" xr:uid="{00000000-0005-0000-0000-0000B02D0000}"/>
    <cellStyle name="Vírgula 3 15 2" xfId="14724" xr:uid="{001C5E32-ABF5-4DB5-8305-37103ABB8878}"/>
    <cellStyle name="Vírgula 3 16" xfId="11729" xr:uid="{00000000-0005-0000-0000-0000B12D0000}"/>
    <cellStyle name="Vírgula 3 16 2" xfId="14725" xr:uid="{F90BC872-5BE5-435C-97B0-BFEA7426A626}"/>
    <cellStyle name="Vírgula 3 17" xfId="11730" xr:uid="{00000000-0005-0000-0000-0000B22D0000}"/>
    <cellStyle name="Vírgula 3 17 2" xfId="14726" xr:uid="{7B771A59-7A28-4AF7-BA4E-944CA1A20AE9}"/>
    <cellStyle name="Vírgula 3 18" xfId="11731" xr:uid="{00000000-0005-0000-0000-0000B32D0000}"/>
    <cellStyle name="Vírgula 3 18 2" xfId="14727" xr:uid="{5D0ED1EE-3429-43A1-8846-FA1B25F85A2E}"/>
    <cellStyle name="Vírgula 3 19" xfId="11732" xr:uid="{00000000-0005-0000-0000-0000B42D0000}"/>
    <cellStyle name="Vírgula 3 19 2" xfId="14728" xr:uid="{7F822300-7067-4209-AE7E-A00920C02349}"/>
    <cellStyle name="Vírgula 3 2" xfId="11733" xr:uid="{00000000-0005-0000-0000-0000B52D0000}"/>
    <cellStyle name="Vírgula 3 2 10" xfId="14729" xr:uid="{CA48C259-EF61-4E51-874F-3ADF7F8D3F5A}"/>
    <cellStyle name="Vírgula 3 2 2" xfId="11734" xr:uid="{00000000-0005-0000-0000-0000B62D0000}"/>
    <cellStyle name="Vírgula 3 2 3" xfId="11735" xr:uid="{00000000-0005-0000-0000-0000B72D0000}"/>
    <cellStyle name="Vírgula 3 2 3 2" xfId="11736" xr:uid="{00000000-0005-0000-0000-0000B82D0000}"/>
    <cellStyle name="Vírgula 3 2 3 2 2" xfId="14731" xr:uid="{26EFF809-85E9-49AE-92A6-DF33375EF64E}"/>
    <cellStyle name="Vírgula 3 2 3 3" xfId="11737" xr:uid="{00000000-0005-0000-0000-0000B92D0000}"/>
    <cellStyle name="Vírgula 3 2 3 3 2" xfId="14732" xr:uid="{2EB3C41F-58D8-45BB-B5A3-1913E8203EF9}"/>
    <cellStyle name="Vírgula 3 2 3 4" xfId="11738" xr:uid="{00000000-0005-0000-0000-0000BA2D0000}"/>
    <cellStyle name="Vírgula 3 2 3 4 2" xfId="14733" xr:uid="{CC623BAD-A3E0-4AF6-A39F-4928004317D8}"/>
    <cellStyle name="Vírgula 3 2 3 5" xfId="11739" xr:uid="{00000000-0005-0000-0000-0000BB2D0000}"/>
    <cellStyle name="Vírgula 3 2 3 5 2" xfId="14734" xr:uid="{4196B048-ADA5-4844-9B9F-B772EBD7F86A}"/>
    <cellStyle name="Vírgula 3 2 3 6" xfId="11740" xr:uid="{00000000-0005-0000-0000-0000BC2D0000}"/>
    <cellStyle name="Vírgula 3 2 3 6 2" xfId="14735" xr:uid="{804FC9C2-65C2-4CA7-97BE-75C482575F4D}"/>
    <cellStyle name="Vírgula 3 2 3 7" xfId="11741" xr:uid="{00000000-0005-0000-0000-0000BD2D0000}"/>
    <cellStyle name="Vírgula 3 2 3 7 2" xfId="14736" xr:uid="{5C82F6C9-EE34-48B4-B01D-CD36BF35C0E6}"/>
    <cellStyle name="Vírgula 3 2 3 8" xfId="14730" xr:uid="{576A98E1-E098-498C-BAD4-8C8928FBBFD8}"/>
    <cellStyle name="Vírgula 3 2 4" xfId="11742" xr:uid="{00000000-0005-0000-0000-0000BE2D0000}"/>
    <cellStyle name="Vírgula 3 2 4 2" xfId="14737" xr:uid="{54C0D340-0B06-4274-AE03-2D45260C6175}"/>
    <cellStyle name="Vírgula 3 2 5" xfId="11743" xr:uid="{00000000-0005-0000-0000-0000BF2D0000}"/>
    <cellStyle name="Vírgula 3 2 5 2" xfId="14738" xr:uid="{35FB98D3-BCB0-4C97-9A37-8745BDB6D38D}"/>
    <cellStyle name="Vírgula 3 2 6" xfId="11744" xr:uid="{00000000-0005-0000-0000-0000C02D0000}"/>
    <cellStyle name="Vírgula 3 2 6 2" xfId="14739" xr:uid="{3E2F6276-0876-4EF4-900E-FAEC67B05A7F}"/>
    <cellStyle name="Vírgula 3 2 7" xfId="11745" xr:uid="{00000000-0005-0000-0000-0000C12D0000}"/>
    <cellStyle name="Vírgula 3 2 7 2" xfId="14740" xr:uid="{55E7FEA3-DD0D-439F-8F22-FD35C21FA583}"/>
    <cellStyle name="Vírgula 3 2 8" xfId="11746" xr:uid="{00000000-0005-0000-0000-0000C22D0000}"/>
    <cellStyle name="Vírgula 3 2 8 2" xfId="14741" xr:uid="{5780C172-2BF1-4652-9141-B76CF744236C}"/>
    <cellStyle name="Vírgula 3 2 9" xfId="11747" xr:uid="{00000000-0005-0000-0000-0000C32D0000}"/>
    <cellStyle name="Vírgula 3 2 9 2" xfId="14742" xr:uid="{D075E904-0C35-4B9F-93B1-A7664C4027FA}"/>
    <cellStyle name="Vírgula 3 20" xfId="11748" xr:uid="{00000000-0005-0000-0000-0000C42D0000}"/>
    <cellStyle name="Vírgula 3 20 2" xfId="14743" xr:uid="{666C4B34-A2EA-44F2-A302-A3BDF6B236DB}"/>
    <cellStyle name="Vírgula 3 21" xfId="11749" xr:uid="{00000000-0005-0000-0000-0000C52D0000}"/>
    <cellStyle name="Vírgula 3 21 2" xfId="14744" xr:uid="{ECE4689B-42A4-4AD7-96A0-9EB409F1E05C}"/>
    <cellStyle name="Vírgula 3 22" xfId="11750" xr:uid="{00000000-0005-0000-0000-0000C62D0000}"/>
    <cellStyle name="Vírgula 3 22 2" xfId="14745" xr:uid="{65E8C441-D0C9-4EF0-B883-48B7CAD949E0}"/>
    <cellStyle name="Vírgula 3 23" xfId="11751" xr:uid="{00000000-0005-0000-0000-0000C72D0000}"/>
    <cellStyle name="Vírgula 3 23 2" xfId="14746" xr:uid="{5BB5C944-2FF3-4B01-B634-6295F2856DBE}"/>
    <cellStyle name="Vírgula 3 24" xfId="11752" xr:uid="{00000000-0005-0000-0000-0000C82D0000}"/>
    <cellStyle name="Vírgula 3 24 2" xfId="14747" xr:uid="{798AC577-9578-4D43-9127-4EE0249D0BA8}"/>
    <cellStyle name="Vírgula 3 25" xfId="11753" xr:uid="{00000000-0005-0000-0000-0000C92D0000}"/>
    <cellStyle name="Vírgula 3 25 2" xfId="14748" xr:uid="{63C701C2-9FC7-4037-BF3C-EADC6F98C6A0}"/>
    <cellStyle name="Vírgula 3 3" xfId="11754" xr:uid="{00000000-0005-0000-0000-0000CA2D0000}"/>
    <cellStyle name="Vírgula 3 3 10" xfId="14749" xr:uid="{1A4EAF2E-5E1C-4D92-9FD1-7116CB2A156B}"/>
    <cellStyle name="Vírgula 3 3 2" xfId="11755" xr:uid="{00000000-0005-0000-0000-0000CB2D0000}"/>
    <cellStyle name="Vírgula 3 3 2 2" xfId="11756" xr:uid="{00000000-0005-0000-0000-0000CC2D0000}"/>
    <cellStyle name="Vírgula 3 3 2 2 2" xfId="14751" xr:uid="{9CE94AAB-AB32-4645-94FB-6B251AE3BD42}"/>
    <cellStyle name="Vírgula 3 3 2 3" xfId="11757" xr:uid="{00000000-0005-0000-0000-0000CD2D0000}"/>
    <cellStyle name="Vírgula 3 3 2 3 2" xfId="14752" xr:uid="{F81D4A9F-3B18-4492-A778-064CEEBF23E6}"/>
    <cellStyle name="Vírgula 3 3 2 4" xfId="11758" xr:uid="{00000000-0005-0000-0000-0000CE2D0000}"/>
    <cellStyle name="Vírgula 3 3 2 4 2" xfId="14753" xr:uid="{BFBB99AC-5350-48AC-9BC4-82F49CBAE441}"/>
    <cellStyle name="Vírgula 3 3 2 5" xfId="11759" xr:uid="{00000000-0005-0000-0000-0000CF2D0000}"/>
    <cellStyle name="Vírgula 3 3 2 5 2" xfId="14754" xr:uid="{936AE91F-0B78-478A-B20A-4297CA2C3656}"/>
    <cellStyle name="Vírgula 3 3 2 6" xfId="11760" xr:uid="{00000000-0005-0000-0000-0000D02D0000}"/>
    <cellStyle name="Vírgula 3 3 2 6 2" xfId="14755" xr:uid="{646BEB36-37C0-4674-B10F-94E9C59B2E57}"/>
    <cellStyle name="Vírgula 3 3 2 7" xfId="11761" xr:uid="{00000000-0005-0000-0000-0000D12D0000}"/>
    <cellStyle name="Vírgula 3 3 2 7 2" xfId="14756" xr:uid="{48C977BA-58E3-4D12-A827-C1074DA6D983}"/>
    <cellStyle name="Vírgula 3 3 2 8" xfId="14750" xr:uid="{ED7B5428-ECAA-41B4-AF3B-1266AAA62CF1}"/>
    <cellStyle name="Vírgula 3 3 3" xfId="11762" xr:uid="{00000000-0005-0000-0000-0000D22D0000}"/>
    <cellStyle name="Vírgula 3 3 4" xfId="11763" xr:uid="{00000000-0005-0000-0000-0000D32D0000}"/>
    <cellStyle name="Vírgula 3 3 4 2" xfId="14757" xr:uid="{340AD003-4740-447D-9A89-C95F069F388A}"/>
    <cellStyle name="Vírgula 3 3 5" xfId="11764" xr:uid="{00000000-0005-0000-0000-0000D42D0000}"/>
    <cellStyle name="Vírgula 3 3 5 2" xfId="14758" xr:uid="{97A1ECDE-296E-430A-A5A2-D09A9B771F60}"/>
    <cellStyle name="Vírgula 3 3 6" xfId="11765" xr:uid="{00000000-0005-0000-0000-0000D52D0000}"/>
    <cellStyle name="Vírgula 3 3 6 2" xfId="14759" xr:uid="{239B863D-3877-4E56-987B-B4622145F14C}"/>
    <cellStyle name="Vírgula 3 3 7" xfId="11766" xr:uid="{00000000-0005-0000-0000-0000D62D0000}"/>
    <cellStyle name="Vírgula 3 3 7 2" xfId="14760" xr:uid="{60BBC7A3-5717-4870-98C5-2733A282AF13}"/>
    <cellStyle name="Vírgula 3 3 8" xfId="11767" xr:uid="{00000000-0005-0000-0000-0000D72D0000}"/>
    <cellStyle name="Vírgula 3 3 8 2" xfId="14761" xr:uid="{B1819DFF-984A-4790-B5B1-C39D2B66D90A}"/>
    <cellStyle name="Vírgula 3 3 9" xfId="11768" xr:uid="{00000000-0005-0000-0000-0000D82D0000}"/>
    <cellStyle name="Vírgula 3 3 9 2" xfId="14762" xr:uid="{8D64456D-0196-4B8B-AFAB-D63022239341}"/>
    <cellStyle name="Vírgula 3 4" xfId="11769" xr:uid="{00000000-0005-0000-0000-0000D92D0000}"/>
    <cellStyle name="Vírgula 3 4 2" xfId="14763" xr:uid="{6331E68D-F683-47BD-B438-D6A277EBD36B}"/>
    <cellStyle name="Vírgula 3 5" xfId="11770" xr:uid="{00000000-0005-0000-0000-0000DA2D0000}"/>
    <cellStyle name="Vírgula 3 5 2" xfId="14764" xr:uid="{65C5ADF8-397A-4D81-B78B-2D9EA1CEBF69}"/>
    <cellStyle name="Vírgula 3 6" xfId="11771" xr:uid="{00000000-0005-0000-0000-0000DB2D0000}"/>
    <cellStyle name="Vírgula 3 6 2" xfId="14765" xr:uid="{F37978B8-0FA6-41E9-919B-B4A278758795}"/>
    <cellStyle name="Vírgula 3 7" xfId="11772" xr:uid="{00000000-0005-0000-0000-0000DC2D0000}"/>
    <cellStyle name="Vírgula 3 7 2" xfId="14766" xr:uid="{68FDBFDD-DDF2-4E48-A4C7-135DC6ECFCCF}"/>
    <cellStyle name="Vírgula 3 8" xfId="11773" xr:uid="{00000000-0005-0000-0000-0000DD2D0000}"/>
    <cellStyle name="Vírgula 3 8 2" xfId="14767" xr:uid="{14698465-FE20-4FBB-BB51-76728EAD7AB6}"/>
    <cellStyle name="Vírgula 3 9" xfId="11774" xr:uid="{00000000-0005-0000-0000-0000DE2D0000}"/>
    <cellStyle name="Vírgula 3 9 2" xfId="14768" xr:uid="{CD0EFC73-E9C5-4872-A5D0-ABD1B64A632F}"/>
    <cellStyle name="Vírgula 4" xfId="32" xr:uid="{00000000-0005-0000-0000-0000DF2D0000}"/>
    <cellStyle name="Vírgula 4 10" xfId="134" xr:uid="{00000000-0005-0000-0000-0000E02D0000}"/>
    <cellStyle name="Vírgula 4 10 2" xfId="11914" xr:uid="{2039A556-5066-466E-95F0-42C92D030884}"/>
    <cellStyle name="Vírgula 4 11" xfId="11829" xr:uid="{4EB2D98F-483B-4242-8DEE-389231BD8B98}"/>
    <cellStyle name="Vírgula 4 2" xfId="59" xr:uid="{00000000-0005-0000-0000-0000E12D0000}"/>
    <cellStyle name="Vírgula 4 2 2" xfId="81" xr:uid="{00000000-0005-0000-0000-0000E22D0000}"/>
    <cellStyle name="Vírgula 4 2 2 2" xfId="124" xr:uid="{00000000-0005-0000-0000-0000E32D0000}"/>
    <cellStyle name="Vírgula 4 2 2 2 2" xfId="215" xr:uid="{00000000-0005-0000-0000-0000E42D0000}"/>
    <cellStyle name="Vírgula 4 2 2 2 2 2" xfId="11994" xr:uid="{2CD36DA1-5D7C-4770-B4AA-EDD557864C8F}"/>
    <cellStyle name="Vírgula 4 2 2 2 3" xfId="11904" xr:uid="{D646FE3B-9EE9-4640-98C3-A4A9B21742BB}"/>
    <cellStyle name="Vírgula 4 2 2 3" xfId="172" xr:uid="{00000000-0005-0000-0000-0000E52D0000}"/>
    <cellStyle name="Vírgula 4 2 2 3 2" xfId="11951" xr:uid="{4C7DDD0F-7235-4880-A1BD-8AC0480212CC}"/>
    <cellStyle name="Vírgula 4 2 2 4" xfId="11861" xr:uid="{DA87B733-6FB9-4865-BC13-66FE3CA4A17F}"/>
    <cellStyle name="Vírgula 4 2 3" xfId="103" xr:uid="{00000000-0005-0000-0000-0000E62D0000}"/>
    <cellStyle name="Vírgula 4 2 3 2" xfId="194" xr:uid="{00000000-0005-0000-0000-0000E72D0000}"/>
    <cellStyle name="Vírgula 4 2 3 2 2" xfId="11973" xr:uid="{C96F14F2-8920-4052-978D-0E4D2FE3C377}"/>
    <cellStyle name="Vírgula 4 2 3 3" xfId="11883" xr:uid="{062DAFF6-CBCB-40BD-B061-092F13CE0CEA}"/>
    <cellStyle name="Vírgula 4 2 4" xfId="150" xr:uid="{00000000-0005-0000-0000-0000E82D0000}"/>
    <cellStyle name="Vírgula 4 2 4 2" xfId="11929" xr:uid="{D51AF3B0-8175-4D5B-9A82-1A82C51AFD57}"/>
    <cellStyle name="Vírgula 4 2 5" xfId="11840" xr:uid="{7B4BDD29-37FD-488A-BDAE-D171DAC4C864}"/>
    <cellStyle name="Vírgula 4 3" xfId="70" xr:uid="{00000000-0005-0000-0000-0000E92D0000}"/>
    <cellStyle name="Vírgula 4 3 2" xfId="113" xr:uid="{00000000-0005-0000-0000-0000EA2D0000}"/>
    <cellStyle name="Vírgula 4 3 2 2" xfId="204" xr:uid="{00000000-0005-0000-0000-0000EB2D0000}"/>
    <cellStyle name="Vírgula 4 3 2 2 2" xfId="11983" xr:uid="{12551FCB-9835-4F76-9472-3459C0D5F7D8}"/>
    <cellStyle name="Vírgula 4 3 2 3" xfId="11893" xr:uid="{80CC6B23-D808-4974-B54B-1F2F7A8AEED9}"/>
    <cellStyle name="Vírgula 4 3 3" xfId="161" xr:uid="{00000000-0005-0000-0000-0000EC2D0000}"/>
    <cellStyle name="Vírgula 4 3 3 2" xfId="11940" xr:uid="{201BF652-DB21-4AEA-83FD-77BC6FB7024D}"/>
    <cellStyle name="Vírgula 4 3 4" xfId="11850" xr:uid="{1AD0BD2F-BEAF-41BB-A846-760FE7918075}"/>
    <cellStyle name="Vírgula 4 4" xfId="92" xr:uid="{00000000-0005-0000-0000-0000ED2D0000}"/>
    <cellStyle name="Vírgula 4 4 2" xfId="183" xr:uid="{00000000-0005-0000-0000-0000EE2D0000}"/>
    <cellStyle name="Vírgula 4 4 2 2" xfId="11962" xr:uid="{AD438360-3B3B-4E63-B893-A78AEA4C7719}"/>
    <cellStyle name="Vírgula 4 4 3" xfId="11872" xr:uid="{92DD3544-245A-4ED8-89D6-1B46D744885D}"/>
    <cellStyle name="Vírgula 4 5" xfId="11775" xr:uid="{00000000-0005-0000-0000-0000EF2D0000}"/>
    <cellStyle name="Vírgula 4 5 2" xfId="14769" xr:uid="{BF99B7A7-C34B-49B2-AD47-C04CDEC3E7DD}"/>
    <cellStyle name="Vírgula 4 6" xfId="11776" xr:uid="{00000000-0005-0000-0000-0000F02D0000}"/>
    <cellStyle name="Vírgula 4 6 2" xfId="14770" xr:uid="{559F9280-30F4-4FB6-B0F6-002BE9FEB694}"/>
    <cellStyle name="Vírgula 4 7" xfId="11777" xr:uid="{00000000-0005-0000-0000-0000F12D0000}"/>
    <cellStyle name="Vírgula 4 7 2" xfId="14771" xr:uid="{ABFB068C-C02F-48D9-B991-8A65180E991F}"/>
    <cellStyle name="Vírgula 4 8" xfId="11778" xr:uid="{00000000-0005-0000-0000-0000F22D0000}"/>
    <cellStyle name="Vírgula 4 8 2" xfId="14772" xr:uid="{2C4D8B0B-DF16-4F1C-A135-24169A6CEC57}"/>
    <cellStyle name="Vírgula 4 9" xfId="11779" xr:uid="{00000000-0005-0000-0000-0000F32D0000}"/>
    <cellStyle name="Vírgula 4 9 2" xfId="14773" xr:uid="{92537ADF-F585-48AD-8EE2-40552639E67B}"/>
    <cellStyle name="Vírgula 5" xfId="33" xr:uid="{00000000-0005-0000-0000-0000F42D0000}"/>
    <cellStyle name="Vírgula 5 10" xfId="11830" xr:uid="{E68395D5-0C82-45F8-A62C-09B987698435}"/>
    <cellStyle name="Vírgula 5 2" xfId="34" xr:uid="{00000000-0005-0000-0000-0000F52D0000}"/>
    <cellStyle name="Vírgula 5 2 2" xfId="61" xr:uid="{00000000-0005-0000-0000-0000F62D0000}"/>
    <cellStyle name="Vírgula 5 2 2 2" xfId="152" xr:uid="{00000000-0005-0000-0000-0000F72D0000}"/>
    <cellStyle name="Vírgula 5 2 2 2 2" xfId="11931" xr:uid="{5A67EE1D-F3A7-44AE-AFE0-E960E9F4303D}"/>
    <cellStyle name="Vírgula 5 2 3" xfId="136" xr:uid="{00000000-0005-0000-0000-0000F82D0000}"/>
    <cellStyle name="Vírgula 5 2 3 2" xfId="11916" xr:uid="{EE6CAAC4-21E8-44A6-8A82-CA50C7C619F4}"/>
    <cellStyle name="Vírgula 5 3" xfId="60" xr:uid="{00000000-0005-0000-0000-0000F92D0000}"/>
    <cellStyle name="Vírgula 5 3 2" xfId="82" xr:uid="{00000000-0005-0000-0000-0000FA2D0000}"/>
    <cellStyle name="Vírgula 5 3 2 2" xfId="125" xr:uid="{00000000-0005-0000-0000-0000FB2D0000}"/>
    <cellStyle name="Vírgula 5 3 2 2 2" xfId="216" xr:uid="{00000000-0005-0000-0000-0000FC2D0000}"/>
    <cellStyle name="Vírgula 5 3 2 2 2 2" xfId="11995" xr:uid="{EB7D3873-700C-44F0-97FF-D7494B3AA640}"/>
    <cellStyle name="Vírgula 5 3 2 2 3" xfId="11905" xr:uid="{B04FA12D-30A1-493E-BE1B-3DEDDCC724E0}"/>
    <cellStyle name="Vírgula 5 3 2 3" xfId="173" xr:uid="{00000000-0005-0000-0000-0000FD2D0000}"/>
    <cellStyle name="Vírgula 5 3 2 3 2" xfId="11952" xr:uid="{FA520E94-E1A2-4E07-977B-2E0CF7FD27B5}"/>
    <cellStyle name="Vírgula 5 3 2 4" xfId="11862" xr:uid="{A85EB61A-4803-4E08-BA7E-B4766DFF61D1}"/>
    <cellStyle name="Vírgula 5 3 3" xfId="104" xr:uid="{00000000-0005-0000-0000-0000FE2D0000}"/>
    <cellStyle name="Vírgula 5 3 3 2" xfId="195" xr:uid="{00000000-0005-0000-0000-0000FF2D0000}"/>
    <cellStyle name="Vírgula 5 3 3 2 2" xfId="11974" xr:uid="{C506A3BD-E1F8-4695-B6AD-0A2E9E24ED57}"/>
    <cellStyle name="Vírgula 5 3 3 3" xfId="11884" xr:uid="{D130181E-FE2D-42A4-9152-26795F68E42D}"/>
    <cellStyle name="Vírgula 5 3 4" xfId="151" xr:uid="{00000000-0005-0000-0000-0000002E0000}"/>
    <cellStyle name="Vírgula 5 3 4 2" xfId="11930" xr:uid="{B598DF9D-0D88-4659-A9CF-C557E82B4982}"/>
    <cellStyle name="Vírgula 5 3 5" xfId="11841" xr:uid="{1E0B9ECC-D732-48F7-B6F8-571FF80626BF}"/>
    <cellStyle name="Vírgula 5 4" xfId="71" xr:uid="{00000000-0005-0000-0000-0000012E0000}"/>
    <cellStyle name="Vírgula 5 4 2" xfId="114" xr:uid="{00000000-0005-0000-0000-0000022E0000}"/>
    <cellStyle name="Vírgula 5 4 2 2" xfId="205" xr:uid="{00000000-0005-0000-0000-0000032E0000}"/>
    <cellStyle name="Vírgula 5 4 2 2 2" xfId="11984" xr:uid="{DC194A64-0420-4959-B76D-1C5E84694E63}"/>
    <cellStyle name="Vírgula 5 4 2 3" xfId="11894" xr:uid="{BC6800A4-161E-41E7-8CB7-7830323902BF}"/>
    <cellStyle name="Vírgula 5 4 3" xfId="162" xr:uid="{00000000-0005-0000-0000-0000042E0000}"/>
    <cellStyle name="Vírgula 5 4 3 2" xfId="11941" xr:uid="{DAA25E23-6EE2-49E7-AFB2-3F1AB3F9E710}"/>
    <cellStyle name="Vírgula 5 4 4" xfId="11851" xr:uid="{86F4DC4A-1F3B-4FC1-9386-702FE16FC6BF}"/>
    <cellStyle name="Vírgula 5 5" xfId="93" xr:uid="{00000000-0005-0000-0000-0000052E0000}"/>
    <cellStyle name="Vírgula 5 5 2" xfId="184" xr:uid="{00000000-0005-0000-0000-0000062E0000}"/>
    <cellStyle name="Vírgula 5 5 2 2" xfId="11963" xr:uid="{4C0154F4-89E0-443C-B7FE-4E240C4FE037}"/>
    <cellStyle name="Vírgula 5 5 3" xfId="11873" xr:uid="{A2EC50BB-3B81-41B6-8840-1B1FECD67F85}"/>
    <cellStyle name="Vírgula 5 6" xfId="11780" xr:uid="{00000000-0005-0000-0000-0000072E0000}"/>
    <cellStyle name="Vírgula 5 6 2" xfId="14774" xr:uid="{DC4FB6B0-F7B3-4BBB-A627-6C7EC76FE05A}"/>
    <cellStyle name="Vírgula 5 7" xfId="11781" xr:uid="{00000000-0005-0000-0000-0000082E0000}"/>
    <cellStyle name="Vírgula 5 7 2" xfId="14775" xr:uid="{31DA099F-DA13-4E61-86AB-FCB3482227B2}"/>
    <cellStyle name="Vírgula 5 8" xfId="11782" xr:uid="{00000000-0005-0000-0000-0000092E0000}"/>
    <cellStyle name="Vírgula 5 8 2" xfId="14776" xr:uid="{A3793194-6EA5-4D84-BFC1-748A95E39050}"/>
    <cellStyle name="Vírgula 5 9" xfId="135" xr:uid="{00000000-0005-0000-0000-00000A2E0000}"/>
    <cellStyle name="Vírgula 5 9 2" xfId="11915" xr:uid="{608CEBF9-884B-449C-9203-F53261486BF4}"/>
    <cellStyle name="Vírgula 6" xfId="11783" xr:uid="{00000000-0005-0000-0000-00000B2E0000}"/>
    <cellStyle name="Vírgula 7" xfId="11784" xr:uid="{00000000-0005-0000-0000-00000C2E0000}"/>
    <cellStyle name="Vírgula 7 2" xfId="11785" xr:uid="{00000000-0005-0000-0000-00000D2E0000}"/>
    <cellStyle name="Vírgula 7 2 2" xfId="14778" xr:uid="{894DBD65-E93D-47D2-973C-C29250F0A944}"/>
    <cellStyle name="Vírgula 7 3" xfId="11786" xr:uid="{00000000-0005-0000-0000-00000E2E0000}"/>
    <cellStyle name="Vírgula 7 3 2" xfId="14779" xr:uid="{0C195908-7AD9-4777-BBEE-F21753B0AA96}"/>
    <cellStyle name="Vírgula 7 4" xfId="11787" xr:uid="{00000000-0005-0000-0000-00000F2E0000}"/>
    <cellStyle name="Vírgula 7 4 2" xfId="14780" xr:uid="{F7659C23-76C1-4B77-9806-AB3BC28FD2FE}"/>
    <cellStyle name="Vírgula 7 5" xfId="11788" xr:uid="{00000000-0005-0000-0000-0000102E0000}"/>
    <cellStyle name="Vírgula 7 5 2" xfId="14781" xr:uid="{6AF499FE-F897-4B40-BF86-5D7B42081E32}"/>
    <cellStyle name="Vírgula 7 6" xfId="11789" xr:uid="{00000000-0005-0000-0000-0000112E0000}"/>
    <cellStyle name="Vírgula 7 6 2" xfId="14782" xr:uid="{0C8E2B89-DC0E-4DDB-9187-46F9644F48ED}"/>
    <cellStyle name="Vírgula 7 7" xfId="11790" xr:uid="{00000000-0005-0000-0000-0000122E0000}"/>
    <cellStyle name="Vírgula 7 7 2" xfId="14783" xr:uid="{0479E051-4BA2-44A0-900F-175D033D3095}"/>
    <cellStyle name="Vírgula 7 8" xfId="14777" xr:uid="{04C22257-D005-495E-B669-564777350AA4}"/>
    <cellStyle name="Vírgula 8" xfId="11791" xr:uid="{00000000-0005-0000-0000-0000132E0000}"/>
    <cellStyle name="Vírgula 8 2" xfId="11792" xr:uid="{00000000-0005-0000-0000-0000142E0000}"/>
    <cellStyle name="Vírgula 8 2 2" xfId="14785" xr:uid="{27426840-8A1E-4EC6-BF1B-95089F6AA6E0}"/>
    <cellStyle name="Vírgula 8 3" xfId="11793" xr:uid="{00000000-0005-0000-0000-0000152E0000}"/>
    <cellStyle name="Vírgula 8 3 2" xfId="14786" xr:uid="{9837A498-EE5F-4C53-9D4C-E7596E8819E9}"/>
    <cellStyle name="Vírgula 8 4" xfId="11794" xr:uid="{00000000-0005-0000-0000-0000162E0000}"/>
    <cellStyle name="Vírgula 8 4 2" xfId="14787" xr:uid="{A80D2993-633F-45C2-8F93-8B0DBA4E2A2E}"/>
    <cellStyle name="Vírgula 8 5" xfId="11795" xr:uid="{00000000-0005-0000-0000-0000172E0000}"/>
    <cellStyle name="Vírgula 8 5 2" xfId="14788" xr:uid="{6921C0A2-69C6-46FB-808C-684512898B11}"/>
    <cellStyle name="Vírgula 8 6" xfId="11796" xr:uid="{00000000-0005-0000-0000-0000182E0000}"/>
    <cellStyle name="Vírgula 8 6 2" xfId="14789" xr:uid="{E6D1BA4B-ED6F-4EE4-B558-151B50A5D57D}"/>
    <cellStyle name="Vírgula 8 7" xfId="11797" xr:uid="{00000000-0005-0000-0000-0000192E0000}"/>
    <cellStyle name="Vírgula 8 7 2" xfId="14790" xr:uid="{ABDB90B8-9A0F-4EE3-8AB8-8CF901129E9E}"/>
    <cellStyle name="Vírgula 8 8" xfId="14784" xr:uid="{2B05A92A-0064-4BBF-AE25-36C8434B103C}"/>
    <cellStyle name="Vírgula 9" xfId="11798" xr:uid="{00000000-0005-0000-0000-00001A2E0000}"/>
    <cellStyle name="Vírgula 9 2" xfId="11799" xr:uid="{00000000-0005-0000-0000-00001B2E0000}"/>
    <cellStyle name="Vírgula 9 2 2" xfId="11800" xr:uid="{00000000-0005-0000-0000-00001C2E0000}"/>
    <cellStyle name="Vírgula 9 2 2 2" xfId="14793" xr:uid="{BB86FDEE-9048-41AC-9450-183021EDC79C}"/>
    <cellStyle name="Vírgula 9 2 3" xfId="11801" xr:uid="{00000000-0005-0000-0000-00001D2E0000}"/>
    <cellStyle name="Vírgula 9 2 3 2" xfId="14794" xr:uid="{1DF65433-46EA-4B59-8D5B-0DA743B00C24}"/>
    <cellStyle name="Vírgula 9 2 4" xfId="11802" xr:uid="{00000000-0005-0000-0000-00001E2E0000}"/>
    <cellStyle name="Vírgula 9 2 4 2" xfId="14795" xr:uid="{86DAAC94-EA84-4AF6-86CE-F03FC4CF18A7}"/>
    <cellStyle name="Vírgula 9 2 5" xfId="11803" xr:uid="{00000000-0005-0000-0000-00001F2E0000}"/>
    <cellStyle name="Vírgula 9 2 5 2" xfId="14796" xr:uid="{E2C1D0CF-0F03-4165-A871-C2BB080A7C08}"/>
    <cellStyle name="Vírgula 9 2 6" xfId="11804" xr:uid="{00000000-0005-0000-0000-0000202E0000}"/>
    <cellStyle name="Vírgula 9 2 6 2" xfId="14797" xr:uid="{EB453C27-9C50-4B94-A0B8-8DFC34AE63DC}"/>
    <cellStyle name="Vírgula 9 2 7" xfId="11805" xr:uid="{00000000-0005-0000-0000-0000212E0000}"/>
    <cellStyle name="Vírgula 9 2 7 2" xfId="14798" xr:uid="{49355805-EFD9-482C-9151-AC363944AD5A}"/>
    <cellStyle name="Vírgula 9 2 8" xfId="14792" xr:uid="{55265FFA-994D-4617-A1CA-DED72B39DD38}"/>
    <cellStyle name="Vírgula 9 3" xfId="11806" xr:uid="{00000000-0005-0000-0000-0000222E0000}"/>
    <cellStyle name="Vírgula 9 3 2" xfId="14799" xr:uid="{7566C541-CBBC-439A-9B00-923CCCCBEB93}"/>
    <cellStyle name="Vírgula 9 4" xfId="11807" xr:uid="{00000000-0005-0000-0000-0000232E0000}"/>
    <cellStyle name="Vírgula 9 4 2" xfId="14800" xr:uid="{18437A1A-1CBA-474A-8765-D288811EF3E2}"/>
    <cellStyle name="Vírgula 9 5" xfId="11808" xr:uid="{00000000-0005-0000-0000-0000242E0000}"/>
    <cellStyle name="Vírgula 9 5 2" xfId="14801" xr:uid="{6343CD57-931F-4BFE-94B8-EA6300A1BD81}"/>
    <cellStyle name="Vírgula 9 6" xfId="11809" xr:uid="{00000000-0005-0000-0000-0000252E0000}"/>
    <cellStyle name="Vírgula 9 6 2" xfId="14802" xr:uid="{C2AC6D53-EE83-4CFD-98F7-6E8E37130D1C}"/>
    <cellStyle name="Vírgula 9 7" xfId="11810" xr:uid="{00000000-0005-0000-0000-0000262E0000}"/>
    <cellStyle name="Vírgula 9 7 2" xfId="14803" xr:uid="{0618D695-E566-4125-AA30-77C995B67170}"/>
    <cellStyle name="Vírgula 9 8" xfId="11811" xr:uid="{00000000-0005-0000-0000-0000272E0000}"/>
    <cellStyle name="Vírgula 9 8 2" xfId="14804" xr:uid="{ABEF295D-D0A3-4BC6-91F7-EF56C7E6F0A5}"/>
    <cellStyle name="Vírgula 9 9" xfId="14791" xr:uid="{A2FAC8E2-0C63-41B1-9654-C4F6C5A3F7FC}"/>
    <cellStyle name="Vírgula0" xfId="35" xr:uid="{00000000-0005-0000-0000-0000282E0000}"/>
    <cellStyle name="Währung" xfId="11812" xr:uid="{00000000-0005-0000-0000-0000292E0000}"/>
    <cellStyle name="Warning Text" xfId="11813" xr:uid="{00000000-0005-0000-0000-00002A2E0000}"/>
    <cellStyle name="ZERO_2" xfId="11814" xr:uid="{00000000-0005-0000-0000-00002B2E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29.xml"/><Relationship Id="rId21" Type="http://schemas.openxmlformats.org/officeDocument/2006/relationships/externalLink" Target="externalLinks/externalLink11.xml"/><Relationship Id="rId34" Type="http://schemas.openxmlformats.org/officeDocument/2006/relationships/externalLink" Target="externalLinks/externalLink24.xml"/><Relationship Id="rId42" Type="http://schemas.openxmlformats.org/officeDocument/2006/relationships/externalLink" Target="externalLinks/externalLink32.xml"/><Relationship Id="rId47" Type="http://schemas.openxmlformats.org/officeDocument/2006/relationships/externalLink" Target="externalLinks/externalLink37.xml"/><Relationship Id="rId50" Type="http://schemas.openxmlformats.org/officeDocument/2006/relationships/externalLink" Target="externalLinks/externalLink4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9" Type="http://schemas.openxmlformats.org/officeDocument/2006/relationships/externalLink" Target="externalLinks/externalLink19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31" Type="http://schemas.openxmlformats.org/officeDocument/2006/relationships/externalLink" Target="externalLinks/externalLink21.xml"/><Relationship Id="rId44" Type="http://schemas.openxmlformats.org/officeDocument/2006/relationships/externalLink" Target="externalLinks/externalLink34.xml"/><Relationship Id="rId52" Type="http://schemas.openxmlformats.org/officeDocument/2006/relationships/externalLink" Target="externalLinks/externalLink4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33.xml"/><Relationship Id="rId48" Type="http://schemas.openxmlformats.org/officeDocument/2006/relationships/externalLink" Target="externalLinks/externalLink3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externalLink" Target="externalLinks/externalLink36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3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Relationship Id="rId4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390526</xdr:colOff>
      <xdr:row>0</xdr:row>
      <xdr:rowOff>95251</xdr:rowOff>
    </xdr:from>
    <xdr:to>
      <xdr:col>3</xdr:col>
      <xdr:colOff>241380</xdr:colOff>
      <xdr:row>1</xdr:row>
      <xdr:rowOff>333375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1882172-67C8-0F20-EB30-88B1E586E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651" y="95251"/>
          <a:ext cx="1222454" cy="6191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401109</xdr:colOff>
      <xdr:row>614</xdr:row>
      <xdr:rowOff>50194</xdr:rowOff>
    </xdr:from>
    <xdr:to>
      <xdr:col>16</xdr:col>
      <xdr:colOff>370416</xdr:colOff>
      <xdr:row>623</xdr:row>
      <xdr:rowOff>71841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id="{00000000-0008-0000-01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05276" y="46796777"/>
          <a:ext cx="3271307" cy="211714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10</xdr:col>
      <xdr:colOff>0</xdr:colOff>
      <xdr:row>538</xdr:row>
      <xdr:rowOff>52916</xdr:rowOff>
    </xdr:from>
    <xdr:ext cx="1801527" cy="2166407"/>
    <xdr:pic>
      <xdr:nvPicPr>
        <xdr:cNvPr id="6" name="Imagem 5">
          <a:extLst>
            <a:ext uri="{FF2B5EF4-FFF2-40B4-BE49-F238E27FC236}">
              <a16:creationId xmlns:a16="http://schemas.microsoft.com/office/drawing/2014/main" id="{EE8EF686-6E5E-407D-B82F-E0B5DEB3D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312" t="50000" r="18628" b="18502"/>
        <a:stretch>
          <a:fillRect/>
        </a:stretch>
      </xdr:blipFill>
      <xdr:spPr bwMode="auto">
        <a:xfrm>
          <a:off x="4505325" y="49611491"/>
          <a:ext cx="1801527" cy="2166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28</xdr:col>
      <xdr:colOff>131030</xdr:colOff>
      <xdr:row>597</xdr:row>
      <xdr:rowOff>133351</xdr:rowOff>
    </xdr:from>
    <xdr:to>
      <xdr:col>34</xdr:col>
      <xdr:colOff>87068</xdr:colOff>
      <xdr:row>606</xdr:row>
      <xdr:rowOff>133350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36078B63-E209-4843-A282-DEFC24EED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942155" y="48396526"/>
          <a:ext cx="3613638" cy="20573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31</xdr:col>
      <xdr:colOff>210961</xdr:colOff>
      <xdr:row>587</xdr:row>
      <xdr:rowOff>177131</xdr:rowOff>
    </xdr:from>
    <xdr:to>
      <xdr:col>34</xdr:col>
      <xdr:colOff>352425</xdr:colOff>
      <xdr:row>597</xdr:row>
      <xdr:rowOff>38100</xdr:rowOff>
    </xdr:to>
    <xdr:pic>
      <xdr:nvPicPr>
        <xdr:cNvPr id="10" name="Picture 3">
          <a:extLst>
            <a:ext uri="{FF2B5EF4-FFF2-40B4-BE49-F238E27FC236}">
              <a16:creationId xmlns:a16="http://schemas.microsoft.com/office/drawing/2014/main" id="{46ECADB0-8105-4FE1-BAB9-C46E3099A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250811" y="46611506"/>
          <a:ext cx="1970264" cy="214696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</xdr:col>
      <xdr:colOff>47626</xdr:colOff>
      <xdr:row>596</xdr:row>
      <xdr:rowOff>66677</xdr:rowOff>
    </xdr:from>
    <xdr:to>
      <xdr:col>14</xdr:col>
      <xdr:colOff>312101</xdr:colOff>
      <xdr:row>602</xdr:row>
      <xdr:rowOff>57150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C8C09826-4547-448E-96D2-43211C3DC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52951" y="40395527"/>
          <a:ext cx="1902775" cy="1362074"/>
        </a:xfrm>
        <a:prstGeom prst="rect">
          <a:avLst/>
        </a:prstGeom>
      </xdr:spPr>
    </xdr:pic>
    <xdr:clientData/>
  </xdr:twoCellAnchor>
  <xdr:twoCellAnchor editAs="oneCell">
    <xdr:from>
      <xdr:col>8</xdr:col>
      <xdr:colOff>323850</xdr:colOff>
      <xdr:row>722</xdr:row>
      <xdr:rowOff>85725</xdr:rowOff>
    </xdr:from>
    <xdr:to>
      <xdr:col>19</xdr:col>
      <xdr:colOff>171450</xdr:colOff>
      <xdr:row>733</xdr:row>
      <xdr:rowOff>30653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B9A89251-7118-C51F-F4AC-DCA836F573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10025" y="57026175"/>
          <a:ext cx="4352925" cy="2459528"/>
        </a:xfrm>
        <a:prstGeom prst="rect">
          <a:avLst/>
        </a:prstGeom>
      </xdr:spPr>
    </xdr:pic>
    <xdr:clientData/>
  </xdr:twoCellAnchor>
  <xdr:twoCellAnchor editAs="oneCell">
    <xdr:from>
      <xdr:col>17</xdr:col>
      <xdr:colOff>123825</xdr:colOff>
      <xdr:row>341</xdr:row>
      <xdr:rowOff>95250</xdr:rowOff>
    </xdr:from>
    <xdr:to>
      <xdr:col>19</xdr:col>
      <xdr:colOff>1114678</xdr:colOff>
      <xdr:row>351</xdr:row>
      <xdr:rowOff>66957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8E888992-B1C5-72E1-E089-F2E0BADAB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496175" y="19840575"/>
          <a:ext cx="1810003" cy="2029108"/>
        </a:xfrm>
        <a:prstGeom prst="rect">
          <a:avLst/>
        </a:prstGeom>
      </xdr:spPr>
    </xdr:pic>
    <xdr:clientData/>
  </xdr:twoCellAnchor>
  <xdr:twoCellAnchor editAs="oneCell">
    <xdr:from>
      <xdr:col>8</xdr:col>
      <xdr:colOff>228600</xdr:colOff>
      <xdr:row>496</xdr:row>
      <xdr:rowOff>19050</xdr:rowOff>
    </xdr:from>
    <xdr:to>
      <xdr:col>19</xdr:col>
      <xdr:colOff>1172827</xdr:colOff>
      <xdr:row>504</xdr:row>
      <xdr:rowOff>47263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32479171-A725-C674-EC59-A3C5B2662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14775" y="22669500"/>
          <a:ext cx="5449552" cy="1857013"/>
        </a:xfrm>
        <a:prstGeom prst="rect">
          <a:avLst/>
        </a:prstGeom>
      </xdr:spPr>
    </xdr:pic>
    <xdr:clientData/>
  </xdr:twoCellAnchor>
  <xdr:twoCellAnchor editAs="oneCell">
    <xdr:from>
      <xdr:col>15</xdr:col>
      <xdr:colOff>47625</xdr:colOff>
      <xdr:row>537</xdr:row>
      <xdr:rowOff>76200</xdr:rowOff>
    </xdr:from>
    <xdr:to>
      <xdr:col>19</xdr:col>
      <xdr:colOff>1143382</xdr:colOff>
      <xdr:row>550</xdr:row>
      <xdr:rowOff>219509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3DB08A97-260C-6288-D5EF-87ACDDF02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600825" y="32099250"/>
          <a:ext cx="2734057" cy="3115110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314325</xdr:colOff>
      <xdr:row>586</xdr:row>
      <xdr:rowOff>123825</xdr:rowOff>
    </xdr:from>
    <xdr:to>
      <xdr:col>19</xdr:col>
      <xdr:colOff>990599</xdr:colOff>
      <xdr:row>596</xdr:row>
      <xdr:rowOff>26556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2CAC846F-7F48-74A2-2C9A-D853413E4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000500" y="38157150"/>
          <a:ext cx="5181599" cy="2198255"/>
        </a:xfrm>
        <a:prstGeom prst="rect">
          <a:avLst/>
        </a:prstGeom>
      </xdr:spPr>
    </xdr:pic>
    <xdr:clientData/>
  </xdr:twoCellAnchor>
  <xdr:twoCellAnchor editAs="oneCell">
    <xdr:from>
      <xdr:col>8</xdr:col>
      <xdr:colOff>219075</xdr:colOff>
      <xdr:row>195</xdr:row>
      <xdr:rowOff>38099</xdr:rowOff>
    </xdr:from>
    <xdr:to>
      <xdr:col>14</xdr:col>
      <xdr:colOff>348597</xdr:colOff>
      <xdr:row>200</xdr:row>
      <xdr:rowOff>38332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3097BD6-22AC-C253-9C86-10B2D57EF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0" y="6753224"/>
          <a:ext cx="2586972" cy="1143233"/>
        </a:xfrm>
        <a:prstGeom prst="rect">
          <a:avLst/>
        </a:prstGeom>
      </xdr:spPr>
    </xdr:pic>
    <xdr:clientData/>
  </xdr:twoCellAnchor>
  <xdr:twoCellAnchor editAs="oneCell">
    <xdr:from>
      <xdr:col>9</xdr:col>
      <xdr:colOff>171450</xdr:colOff>
      <xdr:row>86</xdr:row>
      <xdr:rowOff>114300</xdr:rowOff>
    </xdr:from>
    <xdr:to>
      <xdr:col>14</xdr:col>
      <xdr:colOff>286238</xdr:colOff>
      <xdr:row>129</xdr:row>
      <xdr:rowOff>102113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6E8E77C-EB18-4F68-87EE-1F993C12C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267200" y="11649075"/>
          <a:ext cx="2162663" cy="2121413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302</xdr:row>
      <xdr:rowOff>76200</xdr:rowOff>
    </xdr:from>
    <xdr:to>
      <xdr:col>20</xdr:col>
      <xdr:colOff>76200</xdr:colOff>
      <xdr:row>313</xdr:row>
      <xdr:rowOff>69892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8F10AE2-E915-6F3E-AF39-80660D307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762500" y="28184475"/>
          <a:ext cx="4724400" cy="2508292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381000</xdr:colOff>
      <xdr:row>208</xdr:row>
      <xdr:rowOff>0</xdr:rowOff>
    </xdr:from>
    <xdr:to>
      <xdr:col>14</xdr:col>
      <xdr:colOff>342900</xdr:colOff>
      <xdr:row>216</xdr:row>
      <xdr:rowOff>151534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83B11A39-2B30-AD98-8318-4DD4CE0FA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886325" y="26412825"/>
          <a:ext cx="1600200" cy="208510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0</xdr:colOff>
      <xdr:row>65</xdr:row>
      <xdr:rowOff>0</xdr:rowOff>
    </xdr:from>
    <xdr:to>
      <xdr:col>29</xdr:col>
      <xdr:colOff>0</xdr:colOff>
      <xdr:row>77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93711B92-3FFC-43DA-A661-1F9D1170A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06950" y="10458450"/>
          <a:ext cx="5486400" cy="2743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29417</xdr:rowOff>
    </xdr:from>
    <xdr:to>
      <xdr:col>5</xdr:col>
      <xdr:colOff>132928</xdr:colOff>
      <xdr:row>32</xdr:row>
      <xdr:rowOff>40711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F97FF8B-8C55-45E9-B112-125DA335EB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1173443" y="2919974"/>
          <a:ext cx="2678294" cy="502518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36</xdr:row>
      <xdr:rowOff>35560</xdr:rowOff>
    </xdr:from>
    <xdr:to>
      <xdr:col>4</xdr:col>
      <xdr:colOff>362544</xdr:colOff>
      <xdr:row>56</xdr:row>
      <xdr:rowOff>59108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6F1E21E-AFA7-3803-AC3B-ED7A7D71E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7465060"/>
          <a:ext cx="4427601" cy="3406405"/>
        </a:xfrm>
        <a:prstGeom prst="rect">
          <a:avLst/>
        </a:prstGeom>
      </xdr:spPr>
    </xdr:pic>
    <xdr:clientData/>
  </xdr:twoCellAnchor>
  <xdr:twoCellAnchor editAs="oneCell">
    <xdr:from>
      <xdr:col>5</xdr:col>
      <xdr:colOff>783167</xdr:colOff>
      <xdr:row>35</xdr:row>
      <xdr:rowOff>165523</xdr:rowOff>
    </xdr:from>
    <xdr:to>
      <xdr:col>8</xdr:col>
      <xdr:colOff>321558</xdr:colOff>
      <xdr:row>63</xdr:row>
      <xdr:rowOff>96568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D4F08F3A-419D-F69B-32FB-ACCAAA6F6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62084" y="7425690"/>
          <a:ext cx="3115557" cy="4672378"/>
        </a:xfrm>
        <a:prstGeom prst="rect">
          <a:avLst/>
        </a:prstGeom>
      </xdr:spPr>
    </xdr:pic>
    <xdr:clientData/>
  </xdr:twoCellAnchor>
  <xdr:twoCellAnchor editAs="oneCell">
    <xdr:from>
      <xdr:col>5</xdr:col>
      <xdr:colOff>430252</xdr:colOff>
      <xdr:row>18</xdr:row>
      <xdr:rowOff>12488</xdr:rowOff>
    </xdr:from>
    <xdr:to>
      <xdr:col>9</xdr:col>
      <xdr:colOff>591608</xdr:colOff>
      <xdr:row>32</xdr:row>
      <xdr:rowOff>16579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8E2BF34F-BF79-9F94-CEB4-38DF02CFA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09169" y="4076488"/>
          <a:ext cx="4353414" cy="266728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2</xdr:col>
      <xdr:colOff>6595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0E29EA-D049-47A5-9BA3-AF64E7769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62865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6595</xdr:colOff>
      <xdr:row>2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CC4EE4B2-58D2-4094-A0EF-9C47C1494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62865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3665</xdr:colOff>
      <xdr:row>2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BAAC7413-0365-4CFE-BEDE-F8745519A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62572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735</xdr:colOff>
      <xdr:row>2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C5D80B4B-2B5E-4823-9DEF-FAA36C6D2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62279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1</xdr:col>
      <xdr:colOff>27109</xdr:colOff>
      <xdr:row>2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82407704-F759-44C1-B2AB-A2A80EA79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32642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PATO%20-%20BR%20-%20425%20aditiv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Dell/Downloads/PLANILHA%20MODELO.xlsx/1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liane\dados%20(d)\Marcelo\docs\PP003%20-%20Restauracao%20-%20PROMG%20-%20DERMG\Levantamentos%20de%20Campo\PRIORIDADES\20CRG\Resultad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pres3\de-detec\Planejamento\Centro%20de%20Conven&#231;&#245;es\Nova%20Licita&#231;&#227;o\Adequa&#231;&#227;o%20Contratual\WINDOWS\TEMP\uninovacap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m112844\Desktop\Magno%20BKP\desktop%204\pen%20drive\estudo%20PINI\Transporte-de-material-escavado_Revisao%20-PINI%20-%20R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eus%20documentos/Aparecida%20de%20Goi&#226;nia/Boletim%20de%20Medi&#231;&#227;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rnardinho\projetos\Meus%20documentos\Aparecida%20de%20Goi&#226;nia\Boletim%20de%20Medi&#231;&#227;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Planilha%20de%20Quantitativo%20em%20Bran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V-DN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LAT61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Anderson/Meus%20documentos/DNIT/Arquivos%20DNIT/PATO/PATOS%20ENTREGUES/Jata&#237;/PATO%20-%20BR%20-%20425%20aditiv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Leonardo/Documents/Israel/01%20-%20OBRAS/Obras/GO%20-%20156%20-%20%20Mundo%20Novo/Adequa&#231;&#227;o/Users/Leonardo/LICITA&#199;&#213;ES/1-LICITA&#199;&#213;ES/SANEAGO/Saneago%20-%20RDC%2001-13/Composi&#231;&#245;es%20Saneag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eonardo\Documents\Israel\01%20-%20OBRAS\Obras\GO%20-%20156%20-%20%20Mundo%20Novo\Adequa&#231;&#227;o\Users\Leonardo\LICITA&#199;&#213;ES\1-LICITA&#199;&#213;ES\SANEAGO\Saneago%20-%20RDC%2001-13\Composi&#231;&#245;es%20Saneag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/Modelos/Ns-bueiros%202002-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\Modelos\Ns-bueiros%202002-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rnardinho\projetos\Meus%20documentos\Aparecida%20de%20Goi&#226;nia\Sedu-6600\Boletim%20de%20Medi&#231;&#227;o%20-%20Banc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504584E\TRANSPORTES%20E%20LIMPEZA%20DE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file:///I:\BID\Edital-2008\2a%20Fase%2005-11-2008%20Novos%20Arquivos\arquivos%20or&#231;amento%2030-10-08%20-%20CPL\moveis\CRITERIO\Canteiro\ANO%202007\001_pdc\ENGENHARIA\118_30_Orcamento\118_30\Programas%20Originais\CANTEIRO-%20TRANSP\TRANSPORTES%20E%20LIMPEZA%20DE?E504584E" TargetMode="External"/><Relationship Id="rId1" Type="http://schemas.openxmlformats.org/officeDocument/2006/relationships/externalLinkPath" Target="file:///\\E504584E\TRANSPORTES%20E%20LIMPEZA%20DE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ATO%20-%20BR%20-%20425%20aditiv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RITERIO\data%20base\09-MAR&#199;O_2011\Documents%20and%20Settings\m131636\Desktop\Po&#231;os%20tubulares%20provisorio\Or&#231;amento_para_Perfura&#231;&#227;o_Po&#231;o._(Nov_2008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aneago3\ano_2011\Planilha%20026_11_REV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4\arquivos\Documents%20and%20Settings\Rossane\Meus%20documentos\Rossane\ADUTORA\Composi&#231;&#245;es%20Adutora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objleite\Arquivos\Consorcio%20Barragem%20Jo&#227;o%20Leite\Planejamento\plano%20de%20trabalho\PT%202001-9280768\OBRAS%20DE%20ARTE%20ESPECIAI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essoais\Orcamento\OR960887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MU\M408344$\Or&#231;amentos%202000\Or&#231;amentos%202000\Pav\Setor%20Recreio%20Panorama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reno/Desktop/Agetop/Rod.%20Liga&#231;&#227;o%20-%20Aguas%20Lindas/Medi&#231;&#227;o/3&#170;%20Medi&#231;&#227;o%20Dez-13/C/_Dcezar/ForteOr&#231;amentoCorenReformaAmplia&#231;&#227;o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reno/Desktop/Agetop/Rod.%20Liga&#231;&#227;o%20-%20Aguas%20Lindas/Medi&#231;&#227;o/3&#170;%20Medi&#231;&#227;o%20Dez-13/_Dcezar/ForteOr&#231;amentoCorenReformaAmplia&#231;&#227;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Documents%20and%20Settings\C%20arlos%20%20Machado\My%20Documents\Disco%201\BR-262-MS(3)\Anexos%20PGQ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renato/loctec/licita&#231;&#245;es/dermu/edital%2000204/proposta/lote%2009def/env03pre%2009/or&#231;am%2009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renato\loctec\licita&#231;&#245;es\dermu\edital%2000204\proposta\lote%2009def\env03pre%2009\or&#231;am%2009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TempEmerson\Planilha%20de%20Quantitativo%20em%20Bran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BID\Edital-2008\2a%20Fase%2005-11-2008%20Novos%20Arquivos\arquivos%20or&#231;amento%2030-10-08%20-%20CPL\moveis\001_pdc\ENGENHARIA\CRITERIO\data%20base\04-ABRIL_2005\convers&#227;o%20para%20o%20KOR\COMPOS1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Documents%20and%20Settings\C%20arlos%20%20Machado\My%20Documents\Disco%201\BR-262-MS(3)\Anexos%20PGQ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o\AppData\Local\Temp\Temp1_Proposta%20Loe%2001%20MT-170.zip\Transporte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reno/Desktop/Agetop/Rod.%20Liga&#231;&#227;o%20-%20Aguas%20Lindas/Medi&#231;&#227;o/10&#170;%20Medi&#231;&#227;o%20Agosto-14/10&#170;%20Med.%20Rod.%20Liga&#231;&#227;o%20Aguas%20Lindas%20-%20NORTE%20-%20Agosto-14.xls" TargetMode="External"/></Relationships>
</file>

<file path=xl/externalLinks/_rels/externalLink40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be5908b6122fbd37/&#193;rea%20de%20Trabalho/Bueno%20%5e0%20Barreto/Projetos%20Pontes%20e%20Viadutos%20BPE/Ponte%20Ribeir&#227;o%20andorinhas%20GO-139/Or&#231;amento%20Ponte%20Andorinha%20GO-139%20R00.xlsx" TargetMode="External"/><Relationship Id="rId1" Type="http://schemas.openxmlformats.org/officeDocument/2006/relationships/externalLinkPath" Target="https://d.docs.live.net/be5908b6122fbd37/&#193;rea%20de%20Trabalho/Bueno%20%5e0%20Barreto/Projetos%20Pontes%20e%20Viadutos%20BPE/Ponte%20Ribeir&#227;o%20andorinhas%20GO-139/Or&#231;amento%20Ponte%20Andorinha%20GO-139%20R00.xlsx" TargetMode="External"/></Relationships>
</file>

<file path=xl/externalLinks/_rels/externalLink4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QS\25_017-MOL-GOINFRA-GO-215_Corrego_Mateiro\GERAIS\Or&#231;amento%20-%20C&#243;rrego%20Mateiro%20GO-215%20-%20R00.xlsx" TargetMode="External"/><Relationship Id="rId1" Type="http://schemas.openxmlformats.org/officeDocument/2006/relationships/externalLinkPath" Target="file:///D:\TQS\25_017-MOL-GOINFRA-GO-215_Corrego_Mateiro\GERAIS\Or&#231;amento%20-%20C&#243;rrego%20Mateiro%20GO-215%20-%20R00.xlsx" TargetMode="External"/></Relationships>
</file>

<file path=xl/externalLinks/_rels/externalLink4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QS\25_017-MOL-GOINFRA-GO-215_Corrego_Mateiro\GERAIS\Or&#231;amento%20EP%20-%20C&#243;rrego%20Mateiro%20-%20GO-215%20(Pr&#233;-Moldado)%20-%20R00.xlsx" TargetMode="External"/><Relationship Id="rId1" Type="http://schemas.openxmlformats.org/officeDocument/2006/relationships/externalLinkPath" Target="file:///G:\.shortcut-targets-by-id\1KRwboQxIZf4_mxU_TZGocKAxgzHm5-xT\06%20-%20Clientes\25_017-MOL-GOINFRA-GO-215_Corrego_Mateiro\Estudo%20de%20Concep&#231;&#227;o\Or&#231;amento%20EP%20-%20C&#243;rrego%20Mateiro%20-%20GO-215%20(Pr&#233;-Moldado)%20-%20R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PATO - BR - 425 aditivo"/>
      <sheetName val="QuQuant"/>
      <sheetName val="Dados"/>
      <sheetName val="Plan1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BUQ_28Med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  <sheetName val="Custo da Imprimação"/>
      <sheetName val="Custo da Pintura de Ligação"/>
      <sheetName val="COMPOS1"/>
      <sheetName val="DMT modelo"/>
      <sheetName val="RELATÓRIO"/>
      <sheetName val="QuQuant"/>
      <sheetName val="MARSHALL"/>
      <sheetName val="COMPOSIÇÃO_A1"/>
      <sheetName val="P_A_T_O_99_B1"/>
      <sheetName val="Trans_99_C1"/>
      <sheetName val="Preços_99_D1"/>
      <sheetName val="Cronograma_99_E1"/>
      <sheetName val="Diagrama_4761"/>
      <sheetName val="Custo_do_RR-2C1"/>
      <sheetName val="Custo_do_TSD1"/>
      <sheetName val="Custo_do_CM-301"/>
      <sheetName val="Cadastro_Traços_e_Obras1"/>
      <sheetName val="Pato_PRRTN_-_BR476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Listas"/>
      <sheetName val="B M Pl04"/>
      <sheetName val="projeto"/>
    </sheetNames>
    <sheetDataSet>
      <sheetData sheetId="0" refreshError="1"/>
      <sheetData sheetId="1">
        <row r="6">
          <cell r="B6">
            <v>32.307692307692307</v>
          </cell>
          <cell r="C6">
            <v>28.846153846153843</v>
          </cell>
          <cell r="D6">
            <v>14.615384615384617</v>
          </cell>
          <cell r="E6">
            <v>6.9230769230769234</v>
          </cell>
          <cell r="F6">
            <v>17.307692307692307</v>
          </cell>
          <cell r="I6">
            <v>1.68</v>
          </cell>
          <cell r="J6">
            <v>1.5</v>
          </cell>
          <cell r="K6">
            <v>0.76</v>
          </cell>
          <cell r="L6">
            <v>0.36</v>
          </cell>
          <cell r="M6">
            <v>0.9</v>
          </cell>
        </row>
        <row r="7">
          <cell r="B7" t="str">
            <v>0 - 10</v>
          </cell>
          <cell r="C7" t="str">
            <v>10 - 20</v>
          </cell>
          <cell r="D7" t="str">
            <v>20 - 40</v>
          </cell>
          <cell r="E7" t="str">
            <v>40 - 60</v>
          </cell>
          <cell r="F7" t="str">
            <v>&gt; 60</v>
          </cell>
        </row>
        <row r="8">
          <cell r="B8">
            <v>97.307692307692307</v>
          </cell>
          <cell r="C8">
            <v>2.6923076923076925</v>
          </cell>
          <cell r="D8">
            <v>0</v>
          </cell>
          <cell r="E8">
            <v>0</v>
          </cell>
          <cell r="F8">
            <v>0</v>
          </cell>
          <cell r="I8">
            <v>5.0600000000000005</v>
          </cell>
          <cell r="J8">
            <v>0.14000000000000001</v>
          </cell>
          <cell r="K8">
            <v>0</v>
          </cell>
          <cell r="L8">
            <v>0</v>
          </cell>
          <cell r="M8">
            <v>0</v>
          </cell>
        </row>
        <row r="9">
          <cell r="B9" t="str">
            <v>0 -  10</v>
          </cell>
          <cell r="C9" t="str">
            <v>10 - 20</v>
          </cell>
          <cell r="D9" t="str">
            <v>20 - 40</v>
          </cell>
          <cell r="E9" t="str">
            <v>40 - 60</v>
          </cell>
          <cell r="F9" t="str">
            <v>&gt; 60</v>
          </cell>
        </row>
        <row r="10">
          <cell r="B10">
            <v>29.615384615384617</v>
          </cell>
          <cell r="C10">
            <v>31.538461538461537</v>
          </cell>
          <cell r="D10">
            <v>14.615384615384617</v>
          </cell>
          <cell r="E10">
            <v>6.9230769230769234</v>
          </cell>
          <cell r="F10">
            <v>17.307692307692307</v>
          </cell>
          <cell r="I10">
            <v>1.54</v>
          </cell>
          <cell r="J10">
            <v>1.6400000000000001</v>
          </cell>
          <cell r="K10">
            <v>0.76</v>
          </cell>
          <cell r="L10">
            <v>0.36</v>
          </cell>
          <cell r="M10">
            <v>0.9</v>
          </cell>
        </row>
        <row r="11">
          <cell r="B11" t="str">
            <v>0 - 10</v>
          </cell>
          <cell r="C11" t="str">
            <v>10 - 20</v>
          </cell>
          <cell r="D11" t="str">
            <v>20 - 40</v>
          </cell>
          <cell r="E11" t="str">
            <v>40 - 60</v>
          </cell>
          <cell r="F11" t="str">
            <v>&gt; 60</v>
          </cell>
        </row>
        <row r="12">
          <cell r="B12">
            <v>9.2307692307692317</v>
          </cell>
          <cell r="C12">
            <v>61.53846153846154</v>
          </cell>
          <cell r="D12">
            <v>21.153846153846153</v>
          </cell>
          <cell r="E12">
            <v>8.0769230769230766</v>
          </cell>
          <cell r="F12">
            <v>0</v>
          </cell>
          <cell r="I12">
            <v>0.48</v>
          </cell>
          <cell r="J12">
            <v>3.2</v>
          </cell>
          <cell r="K12">
            <v>1.1000000000000001</v>
          </cell>
          <cell r="L12">
            <v>0.42</v>
          </cell>
          <cell r="M12">
            <v>0</v>
          </cell>
        </row>
        <row r="13">
          <cell r="B13" t="str">
            <v>0 - 20</v>
          </cell>
          <cell r="C13" t="str">
            <v>20 - 40</v>
          </cell>
          <cell r="D13" t="str">
            <v>40 -  80</v>
          </cell>
          <cell r="E13" t="str">
            <v xml:space="preserve"> 80 - 150</v>
          </cell>
          <cell r="F13" t="str">
            <v>&gt; 150</v>
          </cell>
        </row>
        <row r="14">
          <cell r="B14">
            <v>9.2307692307692317</v>
          </cell>
          <cell r="C14">
            <v>63.84615384615384</v>
          </cell>
          <cell r="D14">
            <v>18.846153846153847</v>
          </cell>
          <cell r="E14">
            <v>8.0769230769230766</v>
          </cell>
          <cell r="F14">
            <v>0</v>
          </cell>
          <cell r="I14">
            <v>0.48</v>
          </cell>
          <cell r="J14">
            <v>3.3200000000000003</v>
          </cell>
          <cell r="K14">
            <v>0.98</v>
          </cell>
          <cell r="L14">
            <v>0.42</v>
          </cell>
          <cell r="M14">
            <v>0</v>
          </cell>
        </row>
        <row r="15">
          <cell r="B15" t="str">
            <v xml:space="preserve">  4 - 5</v>
          </cell>
          <cell r="C15" t="str">
            <v xml:space="preserve">  3 -   4</v>
          </cell>
          <cell r="D15" t="str">
            <v xml:space="preserve">  2 -   3</v>
          </cell>
          <cell r="E15" t="str">
            <v xml:space="preserve">  1 -   2</v>
          </cell>
          <cell r="F15" t="str">
            <v>0 -  1</v>
          </cell>
        </row>
        <row r="16">
          <cell r="B16">
            <v>69.230769230769226</v>
          </cell>
          <cell r="C16">
            <v>16.923076923076923</v>
          </cell>
          <cell r="D16">
            <v>13.846153846153847</v>
          </cell>
          <cell r="E16">
            <v>0</v>
          </cell>
          <cell r="F16">
            <v>0</v>
          </cell>
          <cell r="I16">
            <v>3.6</v>
          </cell>
          <cell r="J16">
            <v>0.88</v>
          </cell>
          <cell r="K16">
            <v>0.72</v>
          </cell>
          <cell r="L16">
            <v>0</v>
          </cell>
          <cell r="M16">
            <v>0</v>
          </cell>
        </row>
        <row r="17">
          <cell r="B17" t="str">
            <v>0 -  5</v>
          </cell>
          <cell r="C17" t="str">
            <v xml:space="preserve"> 5 - 10</v>
          </cell>
          <cell r="D17" t="str">
            <v>10 - 15</v>
          </cell>
          <cell r="E17" t="str">
            <v>15 - 20</v>
          </cell>
          <cell r="F17" t="str">
            <v>&gt; 20</v>
          </cell>
        </row>
        <row r="18">
          <cell r="B18">
            <v>0.76923076923076927</v>
          </cell>
          <cell r="C18">
            <v>59.615384615384613</v>
          </cell>
          <cell r="D18">
            <v>26.923076923076923</v>
          </cell>
          <cell r="E18">
            <v>12.692307692307692</v>
          </cell>
          <cell r="F18">
            <v>0</v>
          </cell>
          <cell r="I18">
            <v>0.04</v>
          </cell>
          <cell r="J18">
            <v>3.1</v>
          </cell>
          <cell r="K18">
            <v>1.4000000000000001</v>
          </cell>
          <cell r="L18">
            <v>0.66</v>
          </cell>
          <cell r="M18">
            <v>0</v>
          </cell>
        </row>
        <row r="19">
          <cell r="B19" t="str">
            <v>0 - 20</v>
          </cell>
          <cell r="C19" t="str">
            <v>20 - 40</v>
          </cell>
          <cell r="D19" t="str">
            <v>40 - 60</v>
          </cell>
          <cell r="E19" t="str">
            <v>60 - 80</v>
          </cell>
          <cell r="F19" t="str">
            <v>&gt; 80</v>
          </cell>
        </row>
        <row r="20">
          <cell r="B20">
            <v>0</v>
          </cell>
          <cell r="C20">
            <v>7.6923076923076925</v>
          </cell>
          <cell r="D20">
            <v>92.307692307692307</v>
          </cell>
          <cell r="E20">
            <v>0</v>
          </cell>
          <cell r="F20">
            <v>0</v>
          </cell>
          <cell r="I20">
            <v>0</v>
          </cell>
          <cell r="J20">
            <v>0.4</v>
          </cell>
          <cell r="K20">
            <v>4.8</v>
          </cell>
          <cell r="L20">
            <v>0</v>
          </cell>
          <cell r="M20">
            <v>0</v>
          </cell>
        </row>
        <row r="21">
          <cell r="B21" t="str">
            <v>0 - 20</v>
          </cell>
          <cell r="C21" t="str">
            <v>20 - 40</v>
          </cell>
          <cell r="D21" t="str">
            <v>40 - 80</v>
          </cell>
          <cell r="E21" t="str">
            <v>80 - 120</v>
          </cell>
          <cell r="F21" t="str">
            <v>&gt; 120</v>
          </cell>
        </row>
        <row r="22">
          <cell r="B22">
            <v>0</v>
          </cell>
          <cell r="C22">
            <v>93.07692307692308</v>
          </cell>
          <cell r="D22">
            <v>6.9230769230769234</v>
          </cell>
          <cell r="E22">
            <v>0</v>
          </cell>
          <cell r="F22">
            <v>0</v>
          </cell>
          <cell r="I22">
            <v>0</v>
          </cell>
          <cell r="J22">
            <v>4.84</v>
          </cell>
          <cell r="K22">
            <v>0.36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81.92307692307692</v>
          </cell>
          <cell r="C24">
            <v>18.076923076923077</v>
          </cell>
          <cell r="D24">
            <v>0</v>
          </cell>
          <cell r="E24">
            <v>0</v>
          </cell>
          <cell r="F24">
            <v>0</v>
          </cell>
          <cell r="I24">
            <v>4.26</v>
          </cell>
          <cell r="J24">
            <v>0.94000000000000006</v>
          </cell>
          <cell r="K24">
            <v>0</v>
          </cell>
          <cell r="L24">
            <v>0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36.538461538461533</v>
          </cell>
          <cell r="C26">
            <v>55.769230769230774</v>
          </cell>
          <cell r="D26">
            <v>7.6923076923076925</v>
          </cell>
          <cell r="E26">
            <v>0</v>
          </cell>
          <cell r="F26">
            <v>0</v>
          </cell>
          <cell r="I26">
            <v>1.9000000000000001</v>
          </cell>
          <cell r="J26">
            <v>2.9</v>
          </cell>
          <cell r="K26">
            <v>0.4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45.384615384615387</v>
          </cell>
          <cell r="D28">
            <v>54.615384615384613</v>
          </cell>
          <cell r="E28">
            <v>0</v>
          </cell>
          <cell r="F28">
            <v>0</v>
          </cell>
          <cell r="I28">
            <v>0</v>
          </cell>
          <cell r="J28">
            <v>2.36</v>
          </cell>
          <cell r="K28">
            <v>2.84</v>
          </cell>
          <cell r="L28">
            <v>0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transporte"/>
      <sheetName val="Estudo"/>
      <sheetName val="Estudo (2)"/>
      <sheetName val="Estudo (3)"/>
      <sheetName val="CÁLCULO MANUAL PRÁTICO "/>
      <sheetName val="resumo_transporte"/>
      <sheetName val="Estudo_(2)"/>
      <sheetName val="Estudo_(3)"/>
      <sheetName val="CÁLCULO_MANUAL_PRÁTICO_"/>
      <sheetName val="resumo_transporte1"/>
      <sheetName val="Estudo_(2)1"/>
      <sheetName val="Estudo_(3)1"/>
      <sheetName val="CÁLCULO_MANUAL_PRÁTICO_1"/>
      <sheetName val="resumo_transporte3"/>
      <sheetName val="Estudo_(2)3"/>
      <sheetName val="Estudo_(3)3"/>
      <sheetName val="CÁLCULO_MANUAL_PRÁTICO_3"/>
      <sheetName val="resumo_transporte2"/>
      <sheetName val="Estudo_(2)2"/>
      <sheetName val="Estudo_(3)2"/>
      <sheetName val="CÁLCULO_MANUAL_PRÁTICO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Preços"/>
      <sheetName val="Desp. Apoio"/>
      <sheetName val="Cálculo"/>
      <sheetName val="Quadro + Gráfico"/>
      <sheetName val="memória de calculo_liquida"/>
      <sheetName val="Carimbo de Nota"/>
      <sheetName val="Proposta"/>
      <sheetName val="COMPOS1"/>
      <sheetName val="Fresagem de Pista Ago-98"/>
      <sheetName val="CRON.NOVO.ARIPUANA"/>
      <sheetName val="Viga_Benkellman"/>
      <sheetName val="Conc 20"/>
      <sheetName val="P3"/>
      <sheetName val="PLANILHA ATUALIZADA"/>
      <sheetName val="Auxiliar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Tela"/>
      <sheetName val="Atualizacao"/>
      <sheetName val="Chuvas"/>
      <sheetName val="Medição"/>
      <sheetName val="RELATA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Custo da Imprimação"/>
      <sheetName val="Custo da Pintura de Ligação"/>
      <sheetName val="Resumo Financeiro"/>
      <sheetName val=""/>
      <sheetName val="RP-1 SB (3)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esumo Geral"/>
      <sheetName val="BD"/>
      <sheetName val="TABELAS"/>
      <sheetName val="Read Me!"/>
      <sheetName val="BANCO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Planilha orçamentária da PMJ"/>
      <sheetName val="Imai03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Relatório-1ª_med_"/>
      <sheetName val="RED.-EXP."/>
      <sheetName val="BOCAIS"/>
      <sheetName val="LEQ"/>
      <sheetName val="Planejamento Detalh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NF 131"/>
      <sheetName val="DIPRVS12"/>
      <sheetName val="PROJETO"/>
      <sheetName val="ANALISES.XLS"/>
      <sheetName val="INSUMOS"/>
      <sheetName val="FECHA CONSORCIO"/>
      <sheetName val="FC"/>
      <sheetName val="ORG"/>
      <sheetName val="ENC"/>
      <sheetName val="MOD"/>
      <sheetName val="1. C.INDIRETO"/>
      <sheetName val="2. C.CANTEIRO"/>
      <sheetName val="3.PROJ.&amp;SOC."/>
      <sheetName val="4. C.DIRETO"/>
      <sheetName val="4.1 REDES"/>
      <sheetName val="4.2 PV_PI"/>
      <sheetName val="4.3 MND"/>
      <sheetName val="4.4 INTERL"/>
      <sheetName val="4.6 PAVIM"/>
      <sheetName val="4.5 LIG. ESG"/>
      <sheetName val="4.7 DETEC"/>
      <sheetName val="4.8 S.COMP"/>
      <sheetName val="4.9 S.AUXIL"/>
      <sheetName val="EQUIPAMENTOS POR MODALIDADE"/>
      <sheetName val="EQUIPAMENTOS (2)"/>
      <sheetName val="HOR"/>
      <sheetName val="BDI (EDITAL 2)"/>
      <sheetName val="B - Captação_Elevação 1a Etapa "/>
      <sheetName val="Otimização 1994"/>
      <sheetName val="Otimização 1999"/>
      <sheetName val="Otimização 2006"/>
      <sheetName val="Otimização 2008"/>
      <sheetName val="Aux."/>
      <sheetName val="Dados Iniciais"/>
      <sheetName val="FLUXO - EXECUÇÃO PRÓPRIA"/>
      <sheetName val="TPU-MARÇO_2002"/>
      <sheetName val="DADOS"/>
      <sheetName val="mat"/>
      <sheetName val="Jornales"/>
      <sheetName val="Venta"/>
      <sheetName val="BASES"/>
      <sheetName val="Indirec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 M Pl04"/>
      <sheetName val="B M Pl03"/>
      <sheetName val="B M Pl02"/>
      <sheetName val="B M Pl01"/>
      <sheetName val="S. L. V.04"/>
      <sheetName val="S. L. V.03"/>
      <sheetName val="S. L. V.02"/>
      <sheetName val="S.L.V.01-2"/>
      <sheetName val="Plan4"/>
      <sheetName val="Plan3"/>
      <sheetName val="Paviment pl03-2"/>
      <sheetName val="Plan2"/>
      <sheetName val="Carta à C. E. F."/>
      <sheetName val="Listas"/>
      <sheetName val="Códigos"/>
      <sheetName val="RESUMO "/>
      <sheetName val="MOBIL-CANT-MANUNT-DESM"/>
      <sheetName val="PQP(1)"/>
      <sheetName val="PQP (2)"/>
      <sheetName val="PQP (3)"/>
      <sheetName val="PQP (4)"/>
      <sheetName val="PQP (5)"/>
      <sheetName val="06-220-TRANS CV3"/>
      <sheetName val="PQP (7)"/>
      <sheetName val="PQP (8)"/>
      <sheetName val="PQP (9)"/>
      <sheetName val="10-260-SILO MIN"/>
      <sheetName val="PQP (11)"/>
      <sheetName val="12-330-MOA BASE"/>
      <sheetName val="PQP (13)"/>
      <sheetName val="PQP (14)"/>
      <sheetName val="PQP (15)"/>
      <sheetName val="PQP (16)"/>
      <sheetName val="PQP (17)"/>
      <sheetName val="PQP (18)"/>
      <sheetName val="PQP (19)"/>
      <sheetName val="PQP (20)"/>
      <sheetName val="PQP (21)"/>
      <sheetName val="PQP (22)"/>
      <sheetName val="PQP (23)"/>
      <sheetName val="PQP (24)"/>
      <sheetName val="PQP (25)"/>
      <sheetName val="PQP (26)"/>
      <sheetName val="PQP (27)"/>
      <sheetName val="PQP (28)"/>
      <sheetName val="PQP (29)"/>
      <sheetName val="PQP (30)"/>
      <sheetName val="PQP (31)"/>
      <sheetName val="PQP (32)"/>
      <sheetName val="PQP (33)"/>
      <sheetName val="PQP (34)"/>
      <sheetName val="PQP (35)"/>
      <sheetName val="PQP (36)"/>
      <sheetName val="39-612-SUB PLA"/>
      <sheetName val="40-613-SUBS LIX"/>
      <sheetName val="PQP (41)"/>
      <sheetName val="PQP (42)"/>
      <sheetName val="43-614-SUBS REJ"/>
      <sheetName val="44-614-SUBS  BOM"/>
      <sheetName val="45-614-SUBS CAP"/>
      <sheetName val="PQP (46)"/>
      <sheetName val="PQP (47)"/>
      <sheetName val="PQP (48)"/>
      <sheetName val="PQP (49)"/>
      <sheetName val="PQP (50)"/>
      <sheetName val="PQP (51)"/>
      <sheetName val="R$ Unit Produção (2)"/>
      <sheetName val="CRON. FISICO"/>
      <sheetName val="C.F.F "/>
      <sheetName val="Preço Unitário-MO"/>
      <sheetName val="Preço Unit. veículos e equip."/>
      <sheetName val="BDI"/>
      <sheetName val="Adm local"/>
      <sheetName val="Mobilização-desmobiliz"/>
      <sheetName val="Canteiro"/>
      <sheetName val="Manutenção do canteiro"/>
      <sheetName val="Encargos "/>
      <sheetName val="EPI's"/>
      <sheetName val="Desp Indir MO"/>
      <sheetName val="R$ Unit Serviço"/>
      <sheetName val="R$ Unit Produção"/>
      <sheetName val="histograma MO"/>
      <sheetName val="histograma Equipam"/>
      <sheetName val="Plan1"/>
      <sheetName val="Boletim de Medição"/>
      <sheetName val="B_M_Pl04"/>
      <sheetName val="B_M_Pl03"/>
      <sheetName val="B_M_Pl02"/>
      <sheetName val="B_M_Pl01"/>
      <sheetName val="S__L__V_04"/>
      <sheetName val="S__L__V_03"/>
      <sheetName val="S__L__V_02"/>
      <sheetName val="S_L_V_01-2"/>
      <sheetName val="Paviment_pl03-2"/>
      <sheetName val="Carta_à_C__E__F_"/>
      <sheetName val="Boletim_de_Medição"/>
      <sheetName val="Boletim de Medição.xls"/>
      <sheetName val="rev int TP"/>
    </sheetNames>
    <sheetDataSet>
      <sheetData sheetId="0" refreshError="1">
        <row r="5">
          <cell r="B5" t="str">
            <v>50-01-01</v>
          </cell>
          <cell r="R5">
            <v>3</v>
          </cell>
          <cell r="S5">
            <v>28070963.179999996</v>
          </cell>
          <cell r="T5" t="str">
            <v>PAVIMENTAÇÃO E GALERIAS DE ÁGUAS PLUVIAIS</v>
          </cell>
          <cell r="U5">
            <v>3</v>
          </cell>
          <cell r="V5" t="str">
            <v>000/2005</v>
          </cell>
          <cell r="X5" t="str">
            <v>S. RECANTO DAS MINAS GERAIS</v>
          </cell>
        </row>
        <row r="6">
          <cell r="V6" t="str">
            <v/>
          </cell>
          <cell r="X6" t="str">
            <v>S. RECANTO DAS MINAS GERAIS</v>
          </cell>
        </row>
        <row r="7">
          <cell r="V7" t="str">
            <v/>
          </cell>
          <cell r="X7" t="str">
            <v>S. RECANTO DAS MINAS GERAIS</v>
          </cell>
        </row>
        <row r="8">
          <cell r="S8">
            <v>4</v>
          </cell>
          <cell r="V8" t="str">
            <v/>
          </cell>
          <cell r="X8" t="str">
            <v>S. RECANTO DAS MINAS GERAIS</v>
          </cell>
        </row>
        <row r="9">
          <cell r="S9" t="str">
            <v/>
          </cell>
          <cell r="V9" t="str">
            <v/>
          </cell>
          <cell r="X9" t="str">
            <v>S. RECANTO DAS MINAS GERAIS</v>
          </cell>
        </row>
        <row r="10">
          <cell r="S10" t="str">
            <v/>
          </cell>
          <cell r="V10" t="str">
            <v/>
          </cell>
          <cell r="X10" t="str">
            <v>S. RECANTO DAS MINAS GERAIS</v>
          </cell>
        </row>
        <row r="11">
          <cell r="S11" t="str">
            <v/>
          </cell>
          <cell r="V11" t="str">
            <v/>
          </cell>
          <cell r="X11" t="str">
            <v>S. RECANTO DAS MINAS GERAIS</v>
          </cell>
        </row>
        <row r="12">
          <cell r="S12" t="str">
            <v/>
          </cell>
          <cell r="V12" t="str">
            <v/>
          </cell>
          <cell r="X12" t="str">
            <v>S. RECANTO DAS MINAS GERAIS</v>
          </cell>
        </row>
        <row r="13">
          <cell r="B13" t="str">
            <v>CÓDIGO</v>
          </cell>
          <cell r="S13" t="str">
            <v/>
          </cell>
          <cell r="V13" t="str">
            <v/>
          </cell>
          <cell r="X13" t="str">
            <v>S. RECANTO DAS MINAS GERAIS</v>
          </cell>
        </row>
        <row r="14">
          <cell r="C14" t="str">
            <v xml:space="preserve"> </v>
          </cell>
          <cell r="S14" t="str">
            <v/>
          </cell>
          <cell r="V14" t="str">
            <v/>
          </cell>
          <cell r="X14" t="str">
            <v>S. RECANTO DAS MINAS GERAIS</v>
          </cell>
        </row>
        <row r="15">
          <cell r="C15" t="str">
            <v xml:space="preserve"> </v>
          </cell>
          <cell r="S15" t="str">
            <v/>
          </cell>
          <cell r="V15" t="str">
            <v/>
          </cell>
          <cell r="X15" t="str">
            <v>S. RECANTO DAS MINAS GERAIS</v>
          </cell>
        </row>
        <row r="16">
          <cell r="S16" t="str">
            <v/>
          </cell>
          <cell r="V16" t="str">
            <v/>
          </cell>
          <cell r="X16" t="str">
            <v>S. RECANTO DAS MINAS GERAIS</v>
          </cell>
        </row>
        <row r="17">
          <cell r="S17" t="str">
            <v/>
          </cell>
          <cell r="V17" t="str">
            <v/>
          </cell>
          <cell r="X17" t="str">
            <v>S. RECANTO DAS MINAS GERAIS</v>
          </cell>
        </row>
        <row r="18">
          <cell r="S18" t="str">
            <v/>
          </cell>
          <cell r="V18" t="str">
            <v/>
          </cell>
          <cell r="X18" t="str">
            <v>S. RECANTO DAS MINAS GERAIS</v>
          </cell>
        </row>
        <row r="19">
          <cell r="S19" t="str">
            <v/>
          </cell>
          <cell r="V19" t="str">
            <v/>
          </cell>
          <cell r="X19" t="str">
            <v>S. RECANTO DAS MINAS GERAIS</v>
          </cell>
        </row>
        <row r="20">
          <cell r="S20" t="str">
            <v/>
          </cell>
          <cell r="V20" t="str">
            <v/>
          </cell>
        </row>
        <row r="21">
          <cell r="S21" t="str">
            <v/>
          </cell>
          <cell r="V21" t="str">
            <v/>
          </cell>
        </row>
        <row r="22">
          <cell r="S22" t="str">
            <v/>
          </cell>
          <cell r="V22" t="str">
            <v/>
          </cell>
        </row>
        <row r="23">
          <cell r="S23" t="str">
            <v/>
          </cell>
          <cell r="V23" t="str">
            <v/>
          </cell>
        </row>
        <row r="24">
          <cell r="S24" t="str">
            <v/>
          </cell>
          <cell r="V24" t="str">
            <v/>
          </cell>
        </row>
        <row r="25">
          <cell r="S25" t="str">
            <v/>
          </cell>
          <cell r="V25" t="str">
            <v/>
          </cell>
        </row>
        <row r="26">
          <cell r="S26" t="str">
            <v/>
          </cell>
          <cell r="V26" t="str">
            <v/>
          </cell>
        </row>
        <row r="27">
          <cell r="S27" t="str">
            <v/>
          </cell>
          <cell r="V27" t="str">
            <v/>
          </cell>
        </row>
        <row r="28">
          <cell r="S28" t="str">
            <v/>
          </cell>
          <cell r="V28" t="str">
            <v/>
          </cell>
        </row>
        <row r="29">
          <cell r="S29" t="str">
            <v/>
          </cell>
          <cell r="V29" t="str">
            <v/>
          </cell>
        </row>
        <row r="30">
          <cell r="S30" t="str">
            <v/>
          </cell>
          <cell r="V30" t="str">
            <v/>
          </cell>
        </row>
        <row r="31">
          <cell r="S31" t="str">
            <v/>
          </cell>
          <cell r="V31" t="str">
            <v/>
          </cell>
        </row>
        <row r="32">
          <cell r="S32" t="str">
            <v/>
          </cell>
          <cell r="V32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>
            <v>0</v>
          </cell>
        </row>
        <row r="6">
          <cell r="B6">
            <v>1</v>
          </cell>
        </row>
        <row r="7">
          <cell r="B7">
            <v>50</v>
          </cell>
        </row>
        <row r="8">
          <cell r="B8">
            <v>50</v>
          </cell>
          <cell r="D8">
            <v>1</v>
          </cell>
          <cell r="E8" t="str">
            <v>50-01-01</v>
          </cell>
          <cell r="F8" t="str">
            <v>BANCO</v>
          </cell>
          <cell r="G8" t="str">
            <v>PLANEJAMENTO</v>
          </cell>
          <cell r="H8">
            <v>0</v>
          </cell>
          <cell r="I8" t="str">
            <v>PLANEJAMENTO</v>
          </cell>
          <cell r="J8" t="str">
            <v>PLANEJAMENTO</v>
          </cell>
          <cell r="K8">
            <v>37245</v>
          </cell>
          <cell r="L8">
            <v>166.93799999999999</v>
          </cell>
          <cell r="M8">
            <v>170.988</v>
          </cell>
          <cell r="O8">
            <v>0</v>
          </cell>
          <cell r="P8">
            <v>0</v>
          </cell>
          <cell r="S8">
            <v>4</v>
          </cell>
        </row>
        <row r="9">
          <cell r="B9">
            <v>50</v>
          </cell>
          <cell r="D9">
            <v>2</v>
          </cell>
          <cell r="E9" t="str">
            <v>50-01-02</v>
          </cell>
          <cell r="F9" t="str">
            <v>BANCO</v>
          </cell>
          <cell r="G9" t="str">
            <v>PLANEJAMENTO</v>
          </cell>
          <cell r="H9">
            <v>0</v>
          </cell>
          <cell r="I9" t="str">
            <v>PLANEJAMENTO</v>
          </cell>
          <cell r="J9" t="str">
            <v>PLANEJAMENTO</v>
          </cell>
          <cell r="K9">
            <v>37329</v>
          </cell>
          <cell r="L9">
            <v>166.93799999999999</v>
          </cell>
          <cell r="M9">
            <v>170.988</v>
          </cell>
          <cell r="O9">
            <v>0</v>
          </cell>
          <cell r="P9">
            <v>0</v>
          </cell>
          <cell r="S9">
            <v>5</v>
          </cell>
        </row>
        <row r="10">
          <cell r="B10">
            <v>50</v>
          </cell>
          <cell r="D10">
            <v>6</v>
          </cell>
          <cell r="E10" t="str">
            <v>50-01-06</v>
          </cell>
          <cell r="F10" t="str">
            <v>BANCO</v>
          </cell>
          <cell r="G10" t="str">
            <v>PLANEJAMENTO</v>
          </cell>
          <cell r="H10">
            <v>0</v>
          </cell>
          <cell r="I10" t="str">
            <v>PLANEJAMENTO</v>
          </cell>
          <cell r="J10" t="str">
            <v>PLANEJAMENTO</v>
          </cell>
          <cell r="K10">
            <v>37342</v>
          </cell>
          <cell r="L10">
            <v>166.93799999999999</v>
          </cell>
          <cell r="M10">
            <v>170.988</v>
          </cell>
          <cell r="O10">
            <v>0</v>
          </cell>
          <cell r="P10">
            <v>0</v>
          </cell>
          <cell r="S10">
            <v>6</v>
          </cell>
        </row>
        <row r="11">
          <cell r="B11">
            <v>50</v>
          </cell>
          <cell r="D11">
            <v>7</v>
          </cell>
          <cell r="E11" t="str">
            <v>50-01-07</v>
          </cell>
          <cell r="F11" t="str">
            <v>BANCO</v>
          </cell>
          <cell r="G11" t="str">
            <v>PLANEJAMENTO</v>
          </cell>
          <cell r="H11">
            <v>0</v>
          </cell>
          <cell r="I11" t="str">
            <v>PLANEJAMENTO</v>
          </cell>
          <cell r="J11" t="str">
            <v>PLANEJAMENTO</v>
          </cell>
          <cell r="K11">
            <v>37348</v>
          </cell>
          <cell r="L11">
            <v>166.93799999999999</v>
          </cell>
          <cell r="M11">
            <v>170.988</v>
          </cell>
          <cell r="O11">
            <v>0</v>
          </cell>
          <cell r="P11">
            <v>0</v>
          </cell>
          <cell r="S11">
            <v>7</v>
          </cell>
        </row>
        <row r="12">
          <cell r="B12">
            <v>50</v>
          </cell>
          <cell r="D12">
            <v>8</v>
          </cell>
          <cell r="E12" t="str">
            <v>50-01-08</v>
          </cell>
          <cell r="F12" t="str">
            <v>BANCO</v>
          </cell>
          <cell r="G12" t="str">
            <v>PLANEJAMENTO</v>
          </cell>
          <cell r="H12">
            <v>0</v>
          </cell>
          <cell r="I12" t="str">
            <v>PLANEJAMENTO</v>
          </cell>
          <cell r="J12" t="str">
            <v>PLANEJAMENTO</v>
          </cell>
          <cell r="K12">
            <v>37348</v>
          </cell>
          <cell r="L12">
            <v>166.93799999999999</v>
          </cell>
          <cell r="M12">
            <v>170.988</v>
          </cell>
          <cell r="O12">
            <v>0</v>
          </cell>
          <cell r="P12">
            <v>0</v>
          </cell>
          <cell r="S12">
            <v>8</v>
          </cell>
        </row>
        <row r="13">
          <cell r="B13">
            <v>50</v>
          </cell>
          <cell r="D13">
            <v>9</v>
          </cell>
          <cell r="E13" t="str">
            <v>50-01-09</v>
          </cell>
          <cell r="F13" t="str">
            <v>BANCO</v>
          </cell>
          <cell r="G13" t="str">
            <v>PLANEJAMENTO</v>
          </cell>
          <cell r="H13">
            <v>0</v>
          </cell>
          <cell r="I13" t="str">
            <v>PLANEJAMENTO</v>
          </cell>
          <cell r="J13" t="str">
            <v>PLANEJAMENTO</v>
          </cell>
          <cell r="K13">
            <v>37348</v>
          </cell>
          <cell r="L13">
            <v>166.93799999999999</v>
          </cell>
          <cell r="M13">
            <v>170.988</v>
          </cell>
          <cell r="O13">
            <v>0</v>
          </cell>
          <cell r="P13">
            <v>0</v>
          </cell>
          <cell r="S13">
            <v>9</v>
          </cell>
        </row>
        <row r="14">
          <cell r="B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>Planej._Pl.Tr.Div._Min.Cid./06</v>
          </cell>
          <cell r="J14" t="str">
            <v>ABR/07</v>
          </cell>
          <cell r="K14" t="str">
            <v/>
          </cell>
          <cell r="L14" t="str">
            <v/>
          </cell>
          <cell r="M14" t="str">
            <v/>
          </cell>
          <cell r="O14" t="str">
            <v/>
          </cell>
          <cell r="P14" t="str">
            <v/>
          </cell>
          <cell r="S14">
            <v>10</v>
          </cell>
        </row>
        <row r="15">
          <cell r="B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>Planej._Pl.Tr.146,25(3)-Min.Cid./06</v>
          </cell>
          <cell r="J15" t="str">
            <v>ABR/07</v>
          </cell>
          <cell r="K15" t="str">
            <v/>
          </cell>
          <cell r="L15" t="str">
            <v/>
          </cell>
          <cell r="M15" t="str">
            <v/>
          </cell>
          <cell r="O15" t="str">
            <v/>
          </cell>
          <cell r="P15" t="str">
            <v/>
          </cell>
          <cell r="S15">
            <v>11</v>
          </cell>
        </row>
        <row r="16">
          <cell r="B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>Planej._Pl.Tr.292,5-Min.Cid./06</v>
          </cell>
          <cell r="J16" t="str">
            <v>ABR/07</v>
          </cell>
          <cell r="K16" t="str">
            <v/>
          </cell>
          <cell r="L16" t="str">
            <v/>
          </cell>
          <cell r="M16" t="str">
            <v/>
          </cell>
          <cell r="O16" t="str">
            <v/>
          </cell>
          <cell r="P16" t="str">
            <v/>
          </cell>
          <cell r="S16">
            <v>12</v>
          </cell>
        </row>
        <row r="17">
          <cell r="B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>Planej._Pl.Tr.146,25(3)-Min.Cid./06</v>
          </cell>
          <cell r="J17" t="str">
            <v>JUN/08</v>
          </cell>
          <cell r="K17" t="str">
            <v/>
          </cell>
          <cell r="L17" t="str">
            <v/>
          </cell>
          <cell r="M17" t="str">
            <v/>
          </cell>
          <cell r="O17" t="str">
            <v/>
          </cell>
          <cell r="P17" t="str">
            <v/>
          </cell>
          <cell r="S17">
            <v>20</v>
          </cell>
        </row>
        <row r="18"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>Planej._Pl.Tr.292,5-Min.Cid./06</v>
          </cell>
          <cell r="J18" t="str">
            <v>JUN/08</v>
          </cell>
          <cell r="K18" t="str">
            <v/>
          </cell>
          <cell r="L18" t="str">
            <v/>
          </cell>
          <cell r="M18" t="str">
            <v/>
          </cell>
          <cell r="O18" t="str">
            <v/>
          </cell>
          <cell r="P18" t="str">
            <v/>
          </cell>
          <cell r="S18">
            <v>21</v>
          </cell>
        </row>
        <row r="19"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>16/06/08 A 20/06/08</v>
          </cell>
          <cell r="J19" t="str">
            <v>JUN/08</v>
          </cell>
          <cell r="K19" t="str">
            <v/>
          </cell>
          <cell r="L19" t="str">
            <v/>
          </cell>
          <cell r="M19" t="str">
            <v/>
          </cell>
          <cell r="O19" t="str">
            <v/>
          </cell>
          <cell r="P19" t="str">
            <v/>
          </cell>
          <cell r="S19">
            <v>22</v>
          </cell>
        </row>
        <row r="20"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>16/06/08 A 20/06/08</v>
          </cell>
          <cell r="J20" t="str">
            <v>JUN/08</v>
          </cell>
          <cell r="K20" t="str">
            <v/>
          </cell>
          <cell r="L20" t="str">
            <v/>
          </cell>
          <cell r="M20" t="str">
            <v/>
          </cell>
          <cell r="O20" t="str">
            <v/>
          </cell>
          <cell r="P20" t="str">
            <v/>
          </cell>
          <cell r="S20">
            <v>23</v>
          </cell>
        </row>
        <row r="21"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>16/06/08 A 20/06/08</v>
          </cell>
          <cell r="J21" t="str">
            <v>JUN/08</v>
          </cell>
          <cell r="K21" t="str">
            <v/>
          </cell>
          <cell r="L21" t="str">
            <v/>
          </cell>
          <cell r="M21" t="str">
            <v/>
          </cell>
          <cell r="O21" t="str">
            <v/>
          </cell>
          <cell r="P21" t="str">
            <v/>
          </cell>
          <cell r="S21">
            <v>24</v>
          </cell>
        </row>
        <row r="22"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>16/06/08 A 20/06/08</v>
          </cell>
          <cell r="J22" t="str">
            <v>JUN/08</v>
          </cell>
          <cell r="K22" t="str">
            <v/>
          </cell>
          <cell r="L22" t="str">
            <v/>
          </cell>
          <cell r="M22" t="str">
            <v/>
          </cell>
          <cell r="O22" t="str">
            <v/>
          </cell>
          <cell r="P22" t="str">
            <v/>
          </cell>
          <cell r="S22">
            <v>25</v>
          </cell>
        </row>
        <row r="23"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>Planej._Pl.Tr.487,5-Min.Cid./07</v>
          </cell>
          <cell r="J23" t="str">
            <v>JUN/08</v>
          </cell>
          <cell r="K23" t="str">
            <v/>
          </cell>
          <cell r="L23" t="str">
            <v/>
          </cell>
          <cell r="M23" t="str">
            <v/>
          </cell>
          <cell r="O23" t="str">
            <v/>
          </cell>
          <cell r="P23" t="str">
            <v/>
          </cell>
          <cell r="S23">
            <v>26</v>
          </cell>
        </row>
        <row r="24"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>Planej._Pl.Tr. 97,5-Min.Cid./07</v>
          </cell>
          <cell r="J24" t="str">
            <v>JUN/08</v>
          </cell>
          <cell r="K24" t="str">
            <v/>
          </cell>
          <cell r="L24" t="str">
            <v/>
          </cell>
          <cell r="M24" t="str">
            <v/>
          </cell>
          <cell r="O24" t="str">
            <v/>
          </cell>
          <cell r="P24" t="str">
            <v/>
          </cell>
          <cell r="S24">
            <v>27</v>
          </cell>
        </row>
        <row r="25"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>Planej._Pl.Tr. 1.950-Min.Cid./07</v>
          </cell>
          <cell r="J25" t="str">
            <v>JUN/08</v>
          </cell>
          <cell r="K25" t="str">
            <v/>
          </cell>
          <cell r="L25" t="str">
            <v/>
          </cell>
          <cell r="M25" t="str">
            <v/>
          </cell>
          <cell r="O25" t="str">
            <v/>
          </cell>
          <cell r="P25" t="str">
            <v/>
          </cell>
          <cell r="S25">
            <v>28</v>
          </cell>
        </row>
        <row r="26"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>Planej._Pl.Tr. 975-Min.Cid./07</v>
          </cell>
          <cell r="J26" t="str">
            <v>JUN/08</v>
          </cell>
          <cell r="K26" t="str">
            <v/>
          </cell>
          <cell r="L26" t="str">
            <v/>
          </cell>
          <cell r="M26" t="str">
            <v/>
          </cell>
          <cell r="O26" t="str">
            <v/>
          </cell>
          <cell r="P26" t="str">
            <v/>
          </cell>
          <cell r="S26">
            <v>29</v>
          </cell>
        </row>
        <row r="27"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>Planej._Pl.Tr. 1.778,8-Min.Cid./07</v>
          </cell>
          <cell r="J27" t="str">
            <v>JUN/08</v>
          </cell>
          <cell r="K27" t="str">
            <v/>
          </cell>
          <cell r="L27" t="str">
            <v/>
          </cell>
          <cell r="M27" t="str">
            <v/>
          </cell>
          <cell r="O27" t="str">
            <v/>
          </cell>
          <cell r="P27" t="str">
            <v/>
          </cell>
          <cell r="S27">
            <v>30</v>
          </cell>
        </row>
        <row r="28"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>02/07/08 A 09/07/08</v>
          </cell>
          <cell r="J28" t="str">
            <v>JUL/08</v>
          </cell>
          <cell r="K28" t="str">
            <v/>
          </cell>
          <cell r="L28" t="str">
            <v/>
          </cell>
          <cell r="M28" t="str">
            <v/>
          </cell>
          <cell r="O28" t="str">
            <v/>
          </cell>
          <cell r="P28" t="str">
            <v/>
          </cell>
          <cell r="S28">
            <v>32</v>
          </cell>
        </row>
        <row r="29"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>02/07/08 A 09/07/08</v>
          </cell>
          <cell r="J29" t="str">
            <v>JUL/08</v>
          </cell>
          <cell r="K29" t="str">
            <v/>
          </cell>
          <cell r="L29" t="str">
            <v/>
          </cell>
          <cell r="M29" t="str">
            <v/>
          </cell>
          <cell r="O29" t="str">
            <v/>
          </cell>
          <cell r="P29" t="str">
            <v/>
          </cell>
          <cell r="S29">
            <v>33</v>
          </cell>
        </row>
        <row r="30"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>02/07/08 A 09/07/08</v>
          </cell>
          <cell r="J30" t="str">
            <v>JUL/08</v>
          </cell>
          <cell r="K30" t="str">
            <v/>
          </cell>
          <cell r="L30" t="str">
            <v/>
          </cell>
          <cell r="M30" t="str">
            <v/>
          </cell>
          <cell r="O30" t="str">
            <v/>
          </cell>
          <cell r="P30" t="str">
            <v/>
          </cell>
          <cell r="S30">
            <v>34</v>
          </cell>
        </row>
        <row r="31"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>02/07/08 A 09/07/08</v>
          </cell>
          <cell r="J31" t="str">
            <v>JUL/08</v>
          </cell>
          <cell r="K31" t="str">
            <v/>
          </cell>
          <cell r="L31" t="str">
            <v/>
          </cell>
          <cell r="M31" t="str">
            <v/>
          </cell>
          <cell r="O31" t="str">
            <v/>
          </cell>
          <cell r="P31" t="str">
            <v/>
          </cell>
          <cell r="S31">
            <v>35</v>
          </cell>
        </row>
        <row r="32"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>02/07/08 A 09/07/08</v>
          </cell>
          <cell r="J32" t="str">
            <v>JUL/08</v>
          </cell>
          <cell r="K32" t="str">
            <v/>
          </cell>
          <cell r="L32" t="str">
            <v/>
          </cell>
          <cell r="M32" t="str">
            <v/>
          </cell>
          <cell r="O32" t="str">
            <v/>
          </cell>
          <cell r="P32" t="str">
            <v/>
          </cell>
          <cell r="S32">
            <v>36</v>
          </cell>
        </row>
        <row r="33"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>02/07/08 A 09/07/08</v>
          </cell>
          <cell r="J33" t="str">
            <v>JUL/08</v>
          </cell>
          <cell r="K33" t="str">
            <v/>
          </cell>
          <cell r="L33" t="str">
            <v/>
          </cell>
          <cell r="M33" t="str">
            <v/>
          </cell>
          <cell r="O33" t="str">
            <v/>
          </cell>
          <cell r="P33" t="str">
            <v/>
          </cell>
          <cell r="S33">
            <v>37</v>
          </cell>
        </row>
        <row r="34"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>02/07/08 A 09/07/08</v>
          </cell>
          <cell r="J34" t="str">
            <v>JUL/08</v>
          </cell>
          <cell r="K34" t="str">
            <v/>
          </cell>
          <cell r="L34" t="str">
            <v/>
          </cell>
          <cell r="M34" t="str">
            <v/>
          </cell>
          <cell r="O34" t="str">
            <v/>
          </cell>
          <cell r="P34" t="str">
            <v/>
          </cell>
          <cell r="S34">
            <v>38</v>
          </cell>
        </row>
        <row r="35"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>02/07/08 A 09/07/08</v>
          </cell>
          <cell r="J35" t="str">
            <v>JUL/08</v>
          </cell>
          <cell r="K35" t="str">
            <v/>
          </cell>
          <cell r="L35" t="str">
            <v/>
          </cell>
          <cell r="M35" t="str">
            <v/>
          </cell>
          <cell r="O35" t="str">
            <v/>
          </cell>
          <cell r="P35" t="str">
            <v/>
          </cell>
          <cell r="S35">
            <v>39</v>
          </cell>
        </row>
        <row r="36"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>21/06/08 A 13/09/08</v>
          </cell>
          <cell r="J36" t="str">
            <v>JUN a SET/08</v>
          </cell>
          <cell r="K36" t="str">
            <v/>
          </cell>
          <cell r="L36" t="str">
            <v/>
          </cell>
          <cell r="M36" t="str">
            <v/>
          </cell>
          <cell r="O36" t="str">
            <v/>
          </cell>
          <cell r="P36" t="str">
            <v/>
          </cell>
          <cell r="S36">
            <v>40</v>
          </cell>
        </row>
        <row r="37"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>21/06/08 A 13/09/08</v>
          </cell>
          <cell r="J37" t="str">
            <v>JUN a SET/08</v>
          </cell>
          <cell r="K37" t="str">
            <v/>
          </cell>
          <cell r="L37" t="str">
            <v/>
          </cell>
          <cell r="M37" t="str">
            <v/>
          </cell>
          <cell r="O37" t="str">
            <v/>
          </cell>
          <cell r="P37" t="str">
            <v/>
          </cell>
          <cell r="S37">
            <v>41</v>
          </cell>
        </row>
        <row r="38"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>10/07/08 A 13/09/08</v>
          </cell>
          <cell r="J38" t="str">
            <v>JUL a SET/08</v>
          </cell>
          <cell r="K38" t="str">
            <v/>
          </cell>
          <cell r="L38" t="str">
            <v/>
          </cell>
          <cell r="M38" t="str">
            <v/>
          </cell>
          <cell r="O38" t="str">
            <v/>
          </cell>
          <cell r="P38" t="str">
            <v/>
          </cell>
          <cell r="S38">
            <v>42</v>
          </cell>
        </row>
        <row r="39">
          <cell r="D39" t="str">
            <v/>
          </cell>
          <cell r="E39" t="str">
            <v/>
          </cell>
          <cell r="F39" t="str">
            <v>PREFEITURA</v>
          </cell>
          <cell r="G39" t="str">
            <v>17-B</v>
          </cell>
          <cell r="H39" t="str">
            <v>17-A</v>
          </cell>
          <cell r="I39" t="str">
            <v>10/07/08 A 13/09/08</v>
          </cell>
          <cell r="J39" t="str">
            <v>JUL a SET/08</v>
          </cell>
          <cell r="K39" t="str">
            <v/>
          </cell>
          <cell r="L39" t="str">
            <v/>
          </cell>
          <cell r="M39" t="str">
            <v/>
          </cell>
          <cell r="S39">
            <v>43</v>
          </cell>
        </row>
        <row r="40">
          <cell r="D40" t="str">
            <v/>
          </cell>
          <cell r="E40" t="str">
            <v/>
          </cell>
          <cell r="F40" t="str">
            <v>BANCO</v>
          </cell>
          <cell r="G40">
            <v>2</v>
          </cell>
          <cell r="H40">
            <v>1</v>
          </cell>
          <cell r="I40" t="str">
            <v>10/07/08 A 13/09/08</v>
          </cell>
          <cell r="J40" t="str">
            <v>JUL a SET/08</v>
          </cell>
          <cell r="K40" t="str">
            <v/>
          </cell>
          <cell r="L40" t="str">
            <v/>
          </cell>
          <cell r="M40" t="str">
            <v/>
          </cell>
          <cell r="S40">
            <v>44</v>
          </cell>
        </row>
        <row r="41">
          <cell r="D41" t="str">
            <v/>
          </cell>
          <cell r="E41" t="str">
            <v/>
          </cell>
          <cell r="F41" t="str">
            <v>PREFEITURA</v>
          </cell>
          <cell r="G41" t="str">
            <v>17-C</v>
          </cell>
          <cell r="H41" t="str">
            <v>17-B</v>
          </cell>
          <cell r="I41" t="str">
            <v>10/07/08 A 13/09/08</v>
          </cell>
          <cell r="J41" t="str">
            <v>JUL a SET/08</v>
          </cell>
          <cell r="K41" t="str">
            <v/>
          </cell>
          <cell r="L41" t="str">
            <v/>
          </cell>
          <cell r="M41" t="str">
            <v/>
          </cell>
          <cell r="S41">
            <v>45</v>
          </cell>
        </row>
      </sheetData>
      <sheetData sheetId="14" refreshError="1"/>
      <sheetData sheetId="15">
        <row r="5">
          <cell r="B5">
            <v>0</v>
          </cell>
        </row>
      </sheetData>
      <sheetData sheetId="16">
        <row r="5">
          <cell r="B5" t="str">
            <v>APLICAR PERCEN-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 M Pl04"/>
      <sheetName val="B M Pl03"/>
      <sheetName val="B M Pl02"/>
      <sheetName val="B M Pl01"/>
      <sheetName val="S. L. V.04"/>
      <sheetName val="S. L. V.03"/>
      <sheetName val="S. L. V.02"/>
      <sheetName val="S.L.V.01-2"/>
      <sheetName val="Plan4"/>
      <sheetName val="Plan3"/>
      <sheetName val="Paviment pl03-2"/>
      <sheetName val="Plan2"/>
      <sheetName val="Carta à C. E. F."/>
      <sheetName val="Listas"/>
      <sheetName val="Códigos"/>
      <sheetName val="resumo_aut1"/>
    </sheetNames>
    <sheetDataSet>
      <sheetData sheetId="0">
        <row r="13">
          <cell r="B13" t="str">
            <v>CÓDIGO</v>
          </cell>
        </row>
        <row r="14">
          <cell r="C14" t="str">
            <v xml:space="preserve"> </v>
          </cell>
        </row>
        <row r="15">
          <cell r="C15" t="str">
            <v xml:space="preserve">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5">
          <cell r="B5">
            <v>0</v>
          </cell>
        </row>
        <row r="6">
          <cell r="B6">
            <v>1</v>
          </cell>
        </row>
        <row r="7">
          <cell r="B7">
            <v>50</v>
          </cell>
        </row>
        <row r="8">
          <cell r="B8">
            <v>50</v>
          </cell>
          <cell r="D8">
            <v>1</v>
          </cell>
          <cell r="E8" t="str">
            <v>50-01-01</v>
          </cell>
          <cell r="F8" t="str">
            <v>BANCO</v>
          </cell>
          <cell r="G8" t="str">
            <v>PLANEJAMENTO</v>
          </cell>
          <cell r="H8">
            <v>0</v>
          </cell>
          <cell r="I8" t="str">
            <v>PLANEJAMENTO</v>
          </cell>
          <cell r="J8" t="str">
            <v>PLANEJAMENTO</v>
          </cell>
          <cell r="K8">
            <v>37245</v>
          </cell>
          <cell r="L8">
            <v>166.93799999999999</v>
          </cell>
          <cell r="M8">
            <v>170.988</v>
          </cell>
          <cell r="O8">
            <v>0</v>
          </cell>
          <cell r="P8">
            <v>0</v>
          </cell>
          <cell r="S8">
            <v>4</v>
          </cell>
        </row>
        <row r="9">
          <cell r="B9">
            <v>50</v>
          </cell>
          <cell r="D9">
            <v>2</v>
          </cell>
          <cell r="E9" t="str">
            <v>50-01-02</v>
          </cell>
          <cell r="F9" t="str">
            <v>BANCO</v>
          </cell>
          <cell r="G9" t="str">
            <v>PLANEJAMENTO</v>
          </cell>
          <cell r="H9">
            <v>0</v>
          </cell>
          <cell r="I9" t="str">
            <v>PLANEJAMENTO</v>
          </cell>
          <cell r="J9" t="str">
            <v>PLANEJAMENTO</v>
          </cell>
          <cell r="K9">
            <v>37329</v>
          </cell>
          <cell r="L9">
            <v>166.93799999999999</v>
          </cell>
          <cell r="M9">
            <v>170.988</v>
          </cell>
          <cell r="O9">
            <v>0</v>
          </cell>
          <cell r="P9">
            <v>0</v>
          </cell>
          <cell r="S9">
            <v>5</v>
          </cell>
        </row>
        <row r="10">
          <cell r="B10">
            <v>50</v>
          </cell>
          <cell r="D10">
            <v>6</v>
          </cell>
          <cell r="E10" t="str">
            <v>50-01-06</v>
          </cell>
          <cell r="F10" t="str">
            <v>BANCO</v>
          </cell>
          <cell r="G10" t="str">
            <v>PLANEJAMENTO</v>
          </cell>
          <cell r="H10">
            <v>0</v>
          </cell>
          <cell r="I10" t="str">
            <v>PLANEJAMENTO</v>
          </cell>
          <cell r="J10" t="str">
            <v>PLANEJAMENTO</v>
          </cell>
          <cell r="K10">
            <v>37342</v>
          </cell>
          <cell r="L10">
            <v>166.93799999999999</v>
          </cell>
          <cell r="M10">
            <v>170.988</v>
          </cell>
          <cell r="O10">
            <v>0</v>
          </cell>
          <cell r="P10">
            <v>0</v>
          </cell>
          <cell r="S10">
            <v>6</v>
          </cell>
        </row>
        <row r="11">
          <cell r="B11">
            <v>50</v>
          </cell>
          <cell r="D11">
            <v>7</v>
          </cell>
          <cell r="E11" t="str">
            <v>50-01-07</v>
          </cell>
          <cell r="F11" t="str">
            <v>BANCO</v>
          </cell>
          <cell r="G11" t="str">
            <v>PLANEJAMENTO</v>
          </cell>
          <cell r="H11">
            <v>0</v>
          </cell>
          <cell r="I11" t="str">
            <v>PLANEJAMENTO</v>
          </cell>
          <cell r="J11" t="str">
            <v>PLANEJAMENTO</v>
          </cell>
          <cell r="K11">
            <v>37348</v>
          </cell>
          <cell r="L11">
            <v>166.93799999999999</v>
          </cell>
          <cell r="M11">
            <v>170.988</v>
          </cell>
          <cell r="O11">
            <v>0</v>
          </cell>
          <cell r="P11">
            <v>0</v>
          </cell>
          <cell r="S11">
            <v>7</v>
          </cell>
        </row>
        <row r="12">
          <cell r="B12">
            <v>50</v>
          </cell>
          <cell r="D12">
            <v>8</v>
          </cell>
          <cell r="E12" t="str">
            <v>50-01-08</v>
          </cell>
          <cell r="F12" t="str">
            <v>BANCO</v>
          </cell>
          <cell r="G12" t="str">
            <v>PLANEJAMENTO</v>
          </cell>
          <cell r="H12">
            <v>0</v>
          </cell>
          <cell r="I12" t="str">
            <v>PLANEJAMENTO</v>
          </cell>
          <cell r="J12" t="str">
            <v>PLANEJAMENTO</v>
          </cell>
          <cell r="K12">
            <v>37348</v>
          </cell>
          <cell r="L12">
            <v>166.93799999999999</v>
          </cell>
          <cell r="M12">
            <v>170.988</v>
          </cell>
          <cell r="O12">
            <v>0</v>
          </cell>
          <cell r="P12">
            <v>0</v>
          </cell>
          <cell r="S12">
            <v>8</v>
          </cell>
        </row>
        <row r="13">
          <cell r="B13">
            <v>50</v>
          </cell>
          <cell r="D13">
            <v>9</v>
          </cell>
          <cell r="E13" t="str">
            <v>50-01-09</v>
          </cell>
          <cell r="F13" t="str">
            <v>BANCO</v>
          </cell>
          <cell r="G13" t="str">
            <v>PLANEJAMENTO</v>
          </cell>
          <cell r="H13">
            <v>0</v>
          </cell>
          <cell r="I13" t="str">
            <v>PLANEJAMENTO</v>
          </cell>
          <cell r="J13" t="str">
            <v>PLANEJAMENTO</v>
          </cell>
          <cell r="K13">
            <v>37348</v>
          </cell>
          <cell r="L13">
            <v>166.93799999999999</v>
          </cell>
          <cell r="M13">
            <v>170.988</v>
          </cell>
          <cell r="O13">
            <v>0</v>
          </cell>
          <cell r="P13">
            <v>0</v>
          </cell>
          <cell r="S13">
            <v>9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L14">
            <v>0</v>
          </cell>
          <cell r="M14">
            <v>0</v>
          </cell>
          <cell r="O14">
            <v>0</v>
          </cell>
          <cell r="P14">
            <v>0</v>
          </cell>
          <cell r="S14">
            <v>10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L15">
            <v>0</v>
          </cell>
          <cell r="M15">
            <v>0</v>
          </cell>
          <cell r="O15">
            <v>0</v>
          </cell>
          <cell r="P15">
            <v>0</v>
          </cell>
          <cell r="S15">
            <v>11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L16">
            <v>0</v>
          </cell>
          <cell r="M16">
            <v>0</v>
          </cell>
          <cell r="O16">
            <v>0</v>
          </cell>
          <cell r="P16">
            <v>0</v>
          </cell>
          <cell r="S16">
            <v>12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L17">
            <v>0</v>
          </cell>
          <cell r="M17">
            <v>0</v>
          </cell>
          <cell r="O17">
            <v>0</v>
          </cell>
          <cell r="P17">
            <v>0</v>
          </cell>
          <cell r="S17">
            <v>20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L18">
            <v>0</v>
          </cell>
          <cell r="M18">
            <v>0</v>
          </cell>
          <cell r="O18">
            <v>0</v>
          </cell>
          <cell r="P18">
            <v>0</v>
          </cell>
          <cell r="S18">
            <v>21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L19">
            <v>0</v>
          </cell>
          <cell r="M19">
            <v>0</v>
          </cell>
          <cell r="O19">
            <v>0</v>
          </cell>
          <cell r="P19">
            <v>0</v>
          </cell>
          <cell r="S19">
            <v>22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L20">
            <v>0</v>
          </cell>
          <cell r="M20">
            <v>0</v>
          </cell>
          <cell r="O20">
            <v>0</v>
          </cell>
          <cell r="P20">
            <v>0</v>
          </cell>
          <cell r="S20">
            <v>23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L21">
            <v>0</v>
          </cell>
          <cell r="M21">
            <v>0</v>
          </cell>
          <cell r="O21">
            <v>0</v>
          </cell>
          <cell r="P21">
            <v>0</v>
          </cell>
          <cell r="S21">
            <v>24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L22">
            <v>0</v>
          </cell>
          <cell r="M22">
            <v>0</v>
          </cell>
          <cell r="O22">
            <v>0</v>
          </cell>
          <cell r="P22">
            <v>0</v>
          </cell>
          <cell r="S22">
            <v>25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L23">
            <v>0</v>
          </cell>
          <cell r="M23">
            <v>0</v>
          </cell>
          <cell r="O23">
            <v>0</v>
          </cell>
          <cell r="P23">
            <v>0</v>
          </cell>
          <cell r="S23">
            <v>26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L24">
            <v>0</v>
          </cell>
          <cell r="M24">
            <v>0</v>
          </cell>
          <cell r="O24">
            <v>0</v>
          </cell>
          <cell r="P24">
            <v>0</v>
          </cell>
          <cell r="S24">
            <v>27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L25">
            <v>0</v>
          </cell>
          <cell r="M25">
            <v>0</v>
          </cell>
          <cell r="O25">
            <v>0</v>
          </cell>
          <cell r="P25">
            <v>0</v>
          </cell>
          <cell r="S25">
            <v>28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L26">
            <v>0</v>
          </cell>
          <cell r="M26">
            <v>0</v>
          </cell>
          <cell r="O26">
            <v>0</v>
          </cell>
          <cell r="P26">
            <v>0</v>
          </cell>
          <cell r="S26">
            <v>29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L27">
            <v>0</v>
          </cell>
          <cell r="M27">
            <v>0</v>
          </cell>
          <cell r="O27">
            <v>0</v>
          </cell>
          <cell r="P27">
            <v>0</v>
          </cell>
          <cell r="S27">
            <v>30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L28">
            <v>0</v>
          </cell>
          <cell r="M28">
            <v>0</v>
          </cell>
          <cell r="O28">
            <v>0</v>
          </cell>
          <cell r="P28">
            <v>0</v>
          </cell>
          <cell r="S28">
            <v>32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L29">
            <v>0</v>
          </cell>
          <cell r="M29">
            <v>0</v>
          </cell>
          <cell r="O29">
            <v>0</v>
          </cell>
          <cell r="P29">
            <v>0</v>
          </cell>
          <cell r="S29">
            <v>33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L30">
            <v>0</v>
          </cell>
          <cell r="M30">
            <v>0</v>
          </cell>
          <cell r="O30">
            <v>0</v>
          </cell>
          <cell r="P30">
            <v>0</v>
          </cell>
          <cell r="S30">
            <v>34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L31">
            <v>0</v>
          </cell>
          <cell r="M31">
            <v>0</v>
          </cell>
          <cell r="O31">
            <v>0</v>
          </cell>
          <cell r="P31">
            <v>0</v>
          </cell>
          <cell r="S31">
            <v>35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L32">
            <v>0</v>
          </cell>
          <cell r="M32">
            <v>0</v>
          </cell>
          <cell r="O32">
            <v>0</v>
          </cell>
          <cell r="P32">
            <v>0</v>
          </cell>
          <cell r="S32">
            <v>36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L33">
            <v>0</v>
          </cell>
          <cell r="M33">
            <v>0</v>
          </cell>
          <cell r="O33">
            <v>0</v>
          </cell>
          <cell r="P33">
            <v>0</v>
          </cell>
          <cell r="S33">
            <v>37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L34">
            <v>0</v>
          </cell>
          <cell r="M34">
            <v>0</v>
          </cell>
          <cell r="O34">
            <v>0</v>
          </cell>
          <cell r="P34">
            <v>0</v>
          </cell>
          <cell r="S34">
            <v>38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L35">
            <v>0</v>
          </cell>
          <cell r="M35">
            <v>0</v>
          </cell>
          <cell r="O35">
            <v>0</v>
          </cell>
          <cell r="P35">
            <v>0</v>
          </cell>
          <cell r="S35">
            <v>39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L36">
            <v>0</v>
          </cell>
          <cell r="M36">
            <v>0</v>
          </cell>
          <cell r="O36">
            <v>0</v>
          </cell>
          <cell r="P36">
            <v>0</v>
          </cell>
          <cell r="S36">
            <v>40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L37">
            <v>0</v>
          </cell>
          <cell r="M37">
            <v>0</v>
          </cell>
          <cell r="O37">
            <v>0</v>
          </cell>
          <cell r="P37">
            <v>0</v>
          </cell>
          <cell r="S37">
            <v>41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L38">
            <v>0</v>
          </cell>
          <cell r="M38">
            <v>0</v>
          </cell>
          <cell r="O38">
            <v>0</v>
          </cell>
          <cell r="P38">
            <v>0</v>
          </cell>
          <cell r="S38">
            <v>42</v>
          </cell>
        </row>
        <row r="39">
          <cell r="S39">
            <v>43</v>
          </cell>
        </row>
        <row r="40">
          <cell r="S40">
            <v>44</v>
          </cell>
        </row>
        <row r="41">
          <cell r="S41">
            <v>45</v>
          </cell>
        </row>
      </sheetData>
      <sheetData sheetId="14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ntitativo"/>
      <sheetName val="Quadro Geral"/>
      <sheetName val="Especificações Tecnicas DNER"/>
      <sheetName val="PRO-08"/>
      <sheetName val="2.2.5.CBUQ"/>
      <sheetName val="2.2.5.PMQ"/>
      <sheetName val="Plan1"/>
      <sheetName val="Planilha"/>
      <sheetName val="QuQuant"/>
      <sheetName val="consultoria"/>
      <sheetName val="Códigos"/>
      <sheetName val="eq"/>
      <sheetName val="mo"/>
      <sheetName val="Desmat 0,15"/>
      <sheetName val="DMT modelo"/>
      <sheetName val="PSCEGERAL"/>
      <sheetName val="Ofício"/>
      <sheetName val="reaj"/>
      <sheetName val="alphaville"/>
      <sheetName val="qorcamentodnerL1"/>
      <sheetName val="Teor"/>
      <sheetName val="Equipamentos"/>
      <sheetName val="Vínculo"/>
      <sheetName val="Custo MB - (1)"/>
      <sheetName val="BRASIL"/>
      <sheetName val="Price List"/>
      <sheetName val="projeto"/>
      <sheetName val="RELATÓRIO"/>
      <sheetName val="Fator Reajustes"/>
      <sheetName val="CUSTO EQUIP"/>
      <sheetName val="Comp P Unit "/>
      <sheetName val="CALCULOS AUXILIARES"/>
      <sheetName val="CUSTO MATERIAL"/>
      <sheetName val="Croqui"/>
      <sheetName val="C MÃO OBRA"/>
      <sheetName val="resumo_aut1"/>
      <sheetName val="Conversão"/>
      <sheetName val="p reaj x p atual"/>
      <sheetName val="resumo financeiro"/>
      <sheetName val="serviços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B M Pl04"/>
      <sheetName val="Listas"/>
    </sheetNames>
    <sheetDataSet>
      <sheetData sheetId="0" refreshError="1"/>
      <sheetData sheetId="1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m³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m³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m³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m³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m²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m²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m³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m²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m²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m³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m³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m³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m³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m³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m³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m³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m³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m³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m³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m³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m³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m³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m³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m³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m³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m³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m³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m³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m³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m³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m³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m³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m²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m²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m²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m²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m³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m³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m³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m³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m³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m³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m³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m³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m³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m³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m³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m³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m³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m³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m³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m³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m³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m³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m³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m³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m³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m³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m³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m³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m³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m³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m³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m³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m³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m³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m³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m³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m³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m³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m³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m³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m³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m³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m³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m³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m³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m³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m³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m³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m³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m³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m²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m²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m²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m²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m³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m³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m³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m³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m³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m³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m³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m³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m³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m³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m³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m²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m³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m³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m³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m³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m³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m³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m³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m³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m³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m³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m³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m³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m³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m³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m³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m³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m³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m³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m³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m³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m³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m³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m³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m³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m³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m³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m³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m³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m³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m³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m³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m³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m³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m³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m³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m³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m³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m³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m³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m³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m³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m³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m³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m³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m³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m³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m³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m³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m³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m³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m³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m³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m³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m³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m³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m³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m³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m³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m³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m³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m³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m³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m³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m³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m³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m³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m³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m³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m³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m³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m³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m³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m³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m³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m³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m³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m³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m³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m³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m³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m³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m³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m³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m³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m³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m²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m²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m³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m³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m³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m³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m³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m³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m³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m³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m³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m³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m³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m³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m³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m³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m³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m³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m³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m²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m²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m²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m²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m²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m²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m²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m²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m²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m²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m²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m²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m²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m²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m²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m²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m²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m²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m²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m²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m³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m³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m³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m³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032/2005-ES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032/2005-ES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m³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m³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m³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m³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m³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m³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m³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m³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m²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m²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m³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m³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m³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m³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m³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m³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m³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DNER-ES-335/97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m³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DNER-ES-335/97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m³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DNER-ES-335/97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m³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DNER-ES-335/97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m³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DNER-ES-335/97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m³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DNER-ES-335/97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m³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DNER-ES-335/97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m³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DNER-ES-335/97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m³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DNER-ES-335/97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m³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DNER-ES-335/97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m³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DNER-ES-335/97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m³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DNER-ES-335/97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m³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DNER-ES-335/97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m³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DNER-ES-335/97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m³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DNER-ES-335/97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m³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DNER-ES-335/97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m³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DNER-ES-335/97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m³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DNER-ES-335/97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m³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DNER-ES-335/97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m³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DNER-ES-335/97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m³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DNER-ES-335/97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m³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DNER-ES-335/97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m³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DNER-ES-335/97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m³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DNER-ES-335/97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m³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DNER-ES-335/97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m³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DNER-ES-335/97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m³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DNER-ES-335/97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m³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DNER-ES-335/97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m³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DNER-ES-335/97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m³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DNER-ES-335/97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m³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DNER-ES-335/97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m³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DNER-ES-335/97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m²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m²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m²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m²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  <cell r="H429" t="str">
            <v>DNER-ES-334/97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  <cell r="H430" t="str">
            <v>DNER-ES-334/97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  <cell r="H431" t="str">
            <v>DNER-ES-334/97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  <cell r="H432" t="str">
            <v>DNER-ES-334/97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  <cell r="H433" t="str">
            <v>DNER-ES-334/97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  <cell r="H434" t="str">
            <v>DNER-ES-334/97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  <cell r="H435" t="str">
            <v>DNER-ES-334/97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  <cell r="H436" t="str">
            <v>DNER-ES-334/97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  <cell r="H437" t="str">
            <v>DNER-ES-334/97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  <cell r="H438" t="str">
            <v>DNER-ES-334/97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  <cell r="H439" t="str">
            <v>DNER-ES-334/97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  <cell r="H440" t="str">
            <v>DNER-ES-334/97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  <cell r="H441" t="str">
            <v>DNER-ES-334/97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  <cell r="H442" t="str">
            <v>DNER-ES-334/97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  <cell r="H443" t="str">
            <v>DNER-ES-334/97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  <cell r="H444" t="str">
            <v>DNER-ES-334/97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  <cell r="H445" t="str">
            <v>DNER-ES-334/97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  <cell r="H446" t="str">
            <v>DNER-ES-334/97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  <cell r="H447" t="str">
            <v>DNER-ES-334/97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  <cell r="H448" t="str">
            <v>DNER-ES-334/97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  <cell r="H449" t="str">
            <v>DNER-ES-334/97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  <cell r="H450" t="str">
            <v>DNER-ES-334/97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  <cell r="H451" t="str">
            <v>DNER-ES-334/97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  <cell r="H452" t="str">
            <v>DNER-ES-334/97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  <cell r="H453" t="str">
            <v>DNER-ES-334/97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  <cell r="H454" t="str">
            <v>DNER-ES-334/97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  <cell r="H455" t="str">
            <v>DNER-ES-334/97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  <cell r="H456" t="str">
            <v>DNER-ES-334/97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  <cell r="H457" t="str">
            <v>DNER-ES-334/97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  <cell r="H458" t="str">
            <v>DNER-ES-334/97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  <cell r="H459" t="str">
            <v>DNER-ES-334/97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  <cell r="H460" t="str">
            <v>DNER-ES-334/97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  <cell r="H461" t="str">
            <v>DNER-ES-334/97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  <cell r="H462" t="str">
            <v>DNER-ES-334/97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  <cell r="H463" t="str">
            <v>DNER-ES-334/97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  <cell r="H464" t="str">
            <v>DNER-ES-334/97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  <cell r="H465" t="str">
            <v>DNER-ES-334/97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m³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m³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m³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m³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m³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m³</v>
          </cell>
          <cell r="E471">
            <v>219.67</v>
          </cell>
          <cell r="F471">
            <v>52.5</v>
          </cell>
          <cell r="G471">
            <v>272.17</v>
          </cell>
          <cell r="H471" t="str">
            <v>DNER-ES-335/97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m³</v>
          </cell>
          <cell r="E472">
            <v>235.26</v>
          </cell>
          <cell r="F472">
            <v>56.22</v>
          </cell>
          <cell r="G472">
            <v>291.49</v>
          </cell>
          <cell r="H472" t="str">
            <v>DNER-ES-335/97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m³</v>
          </cell>
          <cell r="E473">
            <v>252.27</v>
          </cell>
          <cell r="F473">
            <v>60.29</v>
          </cell>
          <cell r="G473">
            <v>312.57</v>
          </cell>
          <cell r="H473" t="str">
            <v>DNER-ES-335/97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m³</v>
          </cell>
          <cell r="E474">
            <v>276.95999999999998</v>
          </cell>
          <cell r="F474">
            <v>66.19</v>
          </cell>
          <cell r="G474">
            <v>343.15</v>
          </cell>
          <cell r="H474" t="str">
            <v>DNER-ES-335/97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m³</v>
          </cell>
          <cell r="E475">
            <v>318.41000000000003</v>
          </cell>
          <cell r="F475">
            <v>76.099999999999994</v>
          </cell>
          <cell r="G475">
            <v>394.51</v>
          </cell>
          <cell r="H475" t="str">
            <v>DNER-ES-335/97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m³</v>
          </cell>
          <cell r="E476">
            <v>227.12</v>
          </cell>
          <cell r="F476">
            <v>54.28</v>
          </cell>
          <cell r="G476">
            <v>281.39999999999998</v>
          </cell>
          <cell r="H476" t="str">
            <v>DNER-ES-335/97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m³</v>
          </cell>
          <cell r="E477">
            <v>263.70999999999998</v>
          </cell>
          <cell r="F477">
            <v>63.02</v>
          </cell>
          <cell r="G477">
            <v>326.74</v>
          </cell>
          <cell r="H477" t="str">
            <v>DNER-ES-335/97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m³</v>
          </cell>
          <cell r="E478">
            <v>259.72000000000003</v>
          </cell>
          <cell r="F478">
            <v>62.07</v>
          </cell>
          <cell r="G478">
            <v>321.8</v>
          </cell>
          <cell r="H478" t="str">
            <v>DNER-ES-335/97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m³</v>
          </cell>
          <cell r="E479">
            <v>284.41000000000003</v>
          </cell>
          <cell r="F479">
            <v>67.97</v>
          </cell>
          <cell r="G479">
            <v>352.38</v>
          </cell>
          <cell r="H479" t="str">
            <v>DNER-ES-335/97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m³</v>
          </cell>
          <cell r="E480">
            <v>325.86</v>
          </cell>
          <cell r="F480">
            <v>77.88</v>
          </cell>
          <cell r="G480">
            <v>403.74</v>
          </cell>
          <cell r="H480" t="str">
            <v>DNER-ES-335/97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Neoperene Fretado - 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  <cell r="H520" t="str">
            <v>DNER-ES-331/97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  <cell r="H521" t="str">
            <v>DNER-ES-331/97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  <cell r="H522" t="str">
            <v>DNER-ES-331/97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m³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m³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m³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m²</v>
          </cell>
          <cell r="H529" t="str">
            <v>DNER-ES-330/97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  <cell r="H538" t="str">
            <v>DNIT 015-204-ES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  <cell r="H539" t="str">
            <v>DNIT 015-204-ES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m³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m³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m³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m³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m³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m³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m³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m³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m³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 t="str">
            <v>m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04 962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  <cell r="H1369" t="str">
            <v>DNIT 026/2004-ES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  <cell r="H1370" t="str">
            <v>DNIT 026/2004-ES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  <cell r="H1371" t="str">
            <v>DNIT 026/2004-ES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m²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m²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m³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m³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m³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m²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m³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m²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m³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m²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m²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m²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m²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m²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m²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m²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m²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m³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m³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m²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m³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m³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m²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m³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  <cell r="H1503" t="str">
            <v>DNER-ES-321/97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  <cell r="H1504" t="str">
            <v>DNER-ES-321/97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  <cell r="H1505" t="str">
            <v>DNER-ES-321/97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  <cell r="H1506" t="str">
            <v>DNER-ES-321/97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  <cell r="H1650" t="str">
            <v>DNER-ES-335/97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  <cell r="H1651" t="str">
            <v>DNER-ES-335/97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  <cell r="H1662" t="str">
            <v>DNER-ES-339/97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  <cell r="H1833" t="str">
            <v>DNER-ES-321/97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  <cell r="H1835" t="str">
            <v>DNER-ES-321/97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  <cell r="H1836" t="str">
            <v>DNER-ES-321/97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  <cell r="H1837" t="str">
            <v>DNER-ES-321/97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Cercas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Cercas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  <row r="1894">
          <cell r="A1894" t="str">
            <v>5 S 09 002 91</v>
          </cell>
          <cell r="B1894" t="str">
            <v>-</v>
          </cell>
          <cell r="C1894" t="str">
            <v>Transporte comercial c/ basc. 10m3 rod. pav.</v>
          </cell>
          <cell r="D1894" t="str">
            <v>tkm</v>
          </cell>
        </row>
        <row r="1896">
          <cell r="A1896" t="str">
            <v>DNIT - Sistema de Custos Rodoviários</v>
          </cell>
          <cell r="D1896" t="str">
            <v>Sicro2</v>
          </cell>
        </row>
        <row r="1897">
          <cell r="A1897" t="str">
            <v>Outros</v>
          </cell>
          <cell r="D1897" t="str">
            <v>Minas Gerais</v>
          </cell>
        </row>
        <row r="1898">
          <cell r="A1898" t="str">
            <v>Resumo dos Custos Unitários de Referência: Maio de 2005</v>
          </cell>
          <cell r="D1898" t="str">
            <v>RCtR0330</v>
          </cell>
        </row>
        <row r="1900">
          <cell r="C1900" t="str">
            <v>FORNECIMENTO DE MATERIAL BETUMINOSO</v>
          </cell>
        </row>
        <row r="1901">
          <cell r="B1901" t="str">
            <v>-</v>
          </cell>
          <cell r="C1901" t="str">
            <v>Fornecimento de CAP-20 Com 4,5% de Polímero</v>
          </cell>
          <cell r="D1901" t="str">
            <v>t</v>
          </cell>
          <cell r="H1901" t="str">
            <v>EC-P-01</v>
          </cell>
        </row>
        <row r="1902">
          <cell r="B1902" t="str">
            <v>-</v>
          </cell>
          <cell r="C1902" t="str">
            <v>Fornecimento de Asfalto Diluido Tipo CM-30</v>
          </cell>
          <cell r="D1902" t="str">
            <v>t</v>
          </cell>
          <cell r="H1902" t="str">
            <v>EC-P-01</v>
          </cell>
        </row>
        <row r="1903">
          <cell r="B1903" t="str">
            <v>-</v>
          </cell>
          <cell r="C1903" t="str">
            <v>Fornecimeto de Emulsão Asfáltica RR-C</v>
          </cell>
          <cell r="D1903" t="str">
            <v>t</v>
          </cell>
          <cell r="H1903" t="str">
            <v>EC-P-01</v>
          </cell>
        </row>
        <row r="1905">
          <cell r="C1905" t="str">
            <v>TRANSPORTE DE MATERIAL BETUMINOSO</v>
          </cell>
        </row>
        <row r="1906">
          <cell r="B1906" t="str">
            <v>-</v>
          </cell>
          <cell r="C1906" t="str">
            <v>Transporte de CAP-20 Com 4,5% de Polímero</v>
          </cell>
          <cell r="D1906" t="str">
            <v>t</v>
          </cell>
          <cell r="H1906" t="str">
            <v>EC-P-01</v>
          </cell>
        </row>
        <row r="1907">
          <cell r="B1907" t="str">
            <v>-</v>
          </cell>
          <cell r="C1907" t="str">
            <v>Transporte Comercial de Asfalto Diluido Tipo CM-30</v>
          </cell>
          <cell r="D1907" t="str">
            <v>t</v>
          </cell>
          <cell r="H1907" t="str">
            <v>EC-P-01</v>
          </cell>
        </row>
        <row r="1908">
          <cell r="B1908" t="str">
            <v>-</v>
          </cell>
          <cell r="C1908" t="str">
            <v>Transporte Comercial de Emulsão Asfáltica RR-2C</v>
          </cell>
          <cell r="D1908" t="str">
            <v>t</v>
          </cell>
          <cell r="H1908" t="str">
            <v>EC-P-01</v>
          </cell>
        </row>
        <row r="1910">
          <cell r="C1910" t="str">
            <v>TUBULÃO AR COMPRIMIDO</v>
          </cell>
        </row>
        <row r="1911">
          <cell r="A1911" t="str">
            <v>2 S 10 100 01</v>
          </cell>
          <cell r="B1911" t="str">
            <v>-</v>
          </cell>
          <cell r="C1911" t="str">
            <v>Escavação AR Comprimido 1ª Categoria</v>
          </cell>
          <cell r="D1911" t="str">
            <v>m³</v>
          </cell>
        </row>
        <row r="1912">
          <cell r="A1912" t="str">
            <v>2 S 10 100 02</v>
          </cell>
          <cell r="B1912" t="str">
            <v>-</v>
          </cell>
          <cell r="C1912" t="str">
            <v>Concreto 25 MPA Inclusive Forma para Camisa</v>
          </cell>
          <cell r="D1912" t="str">
            <v>m³</v>
          </cell>
          <cell r="H1912" t="str">
            <v>DNER-ES-335/97</v>
          </cell>
        </row>
        <row r="1913">
          <cell r="A1913" t="str">
            <v>2 S 10 100 03</v>
          </cell>
          <cell r="B1913" t="str">
            <v>-</v>
          </cell>
          <cell r="C1913" t="str">
            <v>Ferragem</v>
          </cell>
          <cell r="D1913" t="str">
            <v>Kg</v>
          </cell>
          <cell r="H1913" t="str">
            <v>DNER-ES-331/97</v>
          </cell>
        </row>
        <row r="1915">
          <cell r="C1915" t="str">
            <v>TRAVESSA DE APOIO 1 E 2 - CORTINAS</v>
          </cell>
        </row>
        <row r="1916">
          <cell r="A1916" t="str">
            <v>2 S 10 200 01</v>
          </cell>
          <cell r="B1916" t="str">
            <v>-</v>
          </cell>
          <cell r="C1916" t="str">
            <v>Cimbramento</v>
          </cell>
          <cell r="D1916" t="str">
            <v>m³</v>
          </cell>
        </row>
        <row r="1917">
          <cell r="A1917" t="str">
            <v>2 S 10 200 02</v>
          </cell>
          <cell r="B1917" t="str">
            <v>-</v>
          </cell>
          <cell r="C1917" t="str">
            <v>Ferragem para Toda Obra</v>
          </cell>
          <cell r="D1917" t="str">
            <v>Kg</v>
          </cell>
          <cell r="H1917" t="str">
            <v>DNER-ES-331/97</v>
          </cell>
        </row>
        <row r="1918">
          <cell r="A1918" t="str">
            <v>2 S 10 200 03</v>
          </cell>
          <cell r="B1918" t="str">
            <v>-</v>
          </cell>
          <cell r="C1918" t="str">
            <v>Concreto 25 MPA</v>
          </cell>
          <cell r="D1918" t="str">
            <v>m³</v>
          </cell>
          <cell r="H1918" t="str">
            <v>DNER-ES-335/97</v>
          </cell>
        </row>
        <row r="1919">
          <cell r="A1919" t="str">
            <v>2 S 10 200 04</v>
          </cell>
          <cell r="B1919" t="str">
            <v>-</v>
          </cell>
          <cell r="C1919" t="str">
            <v>Forma</v>
          </cell>
          <cell r="D1919" t="str">
            <v>m²</v>
          </cell>
          <cell r="H1919" t="str">
            <v>DNER-ES-333/97</v>
          </cell>
        </row>
        <row r="1920">
          <cell r="A1920" t="str">
            <v>2 S 10 200 05</v>
          </cell>
          <cell r="B1920" t="str">
            <v>-</v>
          </cell>
          <cell r="C1920" t="str">
            <v>Aparelho de Apoio Inclusive Calços</v>
          </cell>
          <cell r="D1920" t="str">
            <v>dm³</v>
          </cell>
        </row>
        <row r="1922">
          <cell r="C1922" t="str">
            <v>LAJE</v>
          </cell>
        </row>
        <row r="1923">
          <cell r="A1923" t="str">
            <v>2 S 10 300 01</v>
          </cell>
          <cell r="B1923" t="str">
            <v>-</v>
          </cell>
          <cell r="C1923" t="str">
            <v>Concreto 25 MPA</v>
          </cell>
          <cell r="D1923" t="str">
            <v>m³</v>
          </cell>
          <cell r="H1923" t="str">
            <v>DNER-ES-335/97</v>
          </cell>
        </row>
        <row r="1924">
          <cell r="A1924" t="str">
            <v>2 S 10 300 02</v>
          </cell>
          <cell r="B1924" t="str">
            <v>-</v>
          </cell>
          <cell r="C1924" t="str">
            <v>Forma Inclusive Pré-Laje</v>
          </cell>
          <cell r="D1924" t="str">
            <v>m²</v>
          </cell>
          <cell r="H1924" t="str">
            <v>DNER-ES-333/97</v>
          </cell>
        </row>
        <row r="1926">
          <cell r="C1926" t="str">
            <v>GUARDA-RODA</v>
          </cell>
        </row>
        <row r="1927">
          <cell r="A1927" t="str">
            <v>2 S 10 400 01</v>
          </cell>
          <cell r="B1927" t="str">
            <v>-</v>
          </cell>
          <cell r="C1927" t="str">
            <v>Concreto 25 MPA</v>
          </cell>
          <cell r="D1927" t="str">
            <v>m³</v>
          </cell>
          <cell r="H1927" t="str">
            <v>DNER-ES-335/97</v>
          </cell>
        </row>
        <row r="1928">
          <cell r="A1928" t="str">
            <v>2 S 10 400 02</v>
          </cell>
          <cell r="B1928" t="str">
            <v>-</v>
          </cell>
          <cell r="C1928" t="str">
            <v>Forma</v>
          </cell>
          <cell r="D1928" t="str">
            <v>m²</v>
          </cell>
          <cell r="H1928" t="str">
            <v>DNER-ES-333/97</v>
          </cell>
        </row>
        <row r="1930">
          <cell r="C1930" t="str">
            <v>OUTROS ITENS</v>
          </cell>
        </row>
        <row r="1931">
          <cell r="A1931" t="str">
            <v>2 S 10 500 01</v>
          </cell>
          <cell r="B1931" t="str">
            <v>-</v>
          </cell>
          <cell r="C1931" t="str">
            <v>Guarda-Corpo Metálico</v>
          </cell>
          <cell r="D1931" t="str">
            <v>Kg</v>
          </cell>
        </row>
        <row r="1932">
          <cell r="A1932" t="str">
            <v>2 S 10 500 02</v>
          </cell>
          <cell r="B1932" t="str">
            <v>-</v>
          </cell>
          <cell r="C1932" t="str">
            <v>Dreno PVC Diâmetro 100</v>
          </cell>
          <cell r="D1932" t="str">
            <v>Pç</v>
          </cell>
        </row>
        <row r="1933">
          <cell r="A1933" t="str">
            <v>2 S 10 500 03</v>
          </cell>
          <cell r="B1933" t="str">
            <v>-</v>
          </cell>
          <cell r="C1933" t="str">
            <v>Gabião</v>
          </cell>
          <cell r="D1933" t="str">
            <v>m³</v>
          </cell>
        </row>
        <row r="1934">
          <cell r="A1934" t="str">
            <v>2 S 10 500 04</v>
          </cell>
          <cell r="B1934" t="str">
            <v>-</v>
          </cell>
          <cell r="C1934" t="str">
            <v>Reaterro Gabião</v>
          </cell>
          <cell r="D1934" t="str">
            <v>m³</v>
          </cell>
        </row>
        <row r="1935">
          <cell r="A1935" t="str">
            <v>2 S 10 500 05</v>
          </cell>
          <cell r="B1935" t="str">
            <v>-</v>
          </cell>
          <cell r="C1935" t="str">
            <v>Vigas Metálicas e Outras Peças</v>
          </cell>
          <cell r="D1935" t="str">
            <v>Kg</v>
          </cell>
        </row>
        <row r="1936">
          <cell r="A1936" t="str">
            <v>2 S 10 500 06</v>
          </cell>
          <cell r="B1936" t="str">
            <v>-</v>
          </cell>
          <cell r="C1936" t="str">
            <v>Lançamento de Viga</v>
          </cell>
          <cell r="D1936" t="str">
            <v>Pç</v>
          </cell>
        </row>
        <row r="1938">
          <cell r="C1938" t="str">
            <v>MEIO AMBIENTE (RECUPERAÇÃO DE PASSIVO AMBIENTAL)</v>
          </cell>
        </row>
        <row r="1939">
          <cell r="B1939" t="str">
            <v>-</v>
          </cell>
          <cell r="C1939" t="str">
            <v>Plantio de Árvores</v>
          </cell>
          <cell r="D1939" t="str">
            <v>und</v>
          </cell>
        </row>
        <row r="1941">
          <cell r="C1941" t="str">
            <v>DESPESAS COM MOBILIZAÇÃO/DESMOBILIZAÇÃO E INSTALAÇÃO DE CANTEIRO</v>
          </cell>
        </row>
        <row r="1942">
          <cell r="A1942" t="str">
            <v>1 A 99 100 00</v>
          </cell>
          <cell r="B1942" t="str">
            <v>-</v>
          </cell>
          <cell r="C1942" t="str">
            <v>Despesas Com Inst. de Canteiro e Acampamento</v>
          </cell>
          <cell r="D1942" t="str">
            <v>VB</v>
          </cell>
        </row>
        <row r="1943">
          <cell r="A1943" t="str">
            <v>1 A 99 200 00</v>
          </cell>
          <cell r="B1943" t="str">
            <v>-</v>
          </cell>
          <cell r="C1943" t="str">
            <v>Despesas com Mobilização e Desmobilização</v>
          </cell>
          <cell r="D1943" t="str">
            <v>VB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Sub-base"/>
      <sheetName val="Resumo"/>
      <sheetName val="DMT Terrap."/>
      <sheetName val="Reajustamento"/>
      <sheetName val="RESUMO TOTAL LOTE"/>
      <sheetName val="BR 146"/>
      <sheetName val="8ª MP_BR_459"/>
      <sheetName val="RBE ACT mi"/>
      <sheetName val="C"/>
      <sheetName val="FV-DNER"/>
      <sheetName val="orçamento_global"/>
      <sheetName val="Plan 2.7"/>
      <sheetName val="CUSTO ZONA SUL"/>
      <sheetName val="LISTA_MATERIAIS"/>
      <sheetName val="MATERIAIS"/>
      <sheetName val="COMPOS1"/>
      <sheetName val="RESUMO BACIAS_IMPRESSÃO"/>
      <sheetName val="K"/>
      <sheetName val="Vínculo"/>
      <sheetName val="FIDENS-R$mil"/>
      <sheetName val="8ª MP_BR-459"/>
      <sheetName val="points"/>
      <sheetName val="Mat"/>
      <sheetName val="PLANILHA CONTRATUAL"/>
      <sheetName val="Equipamentos"/>
      <sheetName val="Motores"/>
      <sheetName val="QuQuant"/>
      <sheetName val="P A T O 98 D"/>
      <sheetName val="DG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Conversão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  <sheetName val="MEDIÇÃO.XLS"/>
      <sheetName val="FICHA.XLS"/>
      <sheetName val="CONTROLE MEDIÇÕES"/>
      <sheetName val="LISTAS (2)"/>
      <sheetName val="MATERIAIS (2)"/>
      <sheetName val="TB"/>
      <sheetName val="TB _BG_"/>
      <sheetName val="RemProf"/>
      <sheetName val="AVANÇO FÍSICO"/>
      <sheetName val="AUXILIAR"/>
      <sheetName val="Instalação"/>
      <sheetName val="AUXILIARES"/>
      <sheetName val="ADM"/>
      <sheetName val="SINALIZ"/>
      <sheetName val="Índices de Reajustamento"/>
      <sheetName val="B - Captação_Elevação 1a Etapa "/>
      <sheetName val="g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8ª MP_BR_459"/>
      <sheetName val="8ª MP_BR-459"/>
      <sheetName val="geral"/>
      <sheetName val="Mat. Betum. - Port. 1078.15"/>
      <sheetName val="Orçamento"/>
      <sheetName val="PT"/>
      <sheetName val="Mat"/>
      <sheetName val="TRANSP"/>
      <sheetName val="PLANILHA ATUALIZADA"/>
      <sheetName val="TCB5"/>
      <sheetName val="Planilha de Medição"/>
      <sheetName val="Resumo Financeiro"/>
      <sheetName val="ficha medição"/>
      <sheetName val="Auxiliares"/>
      <sheetName val="PRINCIPARIS"/>
      <sheetName val="materiais civil"/>
      <sheetName val="mão de obra civil"/>
      <sheetName val="B M Pl04"/>
      <sheetName val="Listas"/>
      <sheetName val="Especif"/>
      <sheetName val="Produção x Medição"/>
      <sheetName val="dez00"/>
      <sheetName val="COMPOS1"/>
      <sheetName val="Equipamentos"/>
      <sheetName val="DADOS_NAO_IMPRIMIR"/>
      <sheetName val="MB VIAB."/>
      <sheetName val="FLUXO - EXECUÇÃO PRÓPRIA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COMPOSIÇÕES - matriz"/>
      <sheetName val="TABELA DE INSUMOS"/>
      <sheetName val="PAINEL DE COMANDOS"/>
      <sheetName val="Outros - GERAL"/>
      <sheetName val="EPI-ADM-CANT GERAL"/>
      <sheetName val="MONTAGEM"/>
      <sheetName val="ESPECIFICAÇÕES DE SERVIÇOS"/>
      <sheetName val="Composições Saneago"/>
      <sheetName val="compos1"/>
      <sheetName val="plmuseu"/>
      <sheetName val="cr lote 02"/>
      <sheetName val="pro_08"/>
      <sheetName val="projeto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especif"/>
      <sheetName val="resumo_aut1"/>
      <sheetName val="quadro geral"/>
      <sheetName val="Códigos"/>
    </sheetNames>
    <sheetDataSet>
      <sheetData sheetId="0">
        <row r="8">
          <cell r="L8">
            <v>0.25</v>
          </cell>
        </row>
        <row r="9">
          <cell r="L9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COMPOSIÇÕES - matriz"/>
      <sheetName val="TABELA DE INSUMOS"/>
      <sheetName val="PAINEL DE COMANDOS"/>
      <sheetName val="Outros - GERAL"/>
      <sheetName val="EPI-ADM-CANT GERAL"/>
      <sheetName val="MONTAGEM"/>
      <sheetName val="ESPECIFICAÇÕES DE SERVIÇOS"/>
      <sheetName val="Composições Saneago"/>
      <sheetName val="compos1"/>
      <sheetName val="plmuseu"/>
    </sheetNames>
    <sheetDataSet>
      <sheetData sheetId="0">
        <row r="8">
          <cell r="L8">
            <v>0.25</v>
          </cell>
        </row>
        <row r="9">
          <cell r="L9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s"/>
      <sheetName val="Fil"/>
      <sheetName val="Tub_1"/>
      <sheetName val="Tub_2"/>
      <sheetName val="Tub_3"/>
      <sheetName val="Cel_1"/>
      <sheetName val="Cel_2"/>
      <sheetName val="Cel_3"/>
      <sheetName val="Imp T"/>
      <sheetName val="Imp C"/>
      <sheetName val="Cod"/>
      <sheetName val="compos1"/>
      <sheetName val="Listas"/>
      <sheetName val="B M Pl04"/>
    </sheetNames>
    <sheetDataSet>
      <sheetData sheetId="0"/>
      <sheetData sheetId="1"/>
      <sheetData sheetId="2"/>
      <sheetData sheetId="3"/>
      <sheetData sheetId="4">
        <row r="2">
          <cell r="D2" t="str">
            <v>OBRA PROJETADA</v>
          </cell>
          <cell r="R2" t="str">
            <v>VOLUME</v>
          </cell>
          <cell r="V2" t="str">
            <v>CC.COLET</v>
          </cell>
        </row>
        <row r="3">
          <cell r="R3" t="str">
            <v>ESCAV.(m³)</v>
          </cell>
        </row>
        <row r="4">
          <cell r="R4">
            <v>0</v>
          </cell>
        </row>
        <row r="5">
          <cell r="R5">
            <v>0</v>
          </cell>
        </row>
        <row r="6">
          <cell r="R6">
            <v>0</v>
          </cell>
        </row>
        <row r="7">
          <cell r="R7">
            <v>0</v>
          </cell>
        </row>
        <row r="8">
          <cell r="R8">
            <v>0</v>
          </cell>
        </row>
        <row r="9">
          <cell r="R9">
            <v>0</v>
          </cell>
        </row>
        <row r="10">
          <cell r="R10">
            <v>0</v>
          </cell>
        </row>
        <row r="11">
          <cell r="R11">
            <v>0</v>
          </cell>
        </row>
        <row r="12">
          <cell r="R12">
            <v>0</v>
          </cell>
        </row>
        <row r="13">
          <cell r="R13">
            <v>0</v>
          </cell>
        </row>
        <row r="14">
          <cell r="R14">
            <v>0</v>
          </cell>
        </row>
        <row r="15">
          <cell r="R15">
            <v>0</v>
          </cell>
        </row>
        <row r="16">
          <cell r="R16">
            <v>0</v>
          </cell>
        </row>
        <row r="17">
          <cell r="R17">
            <v>0</v>
          </cell>
        </row>
        <row r="18">
          <cell r="R18">
            <v>0</v>
          </cell>
        </row>
        <row r="19">
          <cell r="R19">
            <v>0</v>
          </cell>
        </row>
        <row r="20">
          <cell r="R20">
            <v>0</v>
          </cell>
        </row>
        <row r="21">
          <cell r="R21">
            <v>0</v>
          </cell>
        </row>
        <row r="22">
          <cell r="R22">
            <v>0</v>
          </cell>
        </row>
        <row r="23">
          <cell r="R23">
            <v>0</v>
          </cell>
        </row>
        <row r="24">
          <cell r="R24">
            <v>0</v>
          </cell>
        </row>
        <row r="25">
          <cell r="R25">
            <v>0</v>
          </cell>
        </row>
        <row r="26">
          <cell r="R26">
            <v>0</v>
          </cell>
        </row>
        <row r="27">
          <cell r="R27">
            <v>0</v>
          </cell>
        </row>
        <row r="28">
          <cell r="R28">
            <v>0</v>
          </cell>
        </row>
        <row r="29">
          <cell r="R29">
            <v>0</v>
          </cell>
        </row>
        <row r="30">
          <cell r="R30">
            <v>0</v>
          </cell>
        </row>
        <row r="31">
          <cell r="R31">
            <v>0</v>
          </cell>
        </row>
        <row r="32">
          <cell r="R32">
            <v>0</v>
          </cell>
        </row>
        <row r="33">
          <cell r="R33">
            <v>0</v>
          </cell>
        </row>
        <row r="34">
          <cell r="R34">
            <v>0</v>
          </cell>
        </row>
        <row r="35">
          <cell r="R35">
            <v>0</v>
          </cell>
        </row>
        <row r="36">
          <cell r="R36">
            <v>0</v>
          </cell>
        </row>
        <row r="37">
          <cell r="R37">
            <v>0</v>
          </cell>
        </row>
        <row r="38">
          <cell r="R38">
            <v>0</v>
          </cell>
        </row>
        <row r="39">
          <cell r="R39">
            <v>0</v>
          </cell>
        </row>
        <row r="40">
          <cell r="R40">
            <v>0</v>
          </cell>
        </row>
        <row r="41">
          <cell r="R41">
            <v>0</v>
          </cell>
        </row>
        <row r="42">
          <cell r="R42">
            <v>0</v>
          </cell>
        </row>
        <row r="43">
          <cell r="R43">
            <v>0</v>
          </cell>
        </row>
        <row r="44">
          <cell r="R44">
            <v>0</v>
          </cell>
        </row>
        <row r="45">
          <cell r="R45">
            <v>0</v>
          </cell>
        </row>
        <row r="46">
          <cell r="R46">
            <v>0</v>
          </cell>
        </row>
        <row r="47">
          <cell r="R47">
            <v>0</v>
          </cell>
        </row>
        <row r="48">
          <cell r="R48">
            <v>0</v>
          </cell>
        </row>
        <row r="49">
          <cell r="R49">
            <v>0</v>
          </cell>
        </row>
        <row r="50">
          <cell r="R50">
            <v>0</v>
          </cell>
        </row>
        <row r="51">
          <cell r="R51">
            <v>0</v>
          </cell>
        </row>
        <row r="52">
          <cell r="R52">
            <v>0</v>
          </cell>
        </row>
        <row r="53">
          <cell r="R53">
            <v>0</v>
          </cell>
        </row>
        <row r="54">
          <cell r="R54">
            <v>0</v>
          </cell>
        </row>
        <row r="55">
          <cell r="R55">
            <v>0</v>
          </cell>
        </row>
        <row r="56">
          <cell r="R56">
            <v>0</v>
          </cell>
        </row>
        <row r="57">
          <cell r="R57">
            <v>0</v>
          </cell>
        </row>
        <row r="58">
          <cell r="R58">
            <v>0</v>
          </cell>
        </row>
        <row r="59">
          <cell r="R59">
            <v>0</v>
          </cell>
        </row>
        <row r="60">
          <cell r="R60">
            <v>0</v>
          </cell>
        </row>
        <row r="61">
          <cell r="R61">
            <v>0</v>
          </cell>
        </row>
        <row r="62">
          <cell r="R62">
            <v>0</v>
          </cell>
        </row>
        <row r="63">
          <cell r="R63">
            <v>0</v>
          </cell>
        </row>
        <row r="64">
          <cell r="R64">
            <v>0</v>
          </cell>
        </row>
        <row r="65">
          <cell r="R65">
            <v>0</v>
          </cell>
        </row>
        <row r="66">
          <cell r="R66">
            <v>0</v>
          </cell>
        </row>
        <row r="67">
          <cell r="R67">
            <v>0</v>
          </cell>
        </row>
        <row r="68">
          <cell r="R68">
            <v>0</v>
          </cell>
        </row>
        <row r="69">
          <cell r="R69">
            <v>0</v>
          </cell>
        </row>
        <row r="70">
          <cell r="R70">
            <v>0</v>
          </cell>
        </row>
        <row r="71">
          <cell r="R71">
            <v>0</v>
          </cell>
        </row>
        <row r="72">
          <cell r="R72">
            <v>0</v>
          </cell>
        </row>
        <row r="73">
          <cell r="R73">
            <v>0</v>
          </cell>
        </row>
        <row r="74">
          <cell r="R74">
            <v>0</v>
          </cell>
        </row>
        <row r="75">
          <cell r="R75">
            <v>0</v>
          </cell>
        </row>
        <row r="76">
          <cell r="R76">
            <v>0</v>
          </cell>
        </row>
        <row r="77">
          <cell r="R77">
            <v>0</v>
          </cell>
        </row>
        <row r="78">
          <cell r="R78">
            <v>0</v>
          </cell>
        </row>
        <row r="79">
          <cell r="R79">
            <v>0</v>
          </cell>
        </row>
        <row r="80">
          <cell r="R80">
            <v>0</v>
          </cell>
        </row>
        <row r="81">
          <cell r="R81">
            <v>0</v>
          </cell>
        </row>
        <row r="82">
          <cell r="R82">
            <v>0</v>
          </cell>
        </row>
        <row r="83">
          <cell r="R83">
            <v>0</v>
          </cell>
        </row>
        <row r="84">
          <cell r="R84">
            <v>0</v>
          </cell>
        </row>
        <row r="85">
          <cell r="R85">
            <v>0</v>
          </cell>
        </row>
        <row r="86">
          <cell r="R86">
            <v>0</v>
          </cell>
        </row>
        <row r="87">
          <cell r="R87">
            <v>0</v>
          </cell>
        </row>
        <row r="88">
          <cell r="R88">
            <v>0</v>
          </cell>
        </row>
        <row r="89">
          <cell r="R89">
            <v>0</v>
          </cell>
        </row>
        <row r="90">
          <cell r="R90">
            <v>0</v>
          </cell>
        </row>
        <row r="91">
          <cell r="R91">
            <v>0</v>
          </cell>
        </row>
        <row r="92">
          <cell r="R92">
            <v>0</v>
          </cell>
        </row>
        <row r="93">
          <cell r="R93">
            <v>0</v>
          </cell>
        </row>
        <row r="94">
          <cell r="R94">
            <v>0</v>
          </cell>
        </row>
        <row r="95">
          <cell r="R95">
            <v>0</v>
          </cell>
        </row>
        <row r="96">
          <cell r="R96">
            <v>0</v>
          </cell>
        </row>
        <row r="97">
          <cell r="R97">
            <v>0</v>
          </cell>
        </row>
        <row r="98">
          <cell r="R98">
            <v>0</v>
          </cell>
        </row>
        <row r="99">
          <cell r="R99">
            <v>0</v>
          </cell>
        </row>
        <row r="100">
          <cell r="R100">
            <v>0</v>
          </cell>
        </row>
        <row r="101">
          <cell r="R101">
            <v>0</v>
          </cell>
        </row>
        <row r="102">
          <cell r="R102">
            <v>0</v>
          </cell>
        </row>
        <row r="103">
          <cell r="R103">
            <v>0</v>
          </cell>
        </row>
        <row r="104">
          <cell r="R104">
            <v>0</v>
          </cell>
        </row>
        <row r="105">
          <cell r="R105">
            <v>0</v>
          </cell>
        </row>
        <row r="106">
          <cell r="R106">
            <v>0</v>
          </cell>
        </row>
        <row r="107">
          <cell r="R107">
            <v>0</v>
          </cell>
        </row>
        <row r="108">
          <cell r="R108">
            <v>0</v>
          </cell>
        </row>
        <row r="109">
          <cell r="R109">
            <v>0</v>
          </cell>
        </row>
        <row r="110">
          <cell r="R110">
            <v>0</v>
          </cell>
        </row>
        <row r="111">
          <cell r="R111">
            <v>0</v>
          </cell>
        </row>
        <row r="112">
          <cell r="R112">
            <v>0</v>
          </cell>
        </row>
        <row r="113">
          <cell r="R113">
            <v>0</v>
          </cell>
        </row>
        <row r="114">
          <cell r="R114">
            <v>0</v>
          </cell>
        </row>
        <row r="115">
          <cell r="R115">
            <v>0</v>
          </cell>
        </row>
        <row r="116">
          <cell r="R116">
            <v>0</v>
          </cell>
        </row>
        <row r="117">
          <cell r="R117">
            <v>0</v>
          </cell>
        </row>
        <row r="118">
          <cell r="R118">
            <v>0</v>
          </cell>
        </row>
        <row r="119">
          <cell r="R119">
            <v>0</v>
          </cell>
        </row>
        <row r="120">
          <cell r="R120">
            <v>0</v>
          </cell>
        </row>
        <row r="121">
          <cell r="R121">
            <v>0</v>
          </cell>
        </row>
        <row r="122">
          <cell r="R122">
            <v>0</v>
          </cell>
        </row>
        <row r="123">
          <cell r="R123">
            <v>0</v>
          </cell>
        </row>
        <row r="124">
          <cell r="R124">
            <v>0</v>
          </cell>
        </row>
        <row r="125">
          <cell r="R125">
            <v>0</v>
          </cell>
        </row>
        <row r="126">
          <cell r="R126">
            <v>0</v>
          </cell>
        </row>
        <row r="127">
          <cell r="R127">
            <v>0</v>
          </cell>
        </row>
        <row r="128">
          <cell r="R128">
            <v>0</v>
          </cell>
        </row>
        <row r="129">
          <cell r="R129">
            <v>0</v>
          </cell>
        </row>
        <row r="130">
          <cell r="R130">
            <v>0</v>
          </cell>
        </row>
        <row r="131">
          <cell r="R131">
            <v>0</v>
          </cell>
        </row>
        <row r="132">
          <cell r="R132">
            <v>0</v>
          </cell>
        </row>
        <row r="133">
          <cell r="R133">
            <v>0</v>
          </cell>
        </row>
        <row r="134">
          <cell r="R134">
            <v>0</v>
          </cell>
        </row>
        <row r="135">
          <cell r="R135">
            <v>0</v>
          </cell>
        </row>
        <row r="136">
          <cell r="R136">
            <v>0</v>
          </cell>
        </row>
        <row r="137">
          <cell r="R137">
            <v>0</v>
          </cell>
        </row>
        <row r="138">
          <cell r="R138">
            <v>0</v>
          </cell>
        </row>
        <row r="139">
          <cell r="R139">
            <v>0</v>
          </cell>
        </row>
        <row r="140">
          <cell r="R140">
            <v>0</v>
          </cell>
        </row>
        <row r="141">
          <cell r="R141">
            <v>0</v>
          </cell>
        </row>
        <row r="142">
          <cell r="R142">
            <v>0</v>
          </cell>
        </row>
        <row r="143">
          <cell r="R143">
            <v>0</v>
          </cell>
        </row>
        <row r="144">
          <cell r="R144">
            <v>0</v>
          </cell>
        </row>
        <row r="145">
          <cell r="R145">
            <v>0</v>
          </cell>
        </row>
        <row r="146">
          <cell r="R146">
            <v>0</v>
          </cell>
        </row>
        <row r="147">
          <cell r="R147">
            <v>0</v>
          </cell>
        </row>
        <row r="148">
          <cell r="R148">
            <v>0</v>
          </cell>
        </row>
        <row r="149">
          <cell r="R149">
            <v>0</v>
          </cell>
        </row>
        <row r="150">
          <cell r="R150">
            <v>0</v>
          </cell>
        </row>
        <row r="151">
          <cell r="R151">
            <v>0</v>
          </cell>
        </row>
        <row r="152">
          <cell r="R152">
            <v>0</v>
          </cell>
        </row>
        <row r="153">
          <cell r="R153">
            <v>0</v>
          </cell>
        </row>
        <row r="154">
          <cell r="R154">
            <v>0</v>
          </cell>
        </row>
        <row r="155">
          <cell r="R155">
            <v>0</v>
          </cell>
        </row>
        <row r="156">
          <cell r="R156">
            <v>0</v>
          </cell>
        </row>
        <row r="157">
          <cell r="R157">
            <v>0</v>
          </cell>
        </row>
        <row r="158">
          <cell r="R158">
            <v>0</v>
          </cell>
        </row>
        <row r="159">
          <cell r="R159">
            <v>0</v>
          </cell>
        </row>
        <row r="160">
          <cell r="R160">
            <v>0</v>
          </cell>
        </row>
        <row r="161">
          <cell r="R161">
            <v>0</v>
          </cell>
        </row>
        <row r="162">
          <cell r="R162">
            <v>0</v>
          </cell>
        </row>
        <row r="163">
          <cell r="R163">
            <v>0</v>
          </cell>
        </row>
        <row r="164">
          <cell r="R164">
            <v>0</v>
          </cell>
        </row>
        <row r="165">
          <cell r="R165">
            <v>0</v>
          </cell>
        </row>
        <row r="166">
          <cell r="R166">
            <v>0</v>
          </cell>
        </row>
        <row r="167">
          <cell r="R167">
            <v>0</v>
          </cell>
        </row>
        <row r="168">
          <cell r="R168">
            <v>0</v>
          </cell>
        </row>
        <row r="169">
          <cell r="R169">
            <v>0</v>
          </cell>
        </row>
        <row r="170">
          <cell r="R170">
            <v>0</v>
          </cell>
        </row>
        <row r="171">
          <cell r="R171">
            <v>0</v>
          </cell>
        </row>
        <row r="172">
          <cell r="R172">
            <v>0</v>
          </cell>
        </row>
        <row r="173">
          <cell r="R173">
            <v>0</v>
          </cell>
        </row>
        <row r="174">
          <cell r="R174">
            <v>0</v>
          </cell>
        </row>
        <row r="175">
          <cell r="R175">
            <v>0</v>
          </cell>
        </row>
        <row r="176">
          <cell r="R176">
            <v>0</v>
          </cell>
        </row>
        <row r="177">
          <cell r="R177">
            <v>0</v>
          </cell>
        </row>
        <row r="178">
          <cell r="R178">
            <v>0</v>
          </cell>
        </row>
        <row r="179">
          <cell r="R179">
            <v>0</v>
          </cell>
        </row>
        <row r="180">
          <cell r="R180">
            <v>0</v>
          </cell>
        </row>
        <row r="181">
          <cell r="R181">
            <v>0</v>
          </cell>
        </row>
        <row r="182">
          <cell r="R182">
            <v>0</v>
          </cell>
        </row>
        <row r="183">
          <cell r="R183">
            <v>0</v>
          </cell>
        </row>
        <row r="184">
          <cell r="R184">
            <v>0</v>
          </cell>
        </row>
        <row r="185">
          <cell r="R185">
            <v>0</v>
          </cell>
        </row>
        <row r="186">
          <cell r="R186">
            <v>0</v>
          </cell>
        </row>
        <row r="187">
          <cell r="R187">
            <v>0</v>
          </cell>
        </row>
        <row r="188">
          <cell r="R188">
            <v>0</v>
          </cell>
        </row>
        <row r="189">
          <cell r="R189">
            <v>0</v>
          </cell>
        </row>
        <row r="190">
          <cell r="R190">
            <v>0</v>
          </cell>
        </row>
        <row r="191">
          <cell r="R191">
            <v>0</v>
          </cell>
        </row>
        <row r="192">
          <cell r="R192">
            <v>0</v>
          </cell>
        </row>
        <row r="193">
          <cell r="R193">
            <v>0</v>
          </cell>
        </row>
        <row r="194">
          <cell r="R194">
            <v>0</v>
          </cell>
        </row>
        <row r="195">
          <cell r="R195">
            <v>0</v>
          </cell>
        </row>
        <row r="196">
          <cell r="R196">
            <v>0</v>
          </cell>
        </row>
        <row r="197">
          <cell r="R197">
            <v>0</v>
          </cell>
        </row>
        <row r="198">
          <cell r="R198">
            <v>0</v>
          </cell>
        </row>
        <row r="199">
          <cell r="R199">
            <v>0</v>
          </cell>
        </row>
        <row r="200">
          <cell r="R200">
            <v>0</v>
          </cell>
        </row>
        <row r="201">
          <cell r="R201">
            <v>0</v>
          </cell>
        </row>
        <row r="202">
          <cell r="R202">
            <v>0</v>
          </cell>
        </row>
        <row r="203">
          <cell r="R203">
            <v>0</v>
          </cell>
        </row>
        <row r="204">
          <cell r="R204">
            <v>0</v>
          </cell>
        </row>
        <row r="205">
          <cell r="R205">
            <v>0</v>
          </cell>
        </row>
        <row r="206">
          <cell r="R206">
            <v>0</v>
          </cell>
        </row>
        <row r="207">
          <cell r="R207">
            <v>0</v>
          </cell>
        </row>
        <row r="208">
          <cell r="R208">
            <v>0</v>
          </cell>
        </row>
        <row r="209">
          <cell r="R209">
            <v>0</v>
          </cell>
        </row>
        <row r="210">
          <cell r="R210">
            <v>0</v>
          </cell>
        </row>
        <row r="211">
          <cell r="R211">
            <v>0</v>
          </cell>
        </row>
        <row r="212">
          <cell r="R212">
            <v>0</v>
          </cell>
        </row>
        <row r="213">
          <cell r="R213">
            <v>0</v>
          </cell>
        </row>
        <row r="214">
          <cell r="R214">
            <v>0</v>
          </cell>
        </row>
        <row r="215">
          <cell r="R215">
            <v>0</v>
          </cell>
        </row>
        <row r="216">
          <cell r="R216">
            <v>0</v>
          </cell>
        </row>
        <row r="217">
          <cell r="R217">
            <v>0</v>
          </cell>
        </row>
        <row r="218">
          <cell r="R218">
            <v>0</v>
          </cell>
        </row>
        <row r="219">
          <cell r="R219">
            <v>0</v>
          </cell>
        </row>
        <row r="220">
          <cell r="R220">
            <v>0</v>
          </cell>
        </row>
        <row r="221">
          <cell r="R221">
            <v>0</v>
          </cell>
        </row>
        <row r="222">
          <cell r="R222">
            <v>0</v>
          </cell>
        </row>
        <row r="223">
          <cell r="R223">
            <v>0</v>
          </cell>
        </row>
        <row r="224">
          <cell r="R224">
            <v>0</v>
          </cell>
        </row>
        <row r="225">
          <cell r="R225">
            <v>0</v>
          </cell>
        </row>
        <row r="226">
          <cell r="R226">
            <v>0</v>
          </cell>
        </row>
        <row r="227">
          <cell r="R227">
            <v>0</v>
          </cell>
        </row>
        <row r="228">
          <cell r="R228">
            <v>0</v>
          </cell>
        </row>
        <row r="229">
          <cell r="R229">
            <v>0</v>
          </cell>
        </row>
        <row r="230">
          <cell r="R230">
            <v>0</v>
          </cell>
        </row>
        <row r="231">
          <cell r="R231">
            <v>0</v>
          </cell>
        </row>
        <row r="232">
          <cell r="R232">
            <v>0</v>
          </cell>
        </row>
        <row r="233">
          <cell r="R233">
            <v>0</v>
          </cell>
        </row>
        <row r="234">
          <cell r="R234">
            <v>0</v>
          </cell>
        </row>
        <row r="235">
          <cell r="R235">
            <v>0</v>
          </cell>
        </row>
        <row r="236">
          <cell r="R236">
            <v>0</v>
          </cell>
        </row>
        <row r="237">
          <cell r="R237">
            <v>0</v>
          </cell>
        </row>
        <row r="238">
          <cell r="R238">
            <v>0</v>
          </cell>
        </row>
        <row r="239">
          <cell r="R239">
            <v>0</v>
          </cell>
        </row>
        <row r="240">
          <cell r="R240">
            <v>0</v>
          </cell>
        </row>
        <row r="241">
          <cell r="R241">
            <v>0</v>
          </cell>
        </row>
        <row r="242">
          <cell r="R242">
            <v>0</v>
          </cell>
        </row>
        <row r="243">
          <cell r="R243">
            <v>0</v>
          </cell>
        </row>
        <row r="244">
          <cell r="R244">
            <v>0</v>
          </cell>
        </row>
        <row r="245">
          <cell r="R245">
            <v>0</v>
          </cell>
        </row>
      </sheetData>
      <sheetData sheetId="5"/>
      <sheetData sheetId="6"/>
      <sheetData sheetId="7">
        <row r="2">
          <cell r="D2" t="str">
            <v>OBRA PROJETADA</v>
          </cell>
          <cell r="L2" t="str">
            <v>TOTAL</v>
          </cell>
        </row>
        <row r="4">
          <cell r="L4">
            <v>12</v>
          </cell>
        </row>
        <row r="5">
          <cell r="L5">
            <v>13.399999999999999</v>
          </cell>
        </row>
        <row r="6">
          <cell r="L6">
            <v>11.399999999999999</v>
          </cell>
        </row>
        <row r="7">
          <cell r="L7">
            <v>12.799999999999999</v>
          </cell>
        </row>
        <row r="8">
          <cell r="L8">
            <v>11.099999999999998</v>
          </cell>
        </row>
        <row r="9">
          <cell r="L9">
            <v>28.099999999999998</v>
          </cell>
        </row>
        <row r="10">
          <cell r="L10">
            <v>23.2</v>
          </cell>
        </row>
        <row r="11">
          <cell r="L11">
            <v>14</v>
          </cell>
        </row>
        <row r="12">
          <cell r="L12">
            <v>16.599999999999998</v>
          </cell>
        </row>
        <row r="13">
          <cell r="L13">
            <v>0</v>
          </cell>
        </row>
        <row r="14">
          <cell r="L14">
            <v>0</v>
          </cell>
        </row>
        <row r="15">
          <cell r="L15">
            <v>0</v>
          </cell>
        </row>
        <row r="16"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s"/>
      <sheetName val="Fil"/>
      <sheetName val="Tub_1"/>
      <sheetName val="Tub_2"/>
      <sheetName val="Tub_3"/>
      <sheetName val="Cel_1"/>
      <sheetName val="Cel_2"/>
      <sheetName val="Cel_3"/>
      <sheetName val="Imp T"/>
      <sheetName val="Imp C"/>
      <sheetName val="Cod"/>
      <sheetName val="compos1"/>
    </sheetNames>
    <sheetDataSet>
      <sheetData sheetId="0"/>
      <sheetData sheetId="1"/>
      <sheetData sheetId="2"/>
      <sheetData sheetId="3"/>
      <sheetData sheetId="4">
        <row r="2">
          <cell r="D2" t="str">
            <v>OBRA PROJETADA</v>
          </cell>
          <cell r="R2" t="str">
            <v>VOLUME</v>
          </cell>
          <cell r="V2" t="str">
            <v>CC.COLET</v>
          </cell>
        </row>
        <row r="3">
          <cell r="R3" t="str">
            <v>ESCAV.(m³)</v>
          </cell>
        </row>
        <row r="4">
          <cell r="R4">
            <v>0</v>
          </cell>
        </row>
        <row r="5">
          <cell r="R5">
            <v>0</v>
          </cell>
        </row>
        <row r="6">
          <cell r="R6">
            <v>0</v>
          </cell>
        </row>
        <row r="7">
          <cell r="R7">
            <v>0</v>
          </cell>
        </row>
        <row r="8">
          <cell r="R8">
            <v>0</v>
          </cell>
        </row>
        <row r="9">
          <cell r="R9">
            <v>0</v>
          </cell>
        </row>
        <row r="10">
          <cell r="R10">
            <v>0</v>
          </cell>
        </row>
        <row r="11">
          <cell r="R11">
            <v>0</v>
          </cell>
        </row>
        <row r="12">
          <cell r="R12">
            <v>0</v>
          </cell>
        </row>
        <row r="13">
          <cell r="R13">
            <v>0</v>
          </cell>
        </row>
        <row r="14">
          <cell r="R14">
            <v>0</v>
          </cell>
        </row>
        <row r="15">
          <cell r="R15">
            <v>0</v>
          </cell>
        </row>
        <row r="16">
          <cell r="R16">
            <v>0</v>
          </cell>
        </row>
        <row r="17">
          <cell r="R17">
            <v>0</v>
          </cell>
        </row>
        <row r="18">
          <cell r="R18">
            <v>0</v>
          </cell>
        </row>
        <row r="19">
          <cell r="R19">
            <v>0</v>
          </cell>
        </row>
        <row r="20">
          <cell r="R20">
            <v>0</v>
          </cell>
        </row>
        <row r="21">
          <cell r="R21">
            <v>0</v>
          </cell>
        </row>
        <row r="22">
          <cell r="R22">
            <v>0</v>
          </cell>
        </row>
        <row r="23">
          <cell r="R23">
            <v>0</v>
          </cell>
        </row>
        <row r="24">
          <cell r="R24">
            <v>0</v>
          </cell>
        </row>
        <row r="25">
          <cell r="R25">
            <v>0</v>
          </cell>
        </row>
        <row r="26">
          <cell r="R26">
            <v>0</v>
          </cell>
        </row>
        <row r="27">
          <cell r="R27">
            <v>0</v>
          </cell>
        </row>
        <row r="28">
          <cell r="R28">
            <v>0</v>
          </cell>
        </row>
        <row r="29">
          <cell r="R29">
            <v>0</v>
          </cell>
        </row>
        <row r="30">
          <cell r="R30">
            <v>0</v>
          </cell>
        </row>
        <row r="31">
          <cell r="R31">
            <v>0</v>
          </cell>
        </row>
        <row r="32">
          <cell r="R32">
            <v>0</v>
          </cell>
        </row>
        <row r="33">
          <cell r="R33">
            <v>0</v>
          </cell>
        </row>
        <row r="34">
          <cell r="R34">
            <v>0</v>
          </cell>
        </row>
        <row r="35">
          <cell r="R35">
            <v>0</v>
          </cell>
        </row>
        <row r="36">
          <cell r="R36">
            <v>0</v>
          </cell>
        </row>
        <row r="37">
          <cell r="R37">
            <v>0</v>
          </cell>
        </row>
        <row r="38">
          <cell r="R38">
            <v>0</v>
          </cell>
        </row>
        <row r="39">
          <cell r="R39">
            <v>0</v>
          </cell>
        </row>
        <row r="40">
          <cell r="R40">
            <v>0</v>
          </cell>
        </row>
        <row r="41">
          <cell r="R41">
            <v>0</v>
          </cell>
        </row>
        <row r="42">
          <cell r="R42">
            <v>0</v>
          </cell>
        </row>
        <row r="43">
          <cell r="R43">
            <v>0</v>
          </cell>
        </row>
        <row r="44">
          <cell r="R44">
            <v>0</v>
          </cell>
        </row>
        <row r="45">
          <cell r="R45">
            <v>0</v>
          </cell>
        </row>
        <row r="46">
          <cell r="R46">
            <v>0</v>
          </cell>
        </row>
        <row r="47">
          <cell r="R47">
            <v>0</v>
          </cell>
        </row>
        <row r="48">
          <cell r="R48">
            <v>0</v>
          </cell>
        </row>
        <row r="49">
          <cell r="R49">
            <v>0</v>
          </cell>
        </row>
        <row r="50">
          <cell r="R50">
            <v>0</v>
          </cell>
        </row>
        <row r="51">
          <cell r="R51">
            <v>0</v>
          </cell>
        </row>
        <row r="52">
          <cell r="R52">
            <v>0</v>
          </cell>
        </row>
        <row r="53">
          <cell r="R53">
            <v>0</v>
          </cell>
        </row>
        <row r="54">
          <cell r="R54">
            <v>0</v>
          </cell>
        </row>
        <row r="55">
          <cell r="R55">
            <v>0</v>
          </cell>
        </row>
        <row r="56">
          <cell r="R56">
            <v>0</v>
          </cell>
        </row>
        <row r="57">
          <cell r="R57">
            <v>0</v>
          </cell>
        </row>
        <row r="58">
          <cell r="R58">
            <v>0</v>
          </cell>
        </row>
        <row r="59">
          <cell r="R59">
            <v>0</v>
          </cell>
        </row>
        <row r="60">
          <cell r="R60">
            <v>0</v>
          </cell>
        </row>
        <row r="61">
          <cell r="R61">
            <v>0</v>
          </cell>
        </row>
        <row r="62">
          <cell r="R62">
            <v>0</v>
          </cell>
        </row>
        <row r="63">
          <cell r="R63">
            <v>0</v>
          </cell>
        </row>
        <row r="64">
          <cell r="R64">
            <v>0</v>
          </cell>
        </row>
        <row r="65">
          <cell r="R65">
            <v>0</v>
          </cell>
        </row>
        <row r="66">
          <cell r="R66">
            <v>0</v>
          </cell>
        </row>
        <row r="67">
          <cell r="R67">
            <v>0</v>
          </cell>
        </row>
        <row r="68">
          <cell r="R68">
            <v>0</v>
          </cell>
        </row>
        <row r="69">
          <cell r="R69">
            <v>0</v>
          </cell>
        </row>
        <row r="70">
          <cell r="R70">
            <v>0</v>
          </cell>
        </row>
        <row r="71">
          <cell r="R71">
            <v>0</v>
          </cell>
        </row>
        <row r="72">
          <cell r="R72">
            <v>0</v>
          </cell>
        </row>
        <row r="73">
          <cell r="R73">
            <v>0</v>
          </cell>
        </row>
        <row r="74">
          <cell r="R74">
            <v>0</v>
          </cell>
        </row>
        <row r="75">
          <cell r="R75">
            <v>0</v>
          </cell>
        </row>
        <row r="76">
          <cell r="R76">
            <v>0</v>
          </cell>
        </row>
        <row r="77">
          <cell r="R77">
            <v>0</v>
          </cell>
        </row>
        <row r="78">
          <cell r="R78">
            <v>0</v>
          </cell>
        </row>
        <row r="79">
          <cell r="R79">
            <v>0</v>
          </cell>
        </row>
        <row r="80">
          <cell r="R80">
            <v>0</v>
          </cell>
        </row>
        <row r="81">
          <cell r="R81">
            <v>0</v>
          </cell>
        </row>
        <row r="82">
          <cell r="R82">
            <v>0</v>
          </cell>
        </row>
        <row r="83">
          <cell r="R83">
            <v>0</v>
          </cell>
        </row>
        <row r="84">
          <cell r="R84">
            <v>0</v>
          </cell>
        </row>
        <row r="85">
          <cell r="R85">
            <v>0</v>
          </cell>
        </row>
        <row r="86">
          <cell r="R86">
            <v>0</v>
          </cell>
        </row>
        <row r="87">
          <cell r="R87">
            <v>0</v>
          </cell>
        </row>
        <row r="88">
          <cell r="R88">
            <v>0</v>
          </cell>
        </row>
        <row r="89">
          <cell r="R89">
            <v>0</v>
          </cell>
        </row>
        <row r="90">
          <cell r="R90">
            <v>0</v>
          </cell>
        </row>
        <row r="91">
          <cell r="R91">
            <v>0</v>
          </cell>
        </row>
        <row r="92">
          <cell r="R92">
            <v>0</v>
          </cell>
        </row>
        <row r="93">
          <cell r="R93">
            <v>0</v>
          </cell>
        </row>
        <row r="94">
          <cell r="R94">
            <v>0</v>
          </cell>
        </row>
        <row r="95">
          <cell r="R95">
            <v>0</v>
          </cell>
        </row>
        <row r="96">
          <cell r="R96">
            <v>0</v>
          </cell>
        </row>
        <row r="97">
          <cell r="R97">
            <v>0</v>
          </cell>
        </row>
        <row r="98">
          <cell r="R98">
            <v>0</v>
          </cell>
        </row>
        <row r="99">
          <cell r="R99">
            <v>0</v>
          </cell>
        </row>
        <row r="100">
          <cell r="R100">
            <v>0</v>
          </cell>
        </row>
        <row r="101">
          <cell r="R101">
            <v>0</v>
          </cell>
        </row>
        <row r="102">
          <cell r="R102">
            <v>0</v>
          </cell>
        </row>
        <row r="103">
          <cell r="R103">
            <v>0</v>
          </cell>
        </row>
        <row r="104">
          <cell r="R104">
            <v>0</v>
          </cell>
        </row>
        <row r="105">
          <cell r="R105">
            <v>0</v>
          </cell>
        </row>
        <row r="106">
          <cell r="R106">
            <v>0</v>
          </cell>
        </row>
        <row r="107">
          <cell r="R107">
            <v>0</v>
          </cell>
        </row>
        <row r="108">
          <cell r="R108">
            <v>0</v>
          </cell>
        </row>
        <row r="109">
          <cell r="R109">
            <v>0</v>
          </cell>
        </row>
        <row r="110">
          <cell r="R110">
            <v>0</v>
          </cell>
        </row>
        <row r="111">
          <cell r="R111">
            <v>0</v>
          </cell>
        </row>
        <row r="112">
          <cell r="R112">
            <v>0</v>
          </cell>
        </row>
        <row r="113">
          <cell r="R113">
            <v>0</v>
          </cell>
        </row>
        <row r="114">
          <cell r="R114">
            <v>0</v>
          </cell>
        </row>
        <row r="115">
          <cell r="R115">
            <v>0</v>
          </cell>
        </row>
        <row r="116">
          <cell r="R116">
            <v>0</v>
          </cell>
        </row>
        <row r="117">
          <cell r="R117">
            <v>0</v>
          </cell>
        </row>
        <row r="118">
          <cell r="R118">
            <v>0</v>
          </cell>
        </row>
        <row r="119">
          <cell r="R119">
            <v>0</v>
          </cell>
        </row>
        <row r="120">
          <cell r="R120">
            <v>0</v>
          </cell>
        </row>
        <row r="121">
          <cell r="R121">
            <v>0</v>
          </cell>
        </row>
        <row r="122">
          <cell r="R122">
            <v>0</v>
          </cell>
        </row>
        <row r="123">
          <cell r="R123">
            <v>0</v>
          </cell>
        </row>
        <row r="124">
          <cell r="R124">
            <v>0</v>
          </cell>
        </row>
        <row r="125">
          <cell r="R125">
            <v>0</v>
          </cell>
        </row>
        <row r="126">
          <cell r="R126">
            <v>0</v>
          </cell>
        </row>
        <row r="127">
          <cell r="R127">
            <v>0</v>
          </cell>
        </row>
        <row r="128">
          <cell r="R128">
            <v>0</v>
          </cell>
        </row>
        <row r="129">
          <cell r="R129">
            <v>0</v>
          </cell>
        </row>
        <row r="130">
          <cell r="R130">
            <v>0</v>
          </cell>
        </row>
        <row r="131">
          <cell r="R131">
            <v>0</v>
          </cell>
        </row>
        <row r="132">
          <cell r="R132">
            <v>0</v>
          </cell>
        </row>
        <row r="133">
          <cell r="R133">
            <v>0</v>
          </cell>
        </row>
        <row r="134">
          <cell r="R134">
            <v>0</v>
          </cell>
        </row>
        <row r="135">
          <cell r="R135">
            <v>0</v>
          </cell>
        </row>
        <row r="136">
          <cell r="R136">
            <v>0</v>
          </cell>
        </row>
        <row r="137">
          <cell r="R137">
            <v>0</v>
          </cell>
        </row>
        <row r="138">
          <cell r="R138">
            <v>0</v>
          </cell>
        </row>
        <row r="139">
          <cell r="R139">
            <v>0</v>
          </cell>
        </row>
        <row r="140">
          <cell r="R140">
            <v>0</v>
          </cell>
        </row>
        <row r="141">
          <cell r="R141">
            <v>0</v>
          </cell>
        </row>
        <row r="142">
          <cell r="R142">
            <v>0</v>
          </cell>
        </row>
        <row r="143">
          <cell r="R143">
            <v>0</v>
          </cell>
        </row>
        <row r="144">
          <cell r="R144">
            <v>0</v>
          </cell>
        </row>
        <row r="145">
          <cell r="R145">
            <v>0</v>
          </cell>
        </row>
        <row r="146">
          <cell r="R146">
            <v>0</v>
          </cell>
        </row>
        <row r="147">
          <cell r="R147">
            <v>0</v>
          </cell>
        </row>
        <row r="148">
          <cell r="R148">
            <v>0</v>
          </cell>
        </row>
        <row r="149">
          <cell r="R149">
            <v>0</v>
          </cell>
        </row>
        <row r="150">
          <cell r="R150">
            <v>0</v>
          </cell>
        </row>
        <row r="151">
          <cell r="R151">
            <v>0</v>
          </cell>
        </row>
        <row r="152">
          <cell r="R152">
            <v>0</v>
          </cell>
        </row>
        <row r="153">
          <cell r="R153">
            <v>0</v>
          </cell>
        </row>
        <row r="154">
          <cell r="R154">
            <v>0</v>
          </cell>
        </row>
        <row r="155">
          <cell r="R155">
            <v>0</v>
          </cell>
        </row>
        <row r="156">
          <cell r="R156">
            <v>0</v>
          </cell>
        </row>
        <row r="157">
          <cell r="R157">
            <v>0</v>
          </cell>
        </row>
        <row r="158">
          <cell r="R158">
            <v>0</v>
          </cell>
        </row>
        <row r="159">
          <cell r="R159">
            <v>0</v>
          </cell>
        </row>
        <row r="160">
          <cell r="R160">
            <v>0</v>
          </cell>
        </row>
        <row r="161">
          <cell r="R161">
            <v>0</v>
          </cell>
        </row>
        <row r="162">
          <cell r="R162">
            <v>0</v>
          </cell>
        </row>
        <row r="163">
          <cell r="R163">
            <v>0</v>
          </cell>
        </row>
        <row r="164">
          <cell r="R164">
            <v>0</v>
          </cell>
        </row>
        <row r="165">
          <cell r="R165">
            <v>0</v>
          </cell>
        </row>
        <row r="166">
          <cell r="R166">
            <v>0</v>
          </cell>
        </row>
        <row r="167">
          <cell r="R167">
            <v>0</v>
          </cell>
        </row>
        <row r="168">
          <cell r="R168">
            <v>0</v>
          </cell>
        </row>
        <row r="169">
          <cell r="R169">
            <v>0</v>
          </cell>
        </row>
        <row r="170">
          <cell r="R170">
            <v>0</v>
          </cell>
        </row>
        <row r="171">
          <cell r="R171">
            <v>0</v>
          </cell>
        </row>
        <row r="172">
          <cell r="R172">
            <v>0</v>
          </cell>
        </row>
        <row r="173">
          <cell r="R173">
            <v>0</v>
          </cell>
        </row>
        <row r="174">
          <cell r="R174">
            <v>0</v>
          </cell>
        </row>
        <row r="175">
          <cell r="R175">
            <v>0</v>
          </cell>
        </row>
        <row r="176">
          <cell r="R176">
            <v>0</v>
          </cell>
        </row>
        <row r="177">
          <cell r="R177">
            <v>0</v>
          </cell>
        </row>
        <row r="178">
          <cell r="R178">
            <v>0</v>
          </cell>
        </row>
        <row r="179">
          <cell r="R179">
            <v>0</v>
          </cell>
        </row>
        <row r="180">
          <cell r="R180">
            <v>0</v>
          </cell>
        </row>
        <row r="181">
          <cell r="R181">
            <v>0</v>
          </cell>
        </row>
        <row r="182">
          <cell r="R182">
            <v>0</v>
          </cell>
        </row>
        <row r="183">
          <cell r="R183">
            <v>0</v>
          </cell>
        </row>
        <row r="184">
          <cell r="R184">
            <v>0</v>
          </cell>
        </row>
        <row r="185">
          <cell r="R185">
            <v>0</v>
          </cell>
        </row>
        <row r="186">
          <cell r="R186">
            <v>0</v>
          </cell>
        </row>
        <row r="187">
          <cell r="R187">
            <v>0</v>
          </cell>
        </row>
        <row r="188">
          <cell r="R188">
            <v>0</v>
          </cell>
        </row>
        <row r="189">
          <cell r="R189">
            <v>0</v>
          </cell>
        </row>
        <row r="190">
          <cell r="R190">
            <v>0</v>
          </cell>
        </row>
        <row r="191">
          <cell r="R191">
            <v>0</v>
          </cell>
        </row>
        <row r="192">
          <cell r="R192">
            <v>0</v>
          </cell>
        </row>
        <row r="193">
          <cell r="R193">
            <v>0</v>
          </cell>
        </row>
        <row r="194">
          <cell r="R194">
            <v>0</v>
          </cell>
        </row>
        <row r="195">
          <cell r="R195">
            <v>0</v>
          </cell>
        </row>
        <row r="196">
          <cell r="R196">
            <v>0</v>
          </cell>
        </row>
        <row r="197">
          <cell r="R197">
            <v>0</v>
          </cell>
        </row>
        <row r="198">
          <cell r="R198">
            <v>0</v>
          </cell>
        </row>
        <row r="199">
          <cell r="R199">
            <v>0</v>
          </cell>
        </row>
        <row r="200">
          <cell r="R200">
            <v>0</v>
          </cell>
        </row>
        <row r="201">
          <cell r="R201">
            <v>0</v>
          </cell>
        </row>
        <row r="202">
          <cell r="R202">
            <v>0</v>
          </cell>
        </row>
        <row r="203">
          <cell r="R203">
            <v>0</v>
          </cell>
        </row>
        <row r="204">
          <cell r="R204">
            <v>0</v>
          </cell>
        </row>
        <row r="205">
          <cell r="R205">
            <v>0</v>
          </cell>
        </row>
        <row r="206">
          <cell r="R206">
            <v>0</v>
          </cell>
        </row>
        <row r="207">
          <cell r="R207">
            <v>0</v>
          </cell>
        </row>
        <row r="208">
          <cell r="R208">
            <v>0</v>
          </cell>
        </row>
        <row r="209">
          <cell r="R209">
            <v>0</v>
          </cell>
        </row>
        <row r="210">
          <cell r="R210">
            <v>0</v>
          </cell>
        </row>
        <row r="211">
          <cell r="R211">
            <v>0</v>
          </cell>
        </row>
        <row r="212">
          <cell r="R212">
            <v>0</v>
          </cell>
        </row>
        <row r="213">
          <cell r="R213">
            <v>0</v>
          </cell>
        </row>
        <row r="214">
          <cell r="R214">
            <v>0</v>
          </cell>
        </row>
        <row r="215">
          <cell r="R215">
            <v>0</v>
          </cell>
        </row>
        <row r="216">
          <cell r="R216">
            <v>0</v>
          </cell>
        </row>
        <row r="217">
          <cell r="R217">
            <v>0</v>
          </cell>
        </row>
        <row r="218">
          <cell r="R218">
            <v>0</v>
          </cell>
        </row>
        <row r="219">
          <cell r="R219">
            <v>0</v>
          </cell>
        </row>
        <row r="220">
          <cell r="R220">
            <v>0</v>
          </cell>
        </row>
        <row r="221">
          <cell r="R221">
            <v>0</v>
          </cell>
        </row>
        <row r="222">
          <cell r="R222">
            <v>0</v>
          </cell>
        </row>
        <row r="223">
          <cell r="R223">
            <v>0</v>
          </cell>
        </row>
        <row r="224">
          <cell r="R224">
            <v>0</v>
          </cell>
        </row>
        <row r="225">
          <cell r="R225">
            <v>0</v>
          </cell>
        </row>
        <row r="226">
          <cell r="R226">
            <v>0</v>
          </cell>
        </row>
        <row r="227">
          <cell r="R227">
            <v>0</v>
          </cell>
        </row>
        <row r="228">
          <cell r="R228">
            <v>0</v>
          </cell>
        </row>
        <row r="229">
          <cell r="R229">
            <v>0</v>
          </cell>
        </row>
        <row r="230">
          <cell r="R230">
            <v>0</v>
          </cell>
        </row>
        <row r="231">
          <cell r="R231">
            <v>0</v>
          </cell>
        </row>
        <row r="232">
          <cell r="R232">
            <v>0</v>
          </cell>
        </row>
        <row r="233">
          <cell r="R233">
            <v>0</v>
          </cell>
        </row>
        <row r="234">
          <cell r="R234">
            <v>0</v>
          </cell>
        </row>
        <row r="235">
          <cell r="R235">
            <v>0</v>
          </cell>
        </row>
        <row r="236">
          <cell r="R236">
            <v>0</v>
          </cell>
        </row>
        <row r="237">
          <cell r="R237">
            <v>0</v>
          </cell>
        </row>
        <row r="238">
          <cell r="R238">
            <v>0</v>
          </cell>
        </row>
        <row r="239">
          <cell r="R239">
            <v>0</v>
          </cell>
        </row>
        <row r="240">
          <cell r="R240">
            <v>0</v>
          </cell>
        </row>
        <row r="241">
          <cell r="R241">
            <v>0</v>
          </cell>
        </row>
        <row r="242">
          <cell r="R242">
            <v>0</v>
          </cell>
        </row>
        <row r="243">
          <cell r="R243">
            <v>0</v>
          </cell>
        </row>
        <row r="244">
          <cell r="R244">
            <v>0</v>
          </cell>
        </row>
        <row r="245">
          <cell r="R245">
            <v>0</v>
          </cell>
        </row>
      </sheetData>
      <sheetData sheetId="5"/>
      <sheetData sheetId="6"/>
      <sheetData sheetId="7">
        <row r="2">
          <cell r="D2" t="str">
            <v>OBRA PROJETADA</v>
          </cell>
          <cell r="L2" t="str">
            <v>TOTAL</v>
          </cell>
        </row>
        <row r="4">
          <cell r="L4">
            <v>12</v>
          </cell>
        </row>
        <row r="5">
          <cell r="L5">
            <v>13.399999999999999</v>
          </cell>
        </row>
        <row r="6">
          <cell r="L6">
            <v>11.399999999999999</v>
          </cell>
        </row>
        <row r="7">
          <cell r="L7">
            <v>12.799999999999999</v>
          </cell>
        </row>
        <row r="8">
          <cell r="L8">
            <v>11.099999999999998</v>
          </cell>
        </row>
        <row r="9">
          <cell r="L9">
            <v>28.099999999999998</v>
          </cell>
        </row>
        <row r="10">
          <cell r="L10">
            <v>23.2</v>
          </cell>
        </row>
        <row r="11">
          <cell r="L11">
            <v>14</v>
          </cell>
        </row>
        <row r="12">
          <cell r="L12">
            <v>16.599999999999998</v>
          </cell>
        </row>
        <row r="13">
          <cell r="L13">
            <v>0</v>
          </cell>
        </row>
        <row r="14">
          <cell r="L14">
            <v>0</v>
          </cell>
        </row>
        <row r="15">
          <cell r="L15">
            <v>0</v>
          </cell>
        </row>
        <row r="16"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</sheetData>
      <sheetData sheetId="8"/>
      <sheetData sheetId="9"/>
      <sheetData sheetId="10"/>
      <sheetData sheetId="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nculos (Não Mexer)"/>
      <sheetName val="Saldos Iniciais"/>
      <sheetName val="Medições Diretas"/>
      <sheetName val="Boletim de Medição"/>
      <sheetName val="Canteiro"/>
      <sheetName val="S. L. V."/>
      <sheetName val="Carta à C. E. F."/>
      <sheetName val="Planejamento"/>
      <sheetName val="Vínculos"/>
      <sheetName val="Resumo"/>
      <sheetName val="Reajustamento"/>
      <sheetName val="Relatório"/>
      <sheetName val="Vínculos _Não Mexer_"/>
      <sheetName val="Códigos"/>
      <sheetName val="Canteiro (ETE)"/>
      <sheetName val="Canteiro (Rede)"/>
      <sheetName val="Vínculos2"/>
      <sheetName val="Vínculos_(Não_Mexer)"/>
      <sheetName val="Saldos_Iniciais"/>
      <sheetName val="Medições_Diretas"/>
      <sheetName val="Boletim_de_Medição"/>
      <sheetName val="Vínculos__Não_Mexer_"/>
      <sheetName val="Sem Terraplenagem-Pavimentação"/>
      <sheetName val="Simplificada"/>
      <sheetName val="Planej. Cant."/>
      <sheetName val="projeto"/>
      <sheetName val="B M Pl04"/>
      <sheetName val="compos1"/>
      <sheetName val="Listas"/>
      <sheetName val="Planilha"/>
      <sheetName val="Frontier"/>
      <sheetName val="resumo_aut1"/>
      <sheetName val="TABELA"/>
      <sheetName val="A"/>
      <sheetName val="OP079907"/>
      <sheetName val="INVENTÁRIO"/>
      <sheetName val="DADOS"/>
      <sheetName val="ORÇAMENTO"/>
      <sheetName val="lista_comp"/>
      <sheetName val="serviços"/>
      <sheetName val="lamina"/>
      <sheetName val="CIDADE"/>
      <sheetName val="p a t o 99 b"/>
      <sheetName val="aux"/>
      <sheetName val="#REF"/>
      <sheetName val="rev int TP ímpar"/>
      <sheetName val="rev int TP par"/>
      <sheetName val="rev int pav 21_"/>
      <sheetName val="rev int pav 22_"/>
      <sheetName val="rev int pav 23_"/>
      <sheetName val="Sheet1"/>
    </sheetNames>
    <sheetDataSet>
      <sheetData sheetId="0">
        <row r="3">
          <cell r="E3">
            <v>1</v>
          </cell>
        </row>
        <row r="24">
          <cell r="G24" t="e">
            <v>#N/A</v>
          </cell>
        </row>
        <row r="26">
          <cell r="G26" t="e">
            <v>#N/A</v>
          </cell>
        </row>
        <row r="36">
          <cell r="G36" t="str">
            <v>APARECIDA DE GOIÂNIA, GO</v>
          </cell>
        </row>
        <row r="38">
          <cell r="G38" t="str">
            <v>Ademir Menezes</v>
          </cell>
        </row>
        <row r="39">
          <cell r="G39">
            <v>0</v>
          </cell>
        </row>
      </sheetData>
      <sheetData sheetId="1">
        <row r="3">
          <cell r="E3">
            <v>1</v>
          </cell>
        </row>
      </sheetData>
      <sheetData sheetId="2"/>
      <sheetData sheetId="3"/>
      <sheetData sheetId="4"/>
      <sheetData sheetId="5">
        <row r="8">
          <cell r="G8">
            <v>307</v>
          </cell>
        </row>
      </sheetData>
      <sheetData sheetId="6"/>
      <sheetData sheetId="7">
        <row r="8">
          <cell r="G8">
            <v>307</v>
          </cell>
        </row>
      </sheetData>
      <sheetData sheetId="8">
        <row r="8">
          <cell r="G8">
            <v>307</v>
          </cell>
        </row>
        <row r="59">
          <cell r="G59">
            <v>315.45000000000005</v>
          </cell>
          <cell r="H59">
            <v>0</v>
          </cell>
        </row>
        <row r="60">
          <cell r="G60">
            <v>0</v>
          </cell>
          <cell r="H60">
            <v>0</v>
          </cell>
        </row>
        <row r="143">
          <cell r="G143">
            <v>0</v>
          </cell>
          <cell r="H143">
            <v>0</v>
          </cell>
        </row>
        <row r="144">
          <cell r="G144">
            <v>0</v>
          </cell>
          <cell r="H144">
            <v>0</v>
          </cell>
        </row>
        <row r="145">
          <cell r="G145">
            <v>3</v>
          </cell>
          <cell r="H145">
            <v>0</v>
          </cell>
        </row>
      </sheetData>
      <sheetData sheetId="9"/>
      <sheetData sheetId="10">
        <row r="8">
          <cell r="G8">
            <v>307</v>
          </cell>
        </row>
      </sheetData>
      <sheetData sheetId="11"/>
      <sheetData sheetId="12">
        <row r="8">
          <cell r="G8">
            <v>307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DADE"/>
      <sheetName val="compos1"/>
      <sheetName val="Resumo_%"/>
      <sheetName val="Cadastrar"/>
      <sheetName val="Vínculos (Não Mexer)"/>
      <sheetName val="dados"/>
      <sheetName val="Vínculos"/>
      <sheetName val="Listas"/>
      <sheetName val="Códigos"/>
      <sheetName val="B M Pl04"/>
      <sheetName val="insumos"/>
      <sheetName val="rev int TP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DADE"/>
      <sheetName val="compos1"/>
    </sheetNames>
    <sheetDataSet>
      <sheetData sheetId="0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RESUMO"/>
      <sheetName val="Indices"/>
      <sheetName val="PATO_15"/>
      <sheetName val="Equipamentos"/>
      <sheetName val="Anual"/>
      <sheetName val=""/>
      <sheetName val="AUX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Resumo Vertical"/>
      <sheetName val="PATO - BR - 425 aditivo"/>
      <sheetName val="Dados"/>
      <sheetName val="Plan1"/>
      <sheetName val="DG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AUX."/>
      <sheetName val="Real"/>
      <sheetName val="Calendário"/>
      <sheetName val="Serviços"/>
      <sheetName val="Teor"/>
      <sheetName val="Equipamentos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dez00"/>
      <sheetName val="B M Pl04"/>
      <sheetName val="Listas"/>
      <sheetName val="Modelo"/>
      <sheetName val="PLMUSEU"/>
      <sheetName val="Paulo de Carvalho"/>
      <sheetName val="QuQuant"/>
      <sheetName val=""/>
      <sheetName val="DREN. MEM. CAL. 2"/>
      <sheetName val="PL16_2003"/>
      <sheetName val="Anual"/>
      <sheetName val="Mã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_  POÇOS DEFINITIVO _2007  c"/>
      <sheetName val="dados"/>
      <sheetName val="TAB___POÇOS_DEFINITIVO__2007__c"/>
      <sheetName val="compos1"/>
      <sheetName val="Listas"/>
      <sheetName val="Códigos"/>
      <sheetName val="rev int TP ímpar"/>
      <sheetName val="rev int TP par"/>
      <sheetName val="rev int pav 21_"/>
      <sheetName val="rev int pav 22_"/>
      <sheetName val="rev int pav 23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RESUMO"/>
      <sheetName val="ORÇAMENTO"/>
      <sheetName val="tabela orçamento"/>
      <sheetName val="ABC"/>
      <sheetName val="MH"/>
      <sheetName val="Plan1"/>
      <sheetName val="OBS"/>
      <sheetName val="Plano de trabalho 1ªparte"/>
      <sheetName val="plano de trabalho 2ª parte"/>
      <sheetName val="QCI"/>
      <sheetName val="tabela_orçamento"/>
      <sheetName val="Plano_de_trabalho_1ªparte"/>
      <sheetName val="plano_de_trabalho_2ª_parte"/>
      <sheetName val="tabela_orçamento1"/>
      <sheetName val="Plano_de_trabalho_1ªparte1"/>
      <sheetName val="plano_de_trabalho_2ª_parte1"/>
      <sheetName val="tabela_orçamento3"/>
      <sheetName val="Plano_de_trabalho_1ªparte3"/>
      <sheetName val="plano_de_trabalho_2ª_parte3"/>
      <sheetName val="tabela_orçamento2"/>
      <sheetName val="Plano_de_trabalho_1ªparte2"/>
      <sheetName val="plano_de_trabalho_2ª_parte2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 (2)"/>
      <sheetName val="resumo transporte"/>
      <sheetName val="comp_(2)"/>
      <sheetName val="Boletim de Medição "/>
      <sheetName val="Reajustamento"/>
      <sheetName val="Relatório"/>
      <sheetName val="Desmatamento "/>
      <sheetName val="Serviço Topográfico"/>
      <sheetName val="Escav. e car. de 1ª cat.  Reb  "/>
      <sheetName val="Transp. de solo de rebaixamento"/>
      <sheetName val="Reforco substituição de mat."/>
      <sheetName val="Regularização do sub-leito"/>
      <sheetName val="Escav. e car. de mat. de jazid "/>
      <sheetName val="Estabilização - Base"/>
      <sheetName val="Imprimação"/>
      <sheetName val="Pintura de Ligação"/>
      <sheetName val="CBUQ"/>
      <sheetName val="Meio-Fio"/>
      <sheetName val="G. A. P."/>
      <sheetName val="Poços de Visita"/>
      <sheetName val="compos1"/>
      <sheetName val="Tub_3"/>
      <sheetName val="Cel_3"/>
      <sheetName val="Carta"/>
      <sheetName val="motors"/>
      <sheetName val="rev int TP"/>
      <sheetName val="Listas"/>
      <sheetName val="Códigos"/>
      <sheetName val="B M Pl04"/>
      <sheetName val="PORIGINAL"/>
      <sheetName val="CadastroPat"/>
      <sheetName val="COMPOR"/>
      <sheetName val="Carc. Projeto"/>
      <sheetName val="comp_(2)1"/>
      <sheetName val="Boletim_de_Medição_"/>
      <sheetName val="Desmatamento_"/>
      <sheetName val="Serviço_Topográfico"/>
      <sheetName val="Escav__e_car__de_1ª_cat___Reb__"/>
      <sheetName val="Transp__de_solo_de_rebaixamento"/>
      <sheetName val="Reforco_substituição_de_mat_"/>
      <sheetName val="Regularização_do_sub-leito"/>
      <sheetName val="Escav__e_car__de_mat__de_jazid_"/>
      <sheetName val="Estabilização_-_Base"/>
      <sheetName val="Pintura_de_Ligação"/>
      <sheetName val="G__A__P_"/>
      <sheetName val="Poços_de_Visita"/>
      <sheetName val="comp_(2)3"/>
      <sheetName val="Boletim_de_Medição_1"/>
      <sheetName val="Desmatamento_1"/>
      <sheetName val="Serviço_Topográfico1"/>
      <sheetName val="Escav__e_car__de_1ª_cat___Reb_1"/>
      <sheetName val="Transp__de_solo_de_rebaixament1"/>
      <sheetName val="Reforco_substituição_de_mat_1"/>
      <sheetName val="Regularização_do_sub-leito1"/>
      <sheetName val="Escav__e_car__de_mat__de_jazid1"/>
      <sheetName val="Estabilização_-_Base1"/>
      <sheetName val="Pintura_de_Ligação1"/>
      <sheetName val="G__A__P_1"/>
      <sheetName val="Poços_de_Visita1"/>
      <sheetName val="comp_(2)2"/>
      <sheetName val="SLX_QUOTATIONINFO"/>
      <sheetName val="SLX_ACESSORIES"/>
      <sheetName val="Tabela MVA"/>
      <sheetName val="Análise de Peças Especiais"/>
      <sheetName val="FinalizarProp"/>
      <sheetName val="BACKUP PLAN ORÇAMENTO"/>
      <sheetName val="Customizing"/>
      <sheetName val="Digitação de Propostas"/>
      <sheetName val="CANACOT_PARAMETERS"/>
      <sheetName val="SLX_FRETE"/>
      <sheetName val="SLX_PAYMENTCONDITION"/>
      <sheetName val="Critérios Desc Gerais"/>
      <sheetName val="Sumário Sub-Atividades"/>
      <sheetName val="Análise de Frete"/>
      <sheetName val="Metas"/>
      <sheetName val="SLX_PRICEHISTORY"/>
      <sheetName val="Backup Aprovação"/>
      <sheetName val="SLX_PARAMETERS"/>
      <sheetName val="DIGITAÇÃO TAB PEÇAS ESPECIAIS"/>
      <sheetName val="Avaliação VAREJO"/>
    </sheetNames>
    <sheetDataSet>
      <sheetData sheetId="0" refreshError="1">
        <row r="2">
          <cell r="A2" t="str">
            <v>RELATORIO DO CADASTRO DE INSUMOS</v>
          </cell>
        </row>
        <row r="4">
          <cell r="A4" t="str">
            <v>CODIGO</v>
          </cell>
          <cell r="B4" t="str">
            <v>DESCRICAO</v>
          </cell>
          <cell r="C4" t="str">
            <v>UNID</v>
          </cell>
          <cell r="D4" t="str">
            <v>PRECO ATUAL</v>
          </cell>
        </row>
        <row r="6">
          <cell r="B6" t="str">
            <v>1000 MAO DE OBRA</v>
          </cell>
        </row>
        <row r="8">
          <cell r="A8">
            <v>10001</v>
          </cell>
          <cell r="B8" t="str">
            <v>AJUDANTE</v>
          </cell>
          <cell r="C8" t="str">
            <v>H</v>
          </cell>
          <cell r="D8">
            <v>1.84</v>
          </cell>
        </row>
        <row r="9">
          <cell r="A9">
            <v>10002</v>
          </cell>
          <cell r="B9" t="str">
            <v>ARMADOR</v>
          </cell>
          <cell r="C9" t="str">
            <v>H</v>
          </cell>
          <cell r="D9">
            <v>2.56</v>
          </cell>
        </row>
        <row r="10">
          <cell r="A10">
            <v>10003</v>
          </cell>
          <cell r="B10" t="str">
            <v>BOMBEIRO</v>
          </cell>
          <cell r="C10" t="str">
            <v>H</v>
          </cell>
          <cell r="D10">
            <v>2.56</v>
          </cell>
        </row>
        <row r="11">
          <cell r="A11">
            <v>10004</v>
          </cell>
          <cell r="B11" t="str">
            <v>CABO DE FOGO</v>
          </cell>
          <cell r="C11" t="str">
            <v>H</v>
          </cell>
          <cell r="D11">
            <v>1.84</v>
          </cell>
        </row>
        <row r="12">
          <cell r="A12">
            <v>10005</v>
          </cell>
          <cell r="B12" t="str">
            <v>CALCETEIRO</v>
          </cell>
          <cell r="C12" t="str">
            <v>H</v>
          </cell>
          <cell r="D12">
            <v>2.56</v>
          </cell>
        </row>
        <row r="13">
          <cell r="A13">
            <v>10006</v>
          </cell>
          <cell r="B13" t="str">
            <v>CARPINTEIRO</v>
          </cell>
          <cell r="C13" t="str">
            <v>H</v>
          </cell>
          <cell r="D13">
            <v>2.56</v>
          </cell>
        </row>
        <row r="14">
          <cell r="A14">
            <v>10007</v>
          </cell>
          <cell r="B14" t="str">
            <v>COMPRESSORISTA</v>
          </cell>
          <cell r="C14" t="str">
            <v>H</v>
          </cell>
          <cell r="D14">
            <v>2.56</v>
          </cell>
        </row>
        <row r="15">
          <cell r="A15">
            <v>10008</v>
          </cell>
          <cell r="B15" t="str">
            <v>ELETRICISTA</v>
          </cell>
          <cell r="C15" t="str">
            <v>H</v>
          </cell>
          <cell r="D15">
            <v>2.56</v>
          </cell>
        </row>
        <row r="16">
          <cell r="A16">
            <v>10009</v>
          </cell>
          <cell r="B16" t="str">
            <v>ENCANADOR</v>
          </cell>
          <cell r="C16" t="str">
            <v>H</v>
          </cell>
          <cell r="D16">
            <v>2.56</v>
          </cell>
        </row>
        <row r="17">
          <cell r="A17">
            <v>10010</v>
          </cell>
          <cell r="B17" t="str">
            <v>ENCARREGADO</v>
          </cell>
          <cell r="C17" t="str">
            <v>H</v>
          </cell>
          <cell r="D17">
            <v>3.35</v>
          </cell>
        </row>
        <row r="18">
          <cell r="A18">
            <v>10011</v>
          </cell>
          <cell r="B18" t="str">
            <v>JATISTA</v>
          </cell>
          <cell r="C18" t="str">
            <v>H</v>
          </cell>
          <cell r="D18">
            <v>2.56</v>
          </cell>
        </row>
        <row r="19">
          <cell r="A19">
            <v>10012</v>
          </cell>
          <cell r="B19" t="str">
            <v>MACARIQUEIRO</v>
          </cell>
          <cell r="C19" t="str">
            <v>H</v>
          </cell>
          <cell r="D19">
            <v>2.56</v>
          </cell>
        </row>
        <row r="20">
          <cell r="A20">
            <v>10013</v>
          </cell>
          <cell r="B20" t="str">
            <v>MARTELEIRO</v>
          </cell>
          <cell r="C20" t="str">
            <v>H</v>
          </cell>
          <cell r="D20">
            <v>2.56</v>
          </cell>
        </row>
        <row r="21">
          <cell r="A21">
            <v>10014</v>
          </cell>
          <cell r="B21" t="str">
            <v>MONTADOR</v>
          </cell>
          <cell r="C21" t="str">
            <v>H</v>
          </cell>
          <cell r="D21">
            <v>2.56</v>
          </cell>
        </row>
        <row r="22">
          <cell r="A22">
            <v>10015</v>
          </cell>
          <cell r="B22" t="str">
            <v>MOTORISTA</v>
          </cell>
          <cell r="C22" t="str">
            <v>H</v>
          </cell>
          <cell r="D22">
            <v>3.35</v>
          </cell>
        </row>
        <row r="23">
          <cell r="A23">
            <v>10016</v>
          </cell>
          <cell r="B23" t="str">
            <v>NIVELADOR</v>
          </cell>
          <cell r="C23" t="str">
            <v>H</v>
          </cell>
          <cell r="D23">
            <v>2.56</v>
          </cell>
        </row>
        <row r="24">
          <cell r="A24">
            <v>10017</v>
          </cell>
          <cell r="B24" t="str">
            <v>OPERADOR</v>
          </cell>
          <cell r="C24" t="str">
            <v>H</v>
          </cell>
          <cell r="D24">
            <v>1.84</v>
          </cell>
        </row>
        <row r="25">
          <cell r="A25">
            <v>10018</v>
          </cell>
          <cell r="B25" t="str">
            <v>OPERADOR DE BETONEIRA</v>
          </cell>
          <cell r="C25" t="str">
            <v>H</v>
          </cell>
          <cell r="D25">
            <v>2.56</v>
          </cell>
        </row>
        <row r="26">
          <cell r="A26">
            <v>10019</v>
          </cell>
          <cell r="B26" t="str">
            <v>OPERADOR DE PROTENSAO</v>
          </cell>
          <cell r="C26" t="str">
            <v>H</v>
          </cell>
          <cell r="D26">
            <v>2.56</v>
          </cell>
        </row>
        <row r="27">
          <cell r="A27">
            <v>10020</v>
          </cell>
          <cell r="B27" t="str">
            <v>PEDREIRO</v>
          </cell>
          <cell r="C27" t="str">
            <v>H</v>
          </cell>
          <cell r="D27">
            <v>2.56</v>
          </cell>
        </row>
        <row r="28">
          <cell r="A28">
            <v>10021</v>
          </cell>
          <cell r="B28" t="str">
            <v>PINTOR</v>
          </cell>
          <cell r="C28" t="str">
            <v>H</v>
          </cell>
          <cell r="D28">
            <v>2.56</v>
          </cell>
        </row>
        <row r="29">
          <cell r="A29">
            <v>10022</v>
          </cell>
          <cell r="B29" t="str">
            <v>POCEIRO</v>
          </cell>
          <cell r="C29" t="str">
            <v>H</v>
          </cell>
          <cell r="D29">
            <v>2.56</v>
          </cell>
        </row>
        <row r="30">
          <cell r="A30">
            <v>10023</v>
          </cell>
          <cell r="B30" t="str">
            <v>REVESTIDOR</v>
          </cell>
          <cell r="C30" t="str">
            <v>H</v>
          </cell>
          <cell r="D30">
            <v>2.56</v>
          </cell>
        </row>
        <row r="31">
          <cell r="A31">
            <v>10024</v>
          </cell>
          <cell r="B31" t="str">
            <v>SINALEIRO</v>
          </cell>
          <cell r="C31" t="str">
            <v>H</v>
          </cell>
          <cell r="D31">
            <v>1.84</v>
          </cell>
        </row>
        <row r="32">
          <cell r="A32">
            <v>10025</v>
          </cell>
          <cell r="B32" t="str">
            <v>SERRALHEIRO</v>
          </cell>
          <cell r="C32" t="str">
            <v>H</v>
          </cell>
          <cell r="D32">
            <v>3.35</v>
          </cell>
        </row>
        <row r="33">
          <cell r="A33">
            <v>10026</v>
          </cell>
          <cell r="B33" t="str">
            <v>SERVENTE</v>
          </cell>
          <cell r="C33" t="str">
            <v>H</v>
          </cell>
          <cell r="D33">
            <v>1.84</v>
          </cell>
        </row>
        <row r="34">
          <cell r="A34">
            <v>10027</v>
          </cell>
          <cell r="B34" t="str">
            <v>SOLDADOR</v>
          </cell>
          <cell r="C34" t="str">
            <v>H</v>
          </cell>
          <cell r="D34">
            <v>3.35</v>
          </cell>
        </row>
        <row r="35">
          <cell r="A35">
            <v>10028</v>
          </cell>
          <cell r="B35" t="str">
            <v>TOPOGRAFO</v>
          </cell>
          <cell r="C35" t="str">
            <v>H</v>
          </cell>
          <cell r="D35">
            <v>5.15</v>
          </cell>
        </row>
        <row r="36">
          <cell r="A36">
            <v>10029</v>
          </cell>
          <cell r="B36" t="str">
            <v>VIBRADORISTA</v>
          </cell>
          <cell r="C36" t="str">
            <v>H</v>
          </cell>
          <cell r="D36">
            <v>2.56</v>
          </cell>
        </row>
        <row r="37">
          <cell r="A37">
            <v>10030</v>
          </cell>
          <cell r="B37" t="str">
            <v>SALARIO MINIMO DO MES</v>
          </cell>
          <cell r="C37" t="str">
            <v>SL</v>
          </cell>
          <cell r="D37">
            <v>180</v>
          </cell>
        </row>
        <row r="38">
          <cell r="A38">
            <v>10031</v>
          </cell>
          <cell r="B38" t="str">
            <v>ENGENHEIRO</v>
          </cell>
          <cell r="C38" t="str">
            <v>H</v>
          </cell>
          <cell r="D38">
            <v>6.26</v>
          </cell>
        </row>
        <row r="39">
          <cell r="A39">
            <v>10032</v>
          </cell>
          <cell r="B39" t="str">
            <v>MESTRE DE OBRAS</v>
          </cell>
          <cell r="C39" t="str">
            <v>H</v>
          </cell>
          <cell r="D39">
            <v>3.76</v>
          </cell>
        </row>
        <row r="41">
          <cell r="B41" t="str">
            <v>2000 MATERIAIS</v>
          </cell>
        </row>
        <row r="43">
          <cell r="A43">
            <v>20001</v>
          </cell>
          <cell r="B43" t="str">
            <v>ACETILENO</v>
          </cell>
          <cell r="C43" t="str">
            <v>KG</v>
          </cell>
          <cell r="D43">
            <v>9</v>
          </cell>
        </row>
        <row r="44">
          <cell r="A44">
            <v>20002</v>
          </cell>
          <cell r="B44" t="str">
            <v>ACO</v>
          </cell>
          <cell r="C44" t="str">
            <v>KG</v>
          </cell>
          <cell r="D44">
            <v>1.99</v>
          </cell>
        </row>
        <row r="45">
          <cell r="A45">
            <v>20003</v>
          </cell>
          <cell r="B45" t="str">
            <v>ACO PARA PROTENSAO</v>
          </cell>
          <cell r="C45" t="str">
            <v>KG</v>
          </cell>
          <cell r="D45">
            <v>1.99</v>
          </cell>
        </row>
        <row r="46">
          <cell r="A46">
            <v>20004</v>
          </cell>
          <cell r="B46" t="str">
            <v>ACO CA-24 (D=1/4)</v>
          </cell>
          <cell r="C46" t="str">
            <v>KG</v>
          </cell>
          <cell r="D46">
            <v>1.99</v>
          </cell>
        </row>
        <row r="47">
          <cell r="A47">
            <v>20005</v>
          </cell>
          <cell r="B47" t="str">
            <v>ACO CA-25</v>
          </cell>
          <cell r="C47" t="str">
            <v>KG</v>
          </cell>
          <cell r="D47">
            <v>1.99</v>
          </cell>
        </row>
        <row r="48">
          <cell r="A48">
            <v>20006</v>
          </cell>
          <cell r="B48" t="str">
            <v>ADESIVO PARA PVC BISNAGA C/90 CM3</v>
          </cell>
          <cell r="C48" t="str">
            <v>BS</v>
          </cell>
          <cell r="D48">
            <v>1.0900000000000001</v>
          </cell>
        </row>
        <row r="49">
          <cell r="A49">
            <v>20007</v>
          </cell>
          <cell r="B49" t="str">
            <v>AGUARRAS</v>
          </cell>
          <cell r="C49" t="str">
            <v>L</v>
          </cell>
          <cell r="D49">
            <v>2.89</v>
          </cell>
        </row>
        <row r="50">
          <cell r="A50">
            <v>20008</v>
          </cell>
          <cell r="B50" t="str">
            <v>ALIZAR (GUARNICAO)</v>
          </cell>
          <cell r="C50" t="str">
            <v>CJ</v>
          </cell>
          <cell r="D50">
            <v>9.4499999999999993</v>
          </cell>
        </row>
        <row r="51">
          <cell r="A51">
            <v>20009</v>
          </cell>
          <cell r="B51" t="str">
            <v>ANEL DE BORRACHA P/ DN 100</v>
          </cell>
          <cell r="C51" t="str">
            <v>UN</v>
          </cell>
          <cell r="D51">
            <v>2.37</v>
          </cell>
        </row>
        <row r="52">
          <cell r="A52">
            <v>20010</v>
          </cell>
          <cell r="B52" t="str">
            <v>ANEL DE BORRACHA P/ DN 150</v>
          </cell>
          <cell r="C52" t="str">
            <v>UN</v>
          </cell>
          <cell r="D52">
            <v>4.1100000000000003</v>
          </cell>
        </row>
        <row r="53">
          <cell r="A53">
            <v>20011</v>
          </cell>
          <cell r="B53" t="str">
            <v>ANEL DE BORRACHA P/ DN 200</v>
          </cell>
          <cell r="C53" t="str">
            <v>UN</v>
          </cell>
          <cell r="D53">
            <v>6.76</v>
          </cell>
        </row>
        <row r="54">
          <cell r="A54">
            <v>20012</v>
          </cell>
          <cell r="B54" t="str">
            <v>ANEL DE BORRACHA P/ DN 300</v>
          </cell>
          <cell r="C54" t="str">
            <v>UN</v>
          </cell>
          <cell r="D54">
            <v>18.670000000000002</v>
          </cell>
        </row>
        <row r="55">
          <cell r="A55">
            <v>20013</v>
          </cell>
          <cell r="B55" t="str">
            <v>ANEL DE BORRACHA P/ DN 375</v>
          </cell>
          <cell r="C55" t="str">
            <v>UN</v>
          </cell>
          <cell r="D55">
            <v>22.06</v>
          </cell>
        </row>
        <row r="56">
          <cell r="A56">
            <v>20014</v>
          </cell>
          <cell r="B56" t="str">
            <v>ARAME FARPADO COMUM</v>
          </cell>
          <cell r="C56" t="str">
            <v>M</v>
          </cell>
          <cell r="D56">
            <v>0.18</v>
          </cell>
        </row>
        <row r="57">
          <cell r="A57">
            <v>20015</v>
          </cell>
          <cell r="B57" t="str">
            <v>ARAME GALVANIZADO BWG 8</v>
          </cell>
          <cell r="C57" t="str">
            <v>KG</v>
          </cell>
          <cell r="D57">
            <v>4.25</v>
          </cell>
        </row>
        <row r="58">
          <cell r="A58">
            <v>20016</v>
          </cell>
          <cell r="B58" t="str">
            <v>ARAME GALVANIZADO N.18 BWG 9,6 GR/M</v>
          </cell>
          <cell r="C58" t="str">
            <v>M</v>
          </cell>
          <cell r="D58">
            <v>0.04</v>
          </cell>
        </row>
        <row r="59">
          <cell r="A59">
            <v>20017</v>
          </cell>
          <cell r="B59" t="str">
            <v>ARAME RECOZIDO N. 18 BWG 9,6 GR/M</v>
          </cell>
          <cell r="C59" t="str">
            <v>KG</v>
          </cell>
          <cell r="D59">
            <v>4.4000000000000004</v>
          </cell>
        </row>
        <row r="60">
          <cell r="A60">
            <v>20018</v>
          </cell>
          <cell r="B60" t="str">
            <v>AREIA</v>
          </cell>
          <cell r="C60" t="str">
            <v>M3</v>
          </cell>
          <cell r="D60">
            <v>33</v>
          </cell>
        </row>
        <row r="61">
          <cell r="A61">
            <v>20019</v>
          </cell>
          <cell r="B61" t="str">
            <v>AREIA DE ASSENTAMENTO</v>
          </cell>
          <cell r="C61" t="str">
            <v>M3</v>
          </cell>
          <cell r="D61">
            <v>18</v>
          </cell>
        </row>
        <row r="62">
          <cell r="A62">
            <v>20020</v>
          </cell>
          <cell r="B62" t="str">
            <v>AREIA DE REVESTIMENTO</v>
          </cell>
          <cell r="C62" t="str">
            <v>M3</v>
          </cell>
          <cell r="D62">
            <v>18</v>
          </cell>
        </row>
        <row r="63">
          <cell r="A63">
            <v>20021</v>
          </cell>
          <cell r="B63" t="str">
            <v>AREIA GROSSA</v>
          </cell>
          <cell r="C63" t="str">
            <v>M3</v>
          </cell>
          <cell r="D63">
            <v>33</v>
          </cell>
        </row>
        <row r="64">
          <cell r="A64">
            <v>20022</v>
          </cell>
          <cell r="B64" t="str">
            <v>AREIA LAVADA</v>
          </cell>
          <cell r="C64" t="str">
            <v>M3</v>
          </cell>
          <cell r="D64">
            <v>33</v>
          </cell>
        </row>
        <row r="65">
          <cell r="A65">
            <v>20023</v>
          </cell>
          <cell r="B65" t="str">
            <v>AREIA MEDIA</v>
          </cell>
          <cell r="C65" t="str">
            <v>M3</v>
          </cell>
          <cell r="D65">
            <v>33</v>
          </cell>
        </row>
        <row r="66">
          <cell r="A66">
            <v>20024</v>
          </cell>
          <cell r="B66" t="str">
            <v>ASFALTO</v>
          </cell>
          <cell r="C66" t="str">
            <v>KG</v>
          </cell>
          <cell r="D66">
            <v>2.2000000000000002</v>
          </cell>
        </row>
        <row r="67">
          <cell r="A67">
            <v>20025</v>
          </cell>
          <cell r="B67" t="str">
            <v>ASFALTO PREPARADO</v>
          </cell>
          <cell r="C67" t="str">
            <v>KG</v>
          </cell>
          <cell r="D67">
            <v>2.2000000000000002</v>
          </cell>
        </row>
        <row r="68">
          <cell r="A68">
            <v>20026</v>
          </cell>
          <cell r="B68" t="str">
            <v>AZULEJOS BRANCO  15 X 15CM</v>
          </cell>
          <cell r="C68" t="str">
            <v>M2</v>
          </cell>
          <cell r="D68">
            <v>9.6199999999999992</v>
          </cell>
        </row>
        <row r="69">
          <cell r="A69">
            <v>20027</v>
          </cell>
          <cell r="B69" t="str">
            <v>BAINHA METALICA DN 62 INT.</v>
          </cell>
          <cell r="C69" t="str">
            <v>M</v>
          </cell>
          <cell r="D69">
            <v>1.37</v>
          </cell>
        </row>
        <row r="70">
          <cell r="A70">
            <v>20028</v>
          </cell>
          <cell r="B70" t="str">
            <v>BALDE PLASTICO CAP.=10 L</v>
          </cell>
          <cell r="C70" t="str">
            <v>UN</v>
          </cell>
          <cell r="D70">
            <v>2.8</v>
          </cell>
        </row>
        <row r="71">
          <cell r="A71">
            <v>20029</v>
          </cell>
          <cell r="B71" t="str">
            <v>BATENTE DE PEROBA</v>
          </cell>
          <cell r="C71" t="str">
            <v>UN</v>
          </cell>
          <cell r="D71">
            <v>20</v>
          </cell>
        </row>
        <row r="72">
          <cell r="A72">
            <v>20030</v>
          </cell>
          <cell r="B72" t="str">
            <v>BOLSA DE NYLON</v>
          </cell>
          <cell r="C72" t="str">
            <v>UN</v>
          </cell>
          <cell r="D72">
            <v>0.63</v>
          </cell>
        </row>
        <row r="73">
          <cell r="A73">
            <v>20031</v>
          </cell>
          <cell r="B73" t="str">
            <v>BOQUILHA</v>
          </cell>
          <cell r="C73" t="str">
            <v>UN</v>
          </cell>
          <cell r="D73">
            <v>0.73</v>
          </cell>
        </row>
        <row r="74">
          <cell r="A74">
            <v>20032</v>
          </cell>
          <cell r="B74" t="str">
            <v>BLOCO HEXAGONAL DE CONCRETO (BLOCKRET) E=8 CM</v>
          </cell>
          <cell r="C74" t="str">
            <v>UN</v>
          </cell>
          <cell r="D74">
            <v>1.22</v>
          </cell>
        </row>
        <row r="75">
          <cell r="A75">
            <v>20033</v>
          </cell>
          <cell r="B75" t="str">
            <v>BLOCO HEXAGONAL DE CONCRETO(BLOCKRET-PERDAS) E=8CM</v>
          </cell>
          <cell r="C75" t="str">
            <v>M2</v>
          </cell>
          <cell r="D75">
            <v>15.8</v>
          </cell>
        </row>
        <row r="76">
          <cell r="A76">
            <v>20034</v>
          </cell>
          <cell r="B76" t="str">
            <v>BLOCO HEXAGONAL DE CONCRETO(BLOCKRET-PERDAS) E=8CM</v>
          </cell>
          <cell r="C76" t="str">
            <v>M2</v>
          </cell>
          <cell r="D76">
            <v>15.8</v>
          </cell>
        </row>
        <row r="77">
          <cell r="A77">
            <v>20035</v>
          </cell>
          <cell r="B77" t="str">
            <v>BRITA</v>
          </cell>
          <cell r="C77" t="str">
            <v>M3</v>
          </cell>
          <cell r="D77">
            <v>26.93</v>
          </cell>
        </row>
        <row r="78">
          <cell r="A78">
            <v>20036</v>
          </cell>
          <cell r="B78" t="str">
            <v>C  F.G. 90G DN 3/4</v>
          </cell>
          <cell r="C78" t="str">
            <v>UN</v>
          </cell>
          <cell r="D78">
            <v>2.5</v>
          </cell>
        </row>
        <row r="79">
          <cell r="A79">
            <v>20037</v>
          </cell>
          <cell r="B79" t="str">
            <v>CAIBRO 6 X 5CM</v>
          </cell>
          <cell r="C79" t="str">
            <v>M</v>
          </cell>
          <cell r="D79">
            <v>1.35</v>
          </cell>
        </row>
        <row r="80">
          <cell r="A80">
            <v>20038</v>
          </cell>
          <cell r="B80" t="str">
            <v>CAIBRO 4 X 8CM</v>
          </cell>
          <cell r="C80" t="str">
            <v>M</v>
          </cell>
          <cell r="D80">
            <v>1.44</v>
          </cell>
        </row>
        <row r="81">
          <cell r="A81">
            <v>20039</v>
          </cell>
          <cell r="B81" t="str">
            <v>CAIXA D'AGUA CIMENTO AMIANTO 500 L</v>
          </cell>
          <cell r="C81" t="str">
            <v>UN</v>
          </cell>
          <cell r="D81">
            <v>48</v>
          </cell>
        </row>
        <row r="82">
          <cell r="A82">
            <v>20040</v>
          </cell>
          <cell r="B82" t="str">
            <v>CAIXA DE DESCARGA</v>
          </cell>
          <cell r="C82" t="str">
            <v>UN</v>
          </cell>
          <cell r="D82">
            <v>4.95</v>
          </cell>
        </row>
        <row r="83">
          <cell r="A83">
            <v>20041</v>
          </cell>
          <cell r="B83" t="str">
            <v>CAIXILHO BASC.DE FERRO - CH. DOBRADA</v>
          </cell>
          <cell r="C83" t="str">
            <v>M2</v>
          </cell>
          <cell r="D83">
            <v>140</v>
          </cell>
        </row>
        <row r="84">
          <cell r="A84">
            <v>20042</v>
          </cell>
          <cell r="B84" t="str">
            <v>CAIXILHO DE CORRER</v>
          </cell>
          <cell r="C84" t="str">
            <v>M2</v>
          </cell>
          <cell r="D84">
            <v>140</v>
          </cell>
        </row>
        <row r="85">
          <cell r="A85">
            <v>20043</v>
          </cell>
          <cell r="B85" t="str">
            <v>CAIXILHO FIXO DE FERRO - CH. DOBRADA</v>
          </cell>
          <cell r="C85" t="str">
            <v>M2</v>
          </cell>
          <cell r="D85">
            <v>140</v>
          </cell>
        </row>
        <row r="86">
          <cell r="A86">
            <v>20044</v>
          </cell>
          <cell r="B86" t="str">
            <v>CAIXILHO MAXIMAR DE FERRO</v>
          </cell>
          <cell r="C86" t="str">
            <v>M2</v>
          </cell>
          <cell r="D86">
            <v>140</v>
          </cell>
        </row>
        <row r="87">
          <cell r="A87">
            <v>20045</v>
          </cell>
          <cell r="B87" t="str">
            <v>CAL HIDRATADA</v>
          </cell>
          <cell r="C87" t="str">
            <v>KG</v>
          </cell>
          <cell r="D87">
            <v>0.21</v>
          </cell>
        </row>
        <row r="88">
          <cell r="A88">
            <v>20046</v>
          </cell>
          <cell r="B88" t="str">
            <v>CANTONEIRA  2"X3/8"  PESO=7KG/M</v>
          </cell>
          <cell r="C88" t="str">
            <v>M</v>
          </cell>
          <cell r="D88">
            <v>4.17</v>
          </cell>
        </row>
        <row r="89">
          <cell r="A89">
            <v>20047</v>
          </cell>
          <cell r="B89" t="str">
            <v>CERAMICA 7.5 X 15CM</v>
          </cell>
          <cell r="C89" t="str">
            <v>M</v>
          </cell>
          <cell r="D89">
            <v>1.85</v>
          </cell>
        </row>
        <row r="90">
          <cell r="A90">
            <v>20048</v>
          </cell>
          <cell r="B90" t="str">
            <v>CERAMICA VERMELHA 7.5 X 15CM</v>
          </cell>
          <cell r="C90" t="str">
            <v>M2</v>
          </cell>
          <cell r="D90">
            <v>12.24</v>
          </cell>
        </row>
        <row r="91">
          <cell r="A91">
            <v>20049</v>
          </cell>
          <cell r="B91" t="str">
            <v>CERAMICA VERMELHA 10 X 20CM</v>
          </cell>
          <cell r="C91" t="str">
            <v>M2</v>
          </cell>
          <cell r="D91">
            <v>12.24</v>
          </cell>
        </row>
        <row r="92">
          <cell r="A92">
            <v>20050</v>
          </cell>
          <cell r="B92" t="str">
            <v>CIMBRAMENTO TUBULAR</v>
          </cell>
          <cell r="C92" t="str">
            <v>M3</v>
          </cell>
          <cell r="D92">
            <v>0</v>
          </cell>
        </row>
        <row r="93">
          <cell r="A93">
            <v>20051</v>
          </cell>
          <cell r="B93" t="str">
            <v>CIMENTO</v>
          </cell>
          <cell r="C93" t="str">
            <v>KG</v>
          </cell>
          <cell r="D93">
            <v>0.37</v>
          </cell>
        </row>
        <row r="94">
          <cell r="A94">
            <v>20052</v>
          </cell>
          <cell r="B94" t="str">
            <v>CIMENTO BRANCO</v>
          </cell>
          <cell r="C94" t="str">
            <v>KG</v>
          </cell>
          <cell r="D94">
            <v>1.5</v>
          </cell>
        </row>
        <row r="95">
          <cell r="A95">
            <v>20053</v>
          </cell>
          <cell r="B95" t="str">
            <v>CIMENTO PORTLAND 320</v>
          </cell>
          <cell r="C95" t="str">
            <v>KG</v>
          </cell>
          <cell r="D95">
            <v>0.37</v>
          </cell>
        </row>
        <row r="96">
          <cell r="A96">
            <v>20054</v>
          </cell>
          <cell r="B96" t="str">
            <v>COALTAR</v>
          </cell>
          <cell r="C96" t="str">
            <v>KG</v>
          </cell>
          <cell r="D96">
            <v>0.57999999999999996</v>
          </cell>
        </row>
        <row r="97">
          <cell r="A97">
            <v>20055</v>
          </cell>
          <cell r="B97" t="str">
            <v>COMPACTADOR CM-20</v>
          </cell>
          <cell r="C97" t="str">
            <v>H</v>
          </cell>
          <cell r="D97">
            <v>0</v>
          </cell>
        </row>
        <row r="98">
          <cell r="A98">
            <v>20056</v>
          </cell>
          <cell r="B98" t="str">
            <v>CONJUNTO DE VEDACAO</v>
          </cell>
          <cell r="C98" t="str">
            <v>UN</v>
          </cell>
          <cell r="D98">
            <v>0.1</v>
          </cell>
        </row>
        <row r="99">
          <cell r="A99">
            <v>20057</v>
          </cell>
          <cell r="B99" t="str">
            <v>CONJUNTO DE VEDACAO 901.913 P/TELHAS CANAL. 49/90</v>
          </cell>
          <cell r="C99" t="str">
            <v>UN</v>
          </cell>
          <cell r="D99">
            <v>0.1</v>
          </cell>
        </row>
        <row r="100">
          <cell r="A100">
            <v>20058</v>
          </cell>
          <cell r="B100" t="str">
            <v>CONJUNTO DE VEDACAO 901.906 P/TELHA ONDUL. E=6MM</v>
          </cell>
          <cell r="C100" t="str">
            <v>UN</v>
          </cell>
          <cell r="D100">
            <v>0.1</v>
          </cell>
        </row>
        <row r="101">
          <cell r="A101">
            <v>20059</v>
          </cell>
          <cell r="B101" t="str">
            <v>CURVA DE PVC 90 G DN 100</v>
          </cell>
          <cell r="C101" t="str">
            <v>UN</v>
          </cell>
          <cell r="D101">
            <v>4.45</v>
          </cell>
        </row>
        <row r="102">
          <cell r="A102">
            <v>20060</v>
          </cell>
          <cell r="B102" t="str">
            <v>CHAPA MAD. COMPENSADA</v>
          </cell>
          <cell r="C102" t="str">
            <v>M2</v>
          </cell>
          <cell r="D102">
            <v>8.14</v>
          </cell>
        </row>
        <row r="103">
          <cell r="A103">
            <v>20061</v>
          </cell>
          <cell r="B103" t="str">
            <v>CHAPA MAD. COMPENSADO 12MM</v>
          </cell>
          <cell r="C103" t="str">
            <v>M2</v>
          </cell>
          <cell r="D103">
            <v>8.14</v>
          </cell>
        </row>
        <row r="104">
          <cell r="A104">
            <v>20062</v>
          </cell>
          <cell r="B104" t="str">
            <v>CHAPA MADEIRIT COMPENSADO 6MM</v>
          </cell>
          <cell r="C104" t="str">
            <v>M2</v>
          </cell>
          <cell r="D104">
            <v>4.51</v>
          </cell>
        </row>
        <row r="105">
          <cell r="A105">
            <v>20063</v>
          </cell>
          <cell r="B105" t="str">
            <v>CHAPA METALICA  1"</v>
          </cell>
          <cell r="C105" t="str">
            <v>M2</v>
          </cell>
          <cell r="D105">
            <v>396.38</v>
          </cell>
        </row>
        <row r="106">
          <cell r="A106">
            <v>20064</v>
          </cell>
          <cell r="B106" t="str">
            <v>CHUVEIRO DUCHA FRIA (BRANCO)</v>
          </cell>
          <cell r="C106" t="str">
            <v>UN</v>
          </cell>
          <cell r="D106">
            <v>4</v>
          </cell>
        </row>
        <row r="107">
          <cell r="A107">
            <v>20065</v>
          </cell>
          <cell r="B107" t="str">
            <v>DINAMITE</v>
          </cell>
          <cell r="C107" t="str">
            <v>KG</v>
          </cell>
          <cell r="D107">
            <v>3.52</v>
          </cell>
        </row>
        <row r="108">
          <cell r="A108">
            <v>20066</v>
          </cell>
          <cell r="B108" t="str">
            <v>DOBRADICAS DE FERRO 3" P/PORTA</v>
          </cell>
          <cell r="C108" t="str">
            <v>UN</v>
          </cell>
          <cell r="D108">
            <v>0.5</v>
          </cell>
        </row>
        <row r="109">
          <cell r="A109">
            <v>20067</v>
          </cell>
          <cell r="B109" t="str">
            <v>DOBRADICAS DE FERRO POLIDO</v>
          </cell>
          <cell r="C109" t="str">
            <v>UN</v>
          </cell>
          <cell r="D109">
            <v>0.5</v>
          </cell>
        </row>
        <row r="110">
          <cell r="A110">
            <v>20068</v>
          </cell>
          <cell r="B110" t="str">
            <v>ELEMENTO VAZADO DE CONCRETO 50X50 CM</v>
          </cell>
          <cell r="C110" t="str">
            <v>UN</v>
          </cell>
          <cell r="D110">
            <v>5.45</v>
          </cell>
        </row>
        <row r="111">
          <cell r="A111">
            <v>20069</v>
          </cell>
          <cell r="B111" t="str">
            <v>ELETRODO</v>
          </cell>
          <cell r="C111" t="str">
            <v>KG</v>
          </cell>
          <cell r="D111">
            <v>4.5</v>
          </cell>
        </row>
        <row r="112">
          <cell r="A112">
            <v>20070</v>
          </cell>
          <cell r="B112" t="str">
            <v>ENGATE PLASTICO P/LAVATORIO</v>
          </cell>
          <cell r="C112" t="str">
            <v>UN</v>
          </cell>
          <cell r="D112">
            <v>1.48</v>
          </cell>
        </row>
        <row r="113">
          <cell r="A113">
            <v>20071</v>
          </cell>
          <cell r="B113" t="str">
            <v>ESPOLETA</v>
          </cell>
          <cell r="C113" t="str">
            <v>UN</v>
          </cell>
          <cell r="D113">
            <v>0.32</v>
          </cell>
        </row>
        <row r="114">
          <cell r="A114">
            <v>20072</v>
          </cell>
          <cell r="B114" t="str">
            <v>ESTACA DE EUCALIPTO DN 22CM</v>
          </cell>
          <cell r="C114" t="str">
            <v>M</v>
          </cell>
          <cell r="D114">
            <v>8.1300000000000008</v>
          </cell>
        </row>
        <row r="115">
          <cell r="A115">
            <v>20073</v>
          </cell>
          <cell r="B115" t="str">
            <v>ESTOPA ALCATROADA</v>
          </cell>
          <cell r="C115" t="str">
            <v>KG</v>
          </cell>
          <cell r="D115">
            <v>3.08</v>
          </cell>
        </row>
        <row r="116">
          <cell r="A116">
            <v>20074</v>
          </cell>
          <cell r="B116" t="str">
            <v>ESTOPIM</v>
          </cell>
          <cell r="C116" t="str">
            <v>M</v>
          </cell>
          <cell r="D116">
            <v>1.1000000000000001</v>
          </cell>
        </row>
        <row r="117">
          <cell r="A117">
            <v>20075</v>
          </cell>
          <cell r="B117" t="str">
            <v>ESTRONCA DE EUCALIPTO</v>
          </cell>
          <cell r="C117" t="str">
            <v>M</v>
          </cell>
          <cell r="D117">
            <v>8.1300000000000008</v>
          </cell>
        </row>
        <row r="118">
          <cell r="A118">
            <v>20076</v>
          </cell>
          <cell r="B118" t="str">
            <v>EUCALIPTO DN 2.20M</v>
          </cell>
          <cell r="C118" t="str">
            <v>M</v>
          </cell>
          <cell r="D118">
            <v>8.1300000000000008</v>
          </cell>
        </row>
        <row r="119">
          <cell r="A119">
            <v>20077</v>
          </cell>
          <cell r="B119" t="str">
            <v>FECHADURA</v>
          </cell>
          <cell r="C119" t="str">
            <v>UN</v>
          </cell>
          <cell r="D119">
            <v>17.03</v>
          </cell>
        </row>
        <row r="120">
          <cell r="A120">
            <v>20078</v>
          </cell>
          <cell r="B120" t="str">
            <v>FECHADURAS  (BARRACAO)</v>
          </cell>
          <cell r="C120" t="str">
            <v>UN</v>
          </cell>
          <cell r="D120">
            <v>17.03</v>
          </cell>
        </row>
        <row r="121">
          <cell r="A121">
            <v>20079</v>
          </cell>
          <cell r="B121" t="str">
            <v>FERRAGEM  1/4"</v>
          </cell>
          <cell r="C121" t="str">
            <v>KG</v>
          </cell>
          <cell r="D121">
            <v>1.99</v>
          </cell>
        </row>
        <row r="122">
          <cell r="A122">
            <v>20080</v>
          </cell>
          <cell r="B122" t="str">
            <v>FERRO</v>
          </cell>
          <cell r="C122" t="str">
            <v>KG</v>
          </cell>
          <cell r="D122">
            <v>1.99</v>
          </cell>
        </row>
        <row r="123">
          <cell r="A123">
            <v>20081</v>
          </cell>
          <cell r="B123" t="str">
            <v>FIO C/ISOLAMENTO PLASTICO 14 AREA=1,5 MM2</v>
          </cell>
          <cell r="C123" t="str">
            <v>M</v>
          </cell>
          <cell r="D123">
            <v>0.24</v>
          </cell>
        </row>
        <row r="124">
          <cell r="A124">
            <v>20082</v>
          </cell>
          <cell r="B124" t="str">
            <v>FIO 1.5MM2</v>
          </cell>
          <cell r="C124" t="str">
            <v>M</v>
          </cell>
          <cell r="D124">
            <v>0.24</v>
          </cell>
        </row>
        <row r="125">
          <cell r="A125">
            <v>20083</v>
          </cell>
          <cell r="B125" t="str">
            <v>FIO C/ISOLAMENTO PLASTICO 14 AREA=1,5 MM2</v>
          </cell>
          <cell r="C125" t="str">
            <v>M</v>
          </cell>
          <cell r="D125">
            <v>0.24</v>
          </cell>
        </row>
        <row r="126">
          <cell r="A126">
            <v>20084</v>
          </cell>
          <cell r="B126" t="str">
            <v>FITA ISOLANTE PRETA ROLO C/ 5M</v>
          </cell>
          <cell r="C126" t="str">
            <v>RO</v>
          </cell>
          <cell r="D126">
            <v>0.84</v>
          </cell>
        </row>
        <row r="127">
          <cell r="A127">
            <v>20085</v>
          </cell>
          <cell r="B127" t="str">
            <v>PORTA LISA CEDRO P/PINTURA A OLEO OU PVA:0,8X2,1M</v>
          </cell>
          <cell r="C127" t="str">
            <v>UN</v>
          </cell>
          <cell r="D127">
            <v>25</v>
          </cell>
        </row>
        <row r="128">
          <cell r="A128">
            <v>20086</v>
          </cell>
          <cell r="B128" t="str">
            <v>GABIAO (TELA)</v>
          </cell>
          <cell r="C128" t="str">
            <v>M3</v>
          </cell>
          <cell r="D128">
            <v>36.65</v>
          </cell>
        </row>
        <row r="129">
          <cell r="A129">
            <v>20087</v>
          </cell>
          <cell r="B129" t="str">
            <v>GRAMA EM PLACAS</v>
          </cell>
          <cell r="C129" t="str">
            <v>M2</v>
          </cell>
          <cell r="D129">
            <v>1.5</v>
          </cell>
        </row>
        <row r="130">
          <cell r="A130">
            <v>20088</v>
          </cell>
          <cell r="B130" t="str">
            <v>IGOL 1C</v>
          </cell>
          <cell r="C130" t="str">
            <v>L</v>
          </cell>
          <cell r="D130">
            <v>5.1100000000000003</v>
          </cell>
        </row>
        <row r="131">
          <cell r="A131">
            <v>20089</v>
          </cell>
          <cell r="B131" t="str">
            <v>IMPERMEABILIZANTE  SIKA</v>
          </cell>
          <cell r="C131" t="str">
            <v>KG</v>
          </cell>
          <cell r="D131">
            <v>1.78</v>
          </cell>
        </row>
        <row r="132">
          <cell r="A132">
            <v>20090</v>
          </cell>
          <cell r="B132" t="str">
            <v>INTERRUPTOR EXTERNO TIPO PERA</v>
          </cell>
          <cell r="C132" t="str">
            <v>UN</v>
          </cell>
          <cell r="D132">
            <v>1.59</v>
          </cell>
        </row>
        <row r="133">
          <cell r="A133">
            <v>20091</v>
          </cell>
          <cell r="B133" t="str">
            <v>INTERRUPTOR SIMPLES</v>
          </cell>
          <cell r="C133" t="str">
            <v>UN</v>
          </cell>
          <cell r="D133">
            <v>0.9</v>
          </cell>
        </row>
        <row r="134">
          <cell r="A134">
            <v>20092</v>
          </cell>
          <cell r="B134" t="str">
            <v>JOELHO DE PVC 90 GRAU X 2"</v>
          </cell>
          <cell r="C134" t="str">
            <v>UN</v>
          </cell>
          <cell r="D134">
            <v>5.68</v>
          </cell>
        </row>
        <row r="135">
          <cell r="A135">
            <v>20093</v>
          </cell>
          <cell r="B135" t="str">
            <v>JOELHO PVC DN 100</v>
          </cell>
          <cell r="C135" t="str">
            <v>UN</v>
          </cell>
          <cell r="D135">
            <v>1.45</v>
          </cell>
        </row>
        <row r="136">
          <cell r="A136">
            <v>20094</v>
          </cell>
          <cell r="B136" t="str">
            <v>LA  DE  VIDRO E=2,5 CM (PLACA 1,20X0,60 M)</v>
          </cell>
          <cell r="C136" t="str">
            <v>M2</v>
          </cell>
          <cell r="D136">
            <v>21</v>
          </cell>
        </row>
        <row r="137">
          <cell r="A137">
            <v>20095</v>
          </cell>
          <cell r="B137" t="str">
            <v>LADRILHO HIDRAULICO ESPECIAL</v>
          </cell>
          <cell r="C137" t="str">
            <v>M2</v>
          </cell>
          <cell r="D137">
            <v>13</v>
          </cell>
        </row>
        <row r="138">
          <cell r="A138">
            <v>20096</v>
          </cell>
          <cell r="B138" t="str">
            <v>LADRILHO HIDRAULICO SIMPLES</v>
          </cell>
          <cell r="C138" t="str">
            <v>M2</v>
          </cell>
          <cell r="D138">
            <v>11</v>
          </cell>
        </row>
        <row r="139">
          <cell r="A139">
            <v>20097</v>
          </cell>
          <cell r="B139" t="str">
            <v>LAJE DE PIRENOPOLIS C/CORTE MANUAL</v>
          </cell>
          <cell r="C139" t="str">
            <v>M2</v>
          </cell>
          <cell r="D139">
            <v>12</v>
          </cell>
        </row>
        <row r="140">
          <cell r="A140">
            <v>20098</v>
          </cell>
          <cell r="B140" t="str">
            <v>LAJE DE REDUCAO</v>
          </cell>
          <cell r="C140" t="str">
            <v>UN</v>
          </cell>
          <cell r="D140">
            <v>22.03</v>
          </cell>
        </row>
        <row r="141">
          <cell r="A141">
            <v>20099</v>
          </cell>
          <cell r="B141" t="str">
            <v>LAJOTA CERAMICA  15 X 30CM</v>
          </cell>
          <cell r="C141" t="str">
            <v>M</v>
          </cell>
          <cell r="D141">
            <v>1.85</v>
          </cell>
        </row>
        <row r="142">
          <cell r="A142">
            <v>20100</v>
          </cell>
          <cell r="B142" t="str">
            <v>LAJOTA CERAMICA 0.20 X 0.30M</v>
          </cell>
          <cell r="C142" t="str">
            <v>UN</v>
          </cell>
          <cell r="D142">
            <v>0.25</v>
          </cell>
        </row>
        <row r="143">
          <cell r="A143">
            <v>20101</v>
          </cell>
          <cell r="B143" t="str">
            <v>LAMPADA</v>
          </cell>
          <cell r="C143" t="str">
            <v>UN</v>
          </cell>
          <cell r="D143">
            <v>1.2</v>
          </cell>
        </row>
        <row r="144">
          <cell r="A144">
            <v>20102</v>
          </cell>
          <cell r="B144" t="str">
            <v>LAMPADA C/SOQUETE DE PORCELANA</v>
          </cell>
          <cell r="C144" t="str">
            <v>UN</v>
          </cell>
          <cell r="D144">
            <v>2.09</v>
          </cell>
        </row>
        <row r="145">
          <cell r="A145">
            <v>20103</v>
          </cell>
          <cell r="B145" t="str">
            <v>LAMPADA INCANDESCENTE 100W</v>
          </cell>
          <cell r="C145" t="str">
            <v>UN</v>
          </cell>
          <cell r="D145">
            <v>1.2</v>
          </cell>
        </row>
        <row r="146">
          <cell r="A146">
            <v>20104</v>
          </cell>
          <cell r="B146" t="str">
            <v>LAVATORIO</v>
          </cell>
          <cell r="C146" t="str">
            <v>UN</v>
          </cell>
          <cell r="D146">
            <v>16.75</v>
          </cell>
        </row>
        <row r="147">
          <cell r="A147">
            <v>20105</v>
          </cell>
          <cell r="B147" t="str">
            <v>LIQUIDO BASE (SELADOR)</v>
          </cell>
          <cell r="C147" t="str">
            <v>L</v>
          </cell>
          <cell r="D147">
            <v>4.25</v>
          </cell>
        </row>
        <row r="148">
          <cell r="A148">
            <v>20106</v>
          </cell>
          <cell r="B148" t="str">
            <v>LIQUIDO DESMOLDANTE</v>
          </cell>
          <cell r="C148" t="str">
            <v>L</v>
          </cell>
          <cell r="D148">
            <v>0.32</v>
          </cell>
        </row>
        <row r="149">
          <cell r="A149">
            <v>20107</v>
          </cell>
          <cell r="B149" t="str">
            <v>LIXA</v>
          </cell>
          <cell r="C149" t="str">
            <v>UN</v>
          </cell>
          <cell r="D149">
            <v>0.2</v>
          </cell>
        </row>
        <row r="150">
          <cell r="A150">
            <v>20108</v>
          </cell>
          <cell r="B150" t="str">
            <v>LUVA PVC JS DN 3/4"</v>
          </cell>
          <cell r="C150" t="str">
            <v>UN</v>
          </cell>
          <cell r="D150">
            <v>0.15</v>
          </cell>
        </row>
        <row r="151">
          <cell r="A151">
            <v>20109</v>
          </cell>
          <cell r="B151" t="str">
            <v>MADEIRA DE LEI</v>
          </cell>
          <cell r="C151" t="str">
            <v>M3</v>
          </cell>
          <cell r="D151">
            <v>750</v>
          </cell>
        </row>
        <row r="152">
          <cell r="A152">
            <v>20110</v>
          </cell>
          <cell r="B152" t="str">
            <v>MADEIRA ROLICA DN 15 CM</v>
          </cell>
          <cell r="C152" t="str">
            <v>M</v>
          </cell>
          <cell r="D152">
            <v>0.75</v>
          </cell>
        </row>
        <row r="153">
          <cell r="A153">
            <v>20111</v>
          </cell>
          <cell r="B153" t="str">
            <v>MADEIRIT 12MM</v>
          </cell>
          <cell r="C153" t="str">
            <v>CH</v>
          </cell>
          <cell r="D153">
            <v>19.71</v>
          </cell>
        </row>
        <row r="154">
          <cell r="A154">
            <v>20112</v>
          </cell>
          <cell r="B154" t="str">
            <v>MADEIRIT 12 MM</v>
          </cell>
          <cell r="C154" t="str">
            <v>M2</v>
          </cell>
          <cell r="D154">
            <v>8.16</v>
          </cell>
        </row>
        <row r="155">
          <cell r="A155">
            <v>20113</v>
          </cell>
          <cell r="B155" t="str">
            <v>MANILHA DN 100</v>
          </cell>
          <cell r="C155" t="str">
            <v>M</v>
          </cell>
          <cell r="D155">
            <v>5.95</v>
          </cell>
        </row>
        <row r="156">
          <cell r="A156">
            <v>20114</v>
          </cell>
          <cell r="B156" t="str">
            <v>MANILHA DN 150</v>
          </cell>
          <cell r="C156" t="str">
            <v>M</v>
          </cell>
          <cell r="D156">
            <v>9.49</v>
          </cell>
        </row>
        <row r="157">
          <cell r="A157">
            <v>20115</v>
          </cell>
          <cell r="B157" t="str">
            <v>MANILHA DN 200</v>
          </cell>
          <cell r="C157" t="str">
            <v>M</v>
          </cell>
          <cell r="D157">
            <v>15.86</v>
          </cell>
        </row>
        <row r="158">
          <cell r="A158">
            <v>20116</v>
          </cell>
          <cell r="B158" t="str">
            <v>MANILHA DN 250</v>
          </cell>
          <cell r="C158" t="str">
            <v>M</v>
          </cell>
          <cell r="D158">
            <v>29.41</v>
          </cell>
        </row>
        <row r="159">
          <cell r="A159">
            <v>20117</v>
          </cell>
          <cell r="B159" t="str">
            <v>MANILHA DN 300</v>
          </cell>
          <cell r="C159" t="str">
            <v>M</v>
          </cell>
          <cell r="D159">
            <v>39.69</v>
          </cell>
        </row>
        <row r="160">
          <cell r="A160">
            <v>20118</v>
          </cell>
          <cell r="B160" t="str">
            <v>MANILHA DN 375</v>
          </cell>
          <cell r="C160" t="str">
            <v>M</v>
          </cell>
          <cell r="D160">
            <v>58.01</v>
          </cell>
        </row>
        <row r="161">
          <cell r="A161">
            <v>20119</v>
          </cell>
          <cell r="B161" t="str">
            <v>MASSA A BASE DE OLEO</v>
          </cell>
          <cell r="C161" t="str">
            <v>KG</v>
          </cell>
          <cell r="D161">
            <v>2.65</v>
          </cell>
        </row>
        <row r="162">
          <cell r="A162">
            <v>20120</v>
          </cell>
          <cell r="B162" t="str">
            <v>MASSA A BASE DE PVA</v>
          </cell>
          <cell r="C162" t="str">
            <v>KG</v>
          </cell>
          <cell r="D162">
            <v>1.1599999999999999</v>
          </cell>
        </row>
        <row r="163">
          <cell r="A163">
            <v>20121</v>
          </cell>
          <cell r="B163" t="str">
            <v>MASSA EPOXI</v>
          </cell>
          <cell r="C163" t="str">
            <v>KG</v>
          </cell>
          <cell r="D163">
            <v>4.12</v>
          </cell>
        </row>
        <row r="164">
          <cell r="A164">
            <v>20122</v>
          </cell>
          <cell r="B164" t="str">
            <v>MEIO-FIO</v>
          </cell>
          <cell r="C164" t="str">
            <v>M</v>
          </cell>
          <cell r="D164">
            <v>11</v>
          </cell>
        </row>
        <row r="165">
          <cell r="A165">
            <v>20123</v>
          </cell>
          <cell r="B165" t="str">
            <v>OLEO DE LINHACA</v>
          </cell>
          <cell r="C165" t="str">
            <v>L</v>
          </cell>
          <cell r="D165">
            <v>3</v>
          </cell>
        </row>
        <row r="166">
          <cell r="A166">
            <v>20124</v>
          </cell>
          <cell r="B166" t="str">
            <v>OXIGENIO</v>
          </cell>
          <cell r="C166" t="str">
            <v>M3</v>
          </cell>
          <cell r="D166">
            <v>6</v>
          </cell>
        </row>
        <row r="167">
          <cell r="A167">
            <v>20125</v>
          </cell>
          <cell r="B167" t="str">
            <v>PAPEL FELTRO</v>
          </cell>
          <cell r="C167" t="str">
            <v>M2</v>
          </cell>
          <cell r="D167">
            <v>3.27</v>
          </cell>
        </row>
        <row r="168">
          <cell r="A168">
            <v>20126</v>
          </cell>
          <cell r="B168" t="str">
            <v>PARAFUSO</v>
          </cell>
          <cell r="C168" t="str">
            <v>UN</v>
          </cell>
          <cell r="D168">
            <v>0.7</v>
          </cell>
        </row>
        <row r="169">
          <cell r="A169">
            <v>20127</v>
          </cell>
          <cell r="B169" t="str">
            <v>PARAFUSO C/PORCA E ARRUELA 1/2" X 12</v>
          </cell>
          <cell r="C169" t="str">
            <v>UN</v>
          </cell>
          <cell r="D169">
            <v>0.7</v>
          </cell>
        </row>
        <row r="170">
          <cell r="A170">
            <v>20128</v>
          </cell>
          <cell r="B170" t="str">
            <v>PARAFUSOS 901.045</v>
          </cell>
          <cell r="C170" t="str">
            <v>UN</v>
          </cell>
          <cell r="D170">
            <v>0.22</v>
          </cell>
        </row>
        <row r="171">
          <cell r="A171">
            <v>20129</v>
          </cell>
          <cell r="B171" t="str">
            <v>PARAFUSO C/PORCA  E ARRUELAS 1/2" X 15</v>
          </cell>
          <cell r="C171" t="str">
            <v>UN</v>
          </cell>
          <cell r="D171">
            <v>0.93</v>
          </cell>
        </row>
        <row r="172">
          <cell r="A172">
            <v>20130</v>
          </cell>
          <cell r="B172" t="str">
            <v>PARAFUSO C/PORCA SOBERBA 901.046</v>
          </cell>
          <cell r="C172" t="str">
            <v>UN</v>
          </cell>
          <cell r="D172">
            <v>0.22</v>
          </cell>
        </row>
        <row r="173">
          <cell r="A173">
            <v>20131</v>
          </cell>
          <cell r="B173" t="str">
            <v>PARALELEPIPEDO</v>
          </cell>
          <cell r="C173" t="str">
            <v>UN</v>
          </cell>
          <cell r="D173">
            <v>0.4</v>
          </cell>
        </row>
        <row r="174">
          <cell r="A174">
            <v>20132</v>
          </cell>
          <cell r="B174" t="str">
            <v>PEDRA DE MAO</v>
          </cell>
          <cell r="C174" t="str">
            <v>M3</v>
          </cell>
          <cell r="D174">
            <v>24.75</v>
          </cell>
        </row>
        <row r="175">
          <cell r="A175">
            <v>20133</v>
          </cell>
          <cell r="B175" t="str">
            <v>PEDRA PORTUGUESA</v>
          </cell>
          <cell r="C175" t="str">
            <v>M2</v>
          </cell>
          <cell r="D175">
            <v>8</v>
          </cell>
        </row>
        <row r="176">
          <cell r="A176">
            <v>20134</v>
          </cell>
          <cell r="B176" t="str">
            <v>PEDRISCO</v>
          </cell>
          <cell r="C176" t="str">
            <v>M3</v>
          </cell>
          <cell r="D176">
            <v>31.68</v>
          </cell>
        </row>
        <row r="177">
          <cell r="A177">
            <v>20135</v>
          </cell>
          <cell r="B177" t="str">
            <v>PERFIS 8"  -  I</v>
          </cell>
          <cell r="C177" t="str">
            <v>M</v>
          </cell>
          <cell r="D177">
            <v>54.53</v>
          </cell>
        </row>
        <row r="178">
          <cell r="A178">
            <v>20136</v>
          </cell>
          <cell r="B178" t="str">
            <v>PERFIS 12" -  I</v>
          </cell>
          <cell r="C178" t="str">
            <v>M</v>
          </cell>
          <cell r="D178">
            <v>120.79</v>
          </cell>
        </row>
        <row r="179">
          <cell r="A179">
            <v>20137</v>
          </cell>
          <cell r="B179" t="str">
            <v>PONTALETE 3" X  3" TERCEIRA</v>
          </cell>
          <cell r="C179" t="str">
            <v>M</v>
          </cell>
          <cell r="D179">
            <v>1.8</v>
          </cell>
        </row>
        <row r="180">
          <cell r="A180">
            <v>20138</v>
          </cell>
          <cell r="B180" t="str">
            <v>PONTALETE DE PINHO 3" X 3"</v>
          </cell>
          <cell r="C180" t="str">
            <v>M</v>
          </cell>
          <cell r="D180">
            <v>1.8</v>
          </cell>
        </row>
        <row r="181">
          <cell r="A181">
            <v>20139</v>
          </cell>
          <cell r="B181" t="str">
            <v>POSTE DE MADEIRA</v>
          </cell>
          <cell r="C181" t="str">
            <v>M3</v>
          </cell>
          <cell r="D181">
            <v>750</v>
          </cell>
        </row>
        <row r="182">
          <cell r="A182">
            <v>20140</v>
          </cell>
          <cell r="B182" t="str">
            <v>PLASTIMENT VZ LIQUIDO</v>
          </cell>
          <cell r="C182" t="str">
            <v>KG</v>
          </cell>
          <cell r="D182">
            <v>3.39</v>
          </cell>
        </row>
        <row r="183">
          <cell r="A183">
            <v>20141</v>
          </cell>
          <cell r="B183" t="str">
            <v>PRANCHAO 2" X 9"</v>
          </cell>
          <cell r="C183" t="str">
            <v>M</v>
          </cell>
          <cell r="D183">
            <v>8.57</v>
          </cell>
        </row>
        <row r="184">
          <cell r="A184">
            <v>20142</v>
          </cell>
          <cell r="B184" t="str">
            <v>PREGOS</v>
          </cell>
          <cell r="C184" t="str">
            <v>KG</v>
          </cell>
          <cell r="D184">
            <v>3.2</v>
          </cell>
        </row>
        <row r="185">
          <cell r="A185">
            <v>20143</v>
          </cell>
          <cell r="B185" t="str">
            <v>PREGOS 18 X 30</v>
          </cell>
          <cell r="C185" t="str">
            <v>KG</v>
          </cell>
          <cell r="D185">
            <v>3.2</v>
          </cell>
        </row>
        <row r="186">
          <cell r="A186">
            <v>20144</v>
          </cell>
          <cell r="B186" t="str">
            <v>PREGOS 18 X 27 - 13 X 18 E 17 X 21</v>
          </cell>
          <cell r="C186" t="str">
            <v>KG</v>
          </cell>
          <cell r="D186">
            <v>3.2</v>
          </cell>
        </row>
        <row r="187">
          <cell r="A187">
            <v>20145</v>
          </cell>
          <cell r="B187" t="str">
            <v>PREGOS 18 X 24 A 30</v>
          </cell>
          <cell r="C187" t="str">
            <v>KG</v>
          </cell>
          <cell r="D187">
            <v>3.2</v>
          </cell>
        </row>
        <row r="188">
          <cell r="A188">
            <v>20146</v>
          </cell>
          <cell r="B188" t="str">
            <v>PRIMER</v>
          </cell>
          <cell r="C188" t="str">
            <v>L</v>
          </cell>
          <cell r="D188">
            <v>18.329999999999998</v>
          </cell>
        </row>
        <row r="189">
          <cell r="A189">
            <v>20147</v>
          </cell>
          <cell r="B189" t="str">
            <v>PRIMER EPOXI</v>
          </cell>
          <cell r="C189" t="str">
            <v>L</v>
          </cell>
          <cell r="D189">
            <v>18.329999999999998</v>
          </cell>
        </row>
        <row r="190">
          <cell r="A190">
            <v>20148</v>
          </cell>
          <cell r="B190" t="str">
            <v>QUILOWALT-HORA</v>
          </cell>
          <cell r="C190" t="str">
            <v>UN</v>
          </cell>
          <cell r="D190">
            <v>0.31</v>
          </cell>
        </row>
        <row r="191">
          <cell r="A191">
            <v>20149</v>
          </cell>
          <cell r="B191" t="str">
            <v>RECEPTACULO P/LAMPADA</v>
          </cell>
          <cell r="C191" t="str">
            <v>UN</v>
          </cell>
          <cell r="D191">
            <v>0.89</v>
          </cell>
        </row>
        <row r="192">
          <cell r="A192">
            <v>20150</v>
          </cell>
          <cell r="B192" t="str">
            <v>REGISTRO GALVANIZADO 2"</v>
          </cell>
          <cell r="C192" t="str">
            <v>UN</v>
          </cell>
          <cell r="D192">
            <v>35.299999999999997</v>
          </cell>
        </row>
        <row r="193">
          <cell r="A193">
            <v>20151</v>
          </cell>
          <cell r="B193" t="str">
            <v>REGISTRO PRESSAO BRUTO DN 3/4"</v>
          </cell>
          <cell r="C193" t="str">
            <v>UN</v>
          </cell>
          <cell r="D193">
            <v>12.31</v>
          </cell>
        </row>
        <row r="194">
          <cell r="A194">
            <v>20152</v>
          </cell>
          <cell r="B194" t="str">
            <v>RIPA 4 X 1.5CM</v>
          </cell>
          <cell r="C194" t="str">
            <v>M</v>
          </cell>
          <cell r="D194">
            <v>0.61</v>
          </cell>
        </row>
        <row r="195">
          <cell r="A195">
            <v>20153</v>
          </cell>
          <cell r="B195" t="str">
            <v>RIPAS DE PEROBA 5 X 1.5CM</v>
          </cell>
          <cell r="C195" t="str">
            <v>M</v>
          </cell>
          <cell r="D195">
            <v>0.76</v>
          </cell>
        </row>
        <row r="196">
          <cell r="A196">
            <v>20154</v>
          </cell>
          <cell r="B196" t="str">
            <v>SAIBRO</v>
          </cell>
          <cell r="C196" t="str">
            <v>M3</v>
          </cell>
          <cell r="D196">
            <v>18</v>
          </cell>
        </row>
        <row r="197">
          <cell r="A197">
            <v>20155</v>
          </cell>
          <cell r="B197" t="str">
            <v>SARRAFOS</v>
          </cell>
          <cell r="C197" t="str">
            <v>M</v>
          </cell>
          <cell r="D197">
            <v>0.45</v>
          </cell>
        </row>
        <row r="198">
          <cell r="A198">
            <v>20156</v>
          </cell>
          <cell r="B198" t="str">
            <v>SARRAFO DE 1" X  4"</v>
          </cell>
          <cell r="C198" t="str">
            <v>M</v>
          </cell>
          <cell r="D198">
            <v>0.45</v>
          </cell>
        </row>
        <row r="199">
          <cell r="A199">
            <v>20157</v>
          </cell>
          <cell r="B199" t="str">
            <v>SARRAFO DE 10 X 2.5CM</v>
          </cell>
          <cell r="C199" t="str">
            <v>M</v>
          </cell>
          <cell r="D199">
            <v>0.45</v>
          </cell>
        </row>
        <row r="200">
          <cell r="A200">
            <v>20158</v>
          </cell>
          <cell r="B200" t="str">
            <v>SARRAFO DE 2.5 X 4</v>
          </cell>
          <cell r="C200" t="str">
            <v>M</v>
          </cell>
          <cell r="D200">
            <v>0.45</v>
          </cell>
        </row>
        <row r="201">
          <cell r="A201">
            <v>20159</v>
          </cell>
          <cell r="B201" t="str">
            <v>SARRAFO DE PINHO DE 4" X  1"</v>
          </cell>
          <cell r="C201" t="str">
            <v>M</v>
          </cell>
          <cell r="D201">
            <v>0.45</v>
          </cell>
        </row>
        <row r="202">
          <cell r="A202">
            <v>20160</v>
          </cell>
          <cell r="B202" t="str">
            <v>SIFAO PLASTICO P/ LAVATORIO</v>
          </cell>
          <cell r="C202" t="str">
            <v>UN</v>
          </cell>
          <cell r="D202">
            <v>5</v>
          </cell>
        </row>
        <row r="203">
          <cell r="A203">
            <v>20161</v>
          </cell>
          <cell r="B203" t="str">
            <v>SILICONE</v>
          </cell>
          <cell r="C203" t="str">
            <v>L</v>
          </cell>
          <cell r="D203">
            <v>5.83</v>
          </cell>
        </row>
        <row r="204">
          <cell r="A204">
            <v>20162</v>
          </cell>
          <cell r="B204" t="str">
            <v>SOLVENTE</v>
          </cell>
          <cell r="C204" t="str">
            <v>L</v>
          </cell>
          <cell r="D204">
            <v>2.89</v>
          </cell>
        </row>
        <row r="205">
          <cell r="A205">
            <v>20163</v>
          </cell>
          <cell r="B205" t="str">
            <v>TABUA 30 X 4CM</v>
          </cell>
          <cell r="C205" t="str">
            <v>M</v>
          </cell>
          <cell r="D205">
            <v>2.5</v>
          </cell>
        </row>
        <row r="206">
          <cell r="A206">
            <v>20164</v>
          </cell>
          <cell r="B206" t="str">
            <v>TABUA 0.3 X 3.0M   1" X 12"</v>
          </cell>
          <cell r="C206" t="str">
            <v>UN</v>
          </cell>
          <cell r="D206">
            <v>7.5</v>
          </cell>
        </row>
        <row r="207">
          <cell r="A207">
            <v>20165</v>
          </cell>
          <cell r="B207" t="str">
            <v>TABUA 1" X 9"</v>
          </cell>
          <cell r="C207" t="str">
            <v>M2</v>
          </cell>
          <cell r="D207">
            <v>8.4</v>
          </cell>
        </row>
        <row r="208">
          <cell r="A208">
            <v>20166</v>
          </cell>
          <cell r="B208" t="str">
            <v>TABUA DE PINHO E=2,5CM L=30CM 1"X12" DE 3A P/CONST</v>
          </cell>
          <cell r="C208" t="str">
            <v>M</v>
          </cell>
          <cell r="D208">
            <v>2.5</v>
          </cell>
        </row>
        <row r="209">
          <cell r="A209">
            <v>20167</v>
          </cell>
          <cell r="B209" t="str">
            <v>TABUA DE PINHO E=2.5CM L=30CM 1"X12" DE 3A P/CONST</v>
          </cell>
          <cell r="C209" t="str">
            <v>M</v>
          </cell>
          <cell r="D209">
            <v>2.5</v>
          </cell>
        </row>
        <row r="210">
          <cell r="A210">
            <v>20168</v>
          </cell>
          <cell r="B210" t="str">
            <v>TABUA DE PINHO E=2,5CM L=30CM 1"X12" DE 3A P/CONST</v>
          </cell>
          <cell r="C210" t="str">
            <v>M</v>
          </cell>
          <cell r="D210">
            <v>2.5</v>
          </cell>
        </row>
        <row r="211">
          <cell r="A211">
            <v>20169</v>
          </cell>
          <cell r="B211" t="str">
            <v>TABUA DE PINHO E=2,5CM L=30CM 1"X12" DE 3A P/CONST</v>
          </cell>
          <cell r="C211" t="str">
            <v>M</v>
          </cell>
          <cell r="D211">
            <v>2.5</v>
          </cell>
        </row>
        <row r="212">
          <cell r="A212">
            <v>20170</v>
          </cell>
          <cell r="B212" t="str">
            <v>TOCOS DE MADEIRA</v>
          </cell>
          <cell r="C212" t="str">
            <v>UN</v>
          </cell>
          <cell r="D212">
            <v>0.36</v>
          </cell>
        </row>
        <row r="213">
          <cell r="A213">
            <v>20171</v>
          </cell>
          <cell r="B213" t="str">
            <v>T PVC DN 100</v>
          </cell>
          <cell r="C213" t="str">
            <v>UN</v>
          </cell>
          <cell r="D213">
            <v>3.48</v>
          </cell>
        </row>
        <row r="214">
          <cell r="A214">
            <v>20172</v>
          </cell>
          <cell r="B214" t="str">
            <v>TELA DE ARAME GALVANIZADO N. 12 MALHA 2"</v>
          </cell>
          <cell r="C214" t="str">
            <v>M2</v>
          </cell>
          <cell r="D214">
            <v>7.6</v>
          </cell>
        </row>
        <row r="215">
          <cell r="A215">
            <v>20173</v>
          </cell>
          <cell r="B215" t="str">
            <v>TELHA CANALETE 49 COMPRIMENTO= 4,0 M</v>
          </cell>
          <cell r="C215" t="str">
            <v>M2</v>
          </cell>
          <cell r="D215">
            <v>30.62</v>
          </cell>
        </row>
        <row r="216">
          <cell r="A216">
            <v>20174</v>
          </cell>
          <cell r="B216" t="str">
            <v>TELHA CANALETE 90 COMPRIMENTO= 6,0 M</v>
          </cell>
          <cell r="C216" t="str">
            <v>M2</v>
          </cell>
          <cell r="D216">
            <v>22.47</v>
          </cell>
        </row>
        <row r="217">
          <cell r="A217">
            <v>20175</v>
          </cell>
          <cell r="B217" t="str">
            <v>TELHA ONDULADA 6MM DIM.= 1,10 X 2,40 M</v>
          </cell>
          <cell r="C217" t="str">
            <v>M2</v>
          </cell>
          <cell r="D217">
            <v>9.1199999999999992</v>
          </cell>
        </row>
        <row r="218">
          <cell r="A218">
            <v>20176</v>
          </cell>
          <cell r="B218" t="str">
            <v>TELHA VOGATEX 2.44 X 0.50M</v>
          </cell>
          <cell r="C218" t="str">
            <v>UN</v>
          </cell>
          <cell r="D218">
            <v>5.85</v>
          </cell>
        </row>
        <row r="219">
          <cell r="A219">
            <v>20177</v>
          </cell>
          <cell r="B219" t="str">
            <v>TERRA VEGETAL</v>
          </cell>
          <cell r="C219" t="str">
            <v>M3</v>
          </cell>
          <cell r="D219">
            <v>5.83</v>
          </cell>
        </row>
        <row r="220">
          <cell r="A220">
            <v>20178</v>
          </cell>
          <cell r="B220" t="str">
            <v>TIJOLO FURADO 18 X 18 CM</v>
          </cell>
          <cell r="C220" t="str">
            <v>UN</v>
          </cell>
          <cell r="D220">
            <v>0.13</v>
          </cell>
        </row>
        <row r="221">
          <cell r="A221">
            <v>20179</v>
          </cell>
          <cell r="B221" t="str">
            <v>TIJOLO MACICO 19X9X5 CM</v>
          </cell>
          <cell r="C221" t="str">
            <v>UN</v>
          </cell>
          <cell r="D221">
            <v>7.0000000000000007E-2</v>
          </cell>
        </row>
        <row r="222">
          <cell r="A222">
            <v>20180</v>
          </cell>
          <cell r="B222" t="str">
            <v>TINTA</v>
          </cell>
          <cell r="C222" t="str">
            <v>L</v>
          </cell>
          <cell r="D222">
            <v>6.58</v>
          </cell>
        </row>
        <row r="223">
          <cell r="A223">
            <v>20181</v>
          </cell>
          <cell r="B223" t="str">
            <v>TINTA A OLEO</v>
          </cell>
          <cell r="C223" t="str">
            <v>L</v>
          </cell>
          <cell r="D223">
            <v>9.7200000000000006</v>
          </cell>
        </row>
        <row r="224">
          <cell r="A224">
            <v>20182</v>
          </cell>
          <cell r="B224" t="str">
            <v>TINTA EPOXI</v>
          </cell>
          <cell r="C224" t="str">
            <v>L</v>
          </cell>
          <cell r="D224">
            <v>19.16</v>
          </cell>
        </row>
        <row r="225">
          <cell r="A225">
            <v>20183</v>
          </cell>
          <cell r="B225" t="str">
            <v>TINTA EPOXI-FUNDO</v>
          </cell>
          <cell r="C225" t="str">
            <v>L</v>
          </cell>
          <cell r="D225">
            <v>18.329999999999998</v>
          </cell>
        </row>
        <row r="226">
          <cell r="A226">
            <v>20184</v>
          </cell>
          <cell r="B226" t="str">
            <v>TINTA ESMALTE</v>
          </cell>
          <cell r="C226" t="str">
            <v>L</v>
          </cell>
          <cell r="D226">
            <v>9.7200000000000006</v>
          </cell>
        </row>
        <row r="227">
          <cell r="A227">
            <v>20185</v>
          </cell>
          <cell r="B227" t="str">
            <v>TINTA LATEX PVA</v>
          </cell>
          <cell r="C227" t="str">
            <v>L</v>
          </cell>
          <cell r="D227">
            <v>6.58</v>
          </cell>
        </row>
        <row r="228">
          <cell r="A228">
            <v>20186</v>
          </cell>
          <cell r="B228" t="str">
            <v>TINTA LATEX PVA</v>
          </cell>
          <cell r="C228" t="str">
            <v>L</v>
          </cell>
          <cell r="D228">
            <v>6.58</v>
          </cell>
        </row>
        <row r="229">
          <cell r="A229">
            <v>20187</v>
          </cell>
          <cell r="B229" t="str">
            <v>TORNEIRA P/LAVATORIO</v>
          </cell>
          <cell r="C229" t="str">
            <v>UN</v>
          </cell>
          <cell r="D229">
            <v>10.91</v>
          </cell>
        </row>
        <row r="230">
          <cell r="A230">
            <v>20188</v>
          </cell>
          <cell r="B230" t="str">
            <v>TUBO DE CONCRETO SIMPLES DN 200</v>
          </cell>
          <cell r="C230" t="str">
            <v>M</v>
          </cell>
          <cell r="D230">
            <v>9.07</v>
          </cell>
        </row>
        <row r="231">
          <cell r="A231">
            <v>20189</v>
          </cell>
          <cell r="B231" t="str">
            <v>TUBO DE CONCRETO SIMPLES DN 300</v>
          </cell>
          <cell r="C231" t="str">
            <v>M</v>
          </cell>
          <cell r="D231">
            <v>14.43</v>
          </cell>
        </row>
        <row r="232">
          <cell r="A232">
            <v>20190</v>
          </cell>
          <cell r="B232" t="str">
            <v>TUBO DE CONCRETO SIMPLES DN 400</v>
          </cell>
          <cell r="C232" t="str">
            <v>M</v>
          </cell>
          <cell r="D232">
            <v>16.43</v>
          </cell>
        </row>
        <row r="233">
          <cell r="A233">
            <v>20191</v>
          </cell>
          <cell r="B233" t="str">
            <v>TUBO DE CONCRETO SIMPLES DN 500</v>
          </cell>
          <cell r="C233" t="str">
            <v>M</v>
          </cell>
          <cell r="D233">
            <v>23.03</v>
          </cell>
        </row>
        <row r="234">
          <cell r="A234">
            <v>20192</v>
          </cell>
          <cell r="B234" t="str">
            <v>TUBO DE CONCRETO ARMADO DN 600</v>
          </cell>
          <cell r="C234" t="str">
            <v>M</v>
          </cell>
          <cell r="D234">
            <v>38.97</v>
          </cell>
        </row>
        <row r="235">
          <cell r="A235">
            <v>20193</v>
          </cell>
          <cell r="B235" t="str">
            <v>TUBO DE CONCRETO ARMADO DN 800</v>
          </cell>
          <cell r="C235" t="str">
            <v>M</v>
          </cell>
          <cell r="D235">
            <v>67.67</v>
          </cell>
        </row>
        <row r="236">
          <cell r="A236">
            <v>20194</v>
          </cell>
          <cell r="B236" t="str">
            <v>TUBO DE CONCRETO ARMADO DN 1000</v>
          </cell>
          <cell r="C236" t="str">
            <v>M</v>
          </cell>
          <cell r="D236">
            <v>87</v>
          </cell>
        </row>
        <row r="237">
          <cell r="A237">
            <v>20195</v>
          </cell>
          <cell r="B237" t="str">
            <v>TUBO DE CONCRETO ARMADO DN 1200</v>
          </cell>
          <cell r="C237" t="str">
            <v>M</v>
          </cell>
          <cell r="D237">
            <v>133.33000000000001</v>
          </cell>
        </row>
        <row r="238">
          <cell r="A238">
            <v>20196</v>
          </cell>
          <cell r="B238" t="str">
            <v>TUBO DE DESCARGA P/CAIXA D'AGUA DO VASO SANITARIO</v>
          </cell>
          <cell r="C238" t="str">
            <v>UN</v>
          </cell>
          <cell r="D238">
            <v>2.5</v>
          </cell>
        </row>
        <row r="239">
          <cell r="A239">
            <v>20197</v>
          </cell>
          <cell r="B239" t="str">
            <v>TUBO F.G. DN 3/4"</v>
          </cell>
          <cell r="C239" t="str">
            <v>M</v>
          </cell>
          <cell r="D239">
            <v>4.8</v>
          </cell>
        </row>
        <row r="240">
          <cell r="A240">
            <v>20198</v>
          </cell>
          <cell r="B240" t="str">
            <v>TUBO F.G. DN 1"</v>
          </cell>
          <cell r="C240" t="str">
            <v>M</v>
          </cell>
          <cell r="D240">
            <v>11</v>
          </cell>
        </row>
        <row r="241">
          <cell r="A241">
            <v>20199</v>
          </cell>
          <cell r="B241" t="str">
            <v>TUBO F.G. DN 1.1/4"</v>
          </cell>
          <cell r="C241" t="str">
            <v>M</v>
          </cell>
          <cell r="D241">
            <v>13.8</v>
          </cell>
        </row>
        <row r="242">
          <cell r="A242">
            <v>20200</v>
          </cell>
          <cell r="B242" t="str">
            <v>TUBO PVC DN 2"</v>
          </cell>
          <cell r="C242" t="str">
            <v>M</v>
          </cell>
          <cell r="D242">
            <v>3.04</v>
          </cell>
        </row>
        <row r="243">
          <cell r="A243">
            <v>20201</v>
          </cell>
          <cell r="B243" t="str">
            <v>TUBO PVC JS DN 25 MM</v>
          </cell>
          <cell r="C243" t="str">
            <v>M</v>
          </cell>
          <cell r="D243">
            <v>0.82</v>
          </cell>
        </row>
        <row r="244">
          <cell r="A244">
            <v>20202</v>
          </cell>
          <cell r="B244" t="str">
            <v>TUBO PVC LL DN 25MM</v>
          </cell>
          <cell r="C244" t="str">
            <v>M</v>
          </cell>
          <cell r="D244">
            <v>0.82</v>
          </cell>
        </row>
        <row r="245">
          <cell r="A245">
            <v>20203</v>
          </cell>
          <cell r="B245" t="str">
            <v>TUBO PVC  DN 100</v>
          </cell>
          <cell r="C245" t="str">
            <v>M</v>
          </cell>
          <cell r="D245">
            <v>3.1</v>
          </cell>
        </row>
        <row r="246">
          <cell r="A246">
            <v>20204</v>
          </cell>
          <cell r="B246" t="str">
            <v>TUBO PVC ESGOTO DN 100</v>
          </cell>
          <cell r="C246" t="str">
            <v>M</v>
          </cell>
          <cell r="D246">
            <v>3.1</v>
          </cell>
        </row>
        <row r="247">
          <cell r="A247">
            <v>20205</v>
          </cell>
          <cell r="B247" t="str">
            <v>TUBO CONCRETO DN 600</v>
          </cell>
          <cell r="C247" t="str">
            <v>M</v>
          </cell>
          <cell r="D247">
            <v>38</v>
          </cell>
        </row>
        <row r="248">
          <cell r="A248">
            <v>20206</v>
          </cell>
          <cell r="B248" t="str">
            <v>TUBO CONCRETO DN 800</v>
          </cell>
          <cell r="C248" t="str">
            <v>M</v>
          </cell>
          <cell r="D248">
            <v>67.2</v>
          </cell>
        </row>
        <row r="249">
          <cell r="A249">
            <v>20207</v>
          </cell>
          <cell r="B249" t="str">
            <v>TUBO TIPO PVC DN 0.80M</v>
          </cell>
          <cell r="C249" t="str">
            <v>M</v>
          </cell>
          <cell r="D249">
            <v>57.34</v>
          </cell>
        </row>
        <row r="250">
          <cell r="A250">
            <v>20208</v>
          </cell>
          <cell r="B250" t="str">
            <v>T F.G. DN  3/4"</v>
          </cell>
          <cell r="C250" t="str">
            <v>UN</v>
          </cell>
          <cell r="D250">
            <v>3</v>
          </cell>
        </row>
        <row r="251">
          <cell r="A251">
            <v>20209</v>
          </cell>
          <cell r="B251" t="str">
            <v>TRINCOS C/PORTA CADEADO MARCA PIHL (12 CM)</v>
          </cell>
          <cell r="C251" t="str">
            <v>UN</v>
          </cell>
          <cell r="D251">
            <v>1.3</v>
          </cell>
        </row>
        <row r="252">
          <cell r="A252">
            <v>20210</v>
          </cell>
          <cell r="B252" t="str">
            <v>VALVULA PLASTICA P/LAVATORIO</v>
          </cell>
          <cell r="C252" t="str">
            <v>UN</v>
          </cell>
          <cell r="D252">
            <v>0.82</v>
          </cell>
        </row>
        <row r="253">
          <cell r="A253">
            <v>20211</v>
          </cell>
          <cell r="B253" t="str">
            <v>VASO SANITARIO</v>
          </cell>
          <cell r="C253" t="str">
            <v>UN</v>
          </cell>
          <cell r="D253">
            <v>40.5</v>
          </cell>
        </row>
        <row r="254">
          <cell r="A254">
            <v>20212</v>
          </cell>
          <cell r="B254" t="str">
            <v>VERMELHAO</v>
          </cell>
          <cell r="C254" t="str">
            <v>KG</v>
          </cell>
          <cell r="D254">
            <v>7</v>
          </cell>
        </row>
        <row r="255">
          <cell r="A255">
            <v>20213</v>
          </cell>
          <cell r="B255" t="str">
            <v>VIGA DE PEROBA 6 X 12CM</v>
          </cell>
          <cell r="C255" t="str">
            <v>M</v>
          </cell>
          <cell r="D255">
            <v>3.5</v>
          </cell>
        </row>
        <row r="256">
          <cell r="A256">
            <v>20214</v>
          </cell>
          <cell r="B256" t="str">
            <v>VIGOTA EM MADEIRA: 6 X 12 CM</v>
          </cell>
          <cell r="C256" t="str">
            <v>M</v>
          </cell>
          <cell r="D256">
            <v>3.5</v>
          </cell>
        </row>
        <row r="257">
          <cell r="A257">
            <v>20215</v>
          </cell>
          <cell r="B257" t="str">
            <v>VIGOTA EM MADEIRA: 8 X 12 CM</v>
          </cell>
          <cell r="C257" t="str">
            <v>M</v>
          </cell>
          <cell r="D257">
            <v>4.67</v>
          </cell>
        </row>
        <row r="258">
          <cell r="A258">
            <v>20216</v>
          </cell>
          <cell r="B258" t="str">
            <v>ZARCAO</v>
          </cell>
          <cell r="C258" t="str">
            <v>L</v>
          </cell>
          <cell r="D258">
            <v>9.17</v>
          </cell>
        </row>
        <row r="259">
          <cell r="A259">
            <v>20217</v>
          </cell>
          <cell r="B259" t="str">
            <v>MADEIRIT 6 MM</v>
          </cell>
          <cell r="C259" t="str">
            <v>M2</v>
          </cell>
          <cell r="D259">
            <v>4.51</v>
          </cell>
        </row>
        <row r="260">
          <cell r="A260">
            <v>20218</v>
          </cell>
          <cell r="B260" t="str">
            <v>VIDROS LISO E= 3 MM</v>
          </cell>
          <cell r="C260" t="str">
            <v>M2</v>
          </cell>
          <cell r="D260">
            <v>35.5</v>
          </cell>
        </row>
        <row r="261">
          <cell r="A261">
            <v>20219</v>
          </cell>
          <cell r="B261" t="str">
            <v>HEY'DY K-11 KZ</v>
          </cell>
          <cell r="C261" t="str">
            <v>M2</v>
          </cell>
          <cell r="D261">
            <v>8</v>
          </cell>
        </row>
        <row r="262">
          <cell r="A262">
            <v>20220</v>
          </cell>
          <cell r="B262" t="str">
            <v>SONDAGEM DE TERRENO A TRADO</v>
          </cell>
          <cell r="C262" t="str">
            <v>M</v>
          </cell>
          <cell r="D262">
            <v>11.09</v>
          </cell>
        </row>
        <row r="263">
          <cell r="A263">
            <v>20221</v>
          </cell>
          <cell r="B263" t="str">
            <v>LOGOTIPO PADRAO SANEAGO</v>
          </cell>
          <cell r="C263" t="str">
            <v>UN</v>
          </cell>
          <cell r="D263">
            <v>100</v>
          </cell>
        </row>
        <row r="264">
          <cell r="A264">
            <v>20222</v>
          </cell>
          <cell r="B264" t="str">
            <v>TAMPA DE VISITA 0.7X0.7M</v>
          </cell>
          <cell r="C264" t="str">
            <v>UN</v>
          </cell>
          <cell r="D264">
            <v>48.26</v>
          </cell>
        </row>
        <row r="265">
          <cell r="A265">
            <v>20223</v>
          </cell>
          <cell r="B265" t="str">
            <v>VENTILACOES</v>
          </cell>
          <cell r="C265" t="str">
            <v>UN</v>
          </cell>
          <cell r="D265">
            <v>53.84</v>
          </cell>
        </row>
        <row r="266">
          <cell r="A266">
            <v>20224</v>
          </cell>
          <cell r="B266" t="str">
            <v>ESCADA MARINHEIRO SEM PROTECAO</v>
          </cell>
          <cell r="C266" t="str">
            <v>M</v>
          </cell>
          <cell r="D266">
            <v>18.91</v>
          </cell>
        </row>
        <row r="267">
          <cell r="A267">
            <v>20226</v>
          </cell>
          <cell r="B267" t="str">
            <v>PORTAO PADRAO SANEAGO</v>
          </cell>
          <cell r="C267" t="str">
            <v>M2</v>
          </cell>
          <cell r="D267">
            <v>80.08</v>
          </cell>
        </row>
        <row r="268">
          <cell r="A268">
            <v>20228</v>
          </cell>
          <cell r="B268" t="str">
            <v>CADASTRO DE REDES E ADUTORAS</v>
          </cell>
          <cell r="C268" t="str">
            <v>M</v>
          </cell>
          <cell r="D268">
            <v>0.28000000000000003</v>
          </cell>
        </row>
        <row r="269">
          <cell r="A269">
            <v>20229</v>
          </cell>
          <cell r="B269" t="str">
            <v>LIGACOES DOMICILIARES COM HIDROMETRO</v>
          </cell>
          <cell r="C269" t="str">
            <v>UN</v>
          </cell>
          <cell r="D269">
            <v>0</v>
          </cell>
        </row>
        <row r="270">
          <cell r="A270">
            <v>20230</v>
          </cell>
          <cell r="B270" t="str">
            <v>PLACA DE OBRA (INCLUINDO MATERIAL EXCETO MADEIRA)</v>
          </cell>
          <cell r="C270" t="str">
            <v>M2</v>
          </cell>
          <cell r="D270">
            <v>50</v>
          </cell>
        </row>
        <row r="271">
          <cell r="A271">
            <v>20231</v>
          </cell>
          <cell r="B271" t="str">
            <v>ESTACA-PRANCHA</v>
          </cell>
          <cell r="C271" t="str">
            <v>KG</v>
          </cell>
          <cell r="D271">
            <v>3.5</v>
          </cell>
        </row>
        <row r="272">
          <cell r="A272">
            <v>20232</v>
          </cell>
          <cell r="B272" t="str">
            <v>COLAR DE TOMADA PVC/PVC C/ TRAVAS DN 50</v>
          </cell>
          <cell r="C272" t="str">
            <v>UN</v>
          </cell>
          <cell r="D272">
            <v>3.75</v>
          </cell>
        </row>
        <row r="273">
          <cell r="A273">
            <v>20233</v>
          </cell>
          <cell r="B273" t="str">
            <v>REGISTRO PVC MACHO CABECA QUADRADA DN 3/4"</v>
          </cell>
          <cell r="C273" t="str">
            <v>UN</v>
          </cell>
          <cell r="D273">
            <v>6</v>
          </cell>
        </row>
        <row r="274">
          <cell r="A274">
            <v>20234</v>
          </cell>
          <cell r="B274" t="str">
            <v>ADAPTADOR P/ PEAD DN 3/4"</v>
          </cell>
          <cell r="C274" t="str">
            <v>UN</v>
          </cell>
          <cell r="D274">
            <v>1.32</v>
          </cell>
        </row>
        <row r="275">
          <cell r="A275">
            <v>20235</v>
          </cell>
          <cell r="B275" t="str">
            <v>TUBO POLIETILENO DN  20MM</v>
          </cell>
          <cell r="C275" t="str">
            <v>M</v>
          </cell>
          <cell r="D275">
            <v>1.82</v>
          </cell>
        </row>
        <row r="276">
          <cell r="A276">
            <v>20236</v>
          </cell>
          <cell r="B276" t="str">
            <v>FITA VEDA ROSCA DN 3/4" P/ 10 M</v>
          </cell>
          <cell r="C276" t="str">
            <v>UN</v>
          </cell>
          <cell r="D276">
            <v>1.45</v>
          </cell>
        </row>
        <row r="277">
          <cell r="A277">
            <v>20237</v>
          </cell>
          <cell r="B277" t="str">
            <v>KIT CAVALETE PARA LIGACAO PREDIAL</v>
          </cell>
          <cell r="C277" t="str">
            <v>UN</v>
          </cell>
          <cell r="D277">
            <v>27.5</v>
          </cell>
        </row>
        <row r="278">
          <cell r="A278">
            <v>20238</v>
          </cell>
          <cell r="B278" t="str">
            <v>HIDROMETRO LEITURA DIRETA CAP. 1,5 M3/H X 3/4"</v>
          </cell>
          <cell r="C278" t="str">
            <v>UN</v>
          </cell>
          <cell r="D278">
            <v>45.48</v>
          </cell>
        </row>
        <row r="279">
          <cell r="A279">
            <v>20239</v>
          </cell>
          <cell r="B279" t="str">
            <v>TUBO DE CONCRETO TIPO PV 0 = 1.0 M  H = 0.50 M</v>
          </cell>
          <cell r="C279" t="str">
            <v>UN</v>
          </cell>
          <cell r="D279">
            <v>34.17</v>
          </cell>
        </row>
        <row r="280">
          <cell r="A280">
            <v>20240</v>
          </cell>
          <cell r="B280" t="str">
            <v>TUBO DE CONCRETO TIPO PV 0 = 0.60 M H = 0.40 M</v>
          </cell>
          <cell r="C280" t="str">
            <v>UN</v>
          </cell>
          <cell r="D280">
            <v>16.45</v>
          </cell>
        </row>
        <row r="281">
          <cell r="A281">
            <v>20241</v>
          </cell>
          <cell r="B281" t="str">
            <v>PERFIL I 10"</v>
          </cell>
          <cell r="C281" t="str">
            <v>M</v>
          </cell>
          <cell r="D281">
            <v>1.99</v>
          </cell>
        </row>
        <row r="282">
          <cell r="A282">
            <v>20242</v>
          </cell>
          <cell r="B282" t="str">
            <v>PERFIL H 6"</v>
          </cell>
          <cell r="C282" t="str">
            <v>M</v>
          </cell>
          <cell r="D282">
            <v>1.99</v>
          </cell>
        </row>
        <row r="283">
          <cell r="A283">
            <v>20243</v>
          </cell>
          <cell r="B283" t="str">
            <v>TUBO METALICO EQUIPADO</v>
          </cell>
          <cell r="C283" t="str">
            <v>KG</v>
          </cell>
          <cell r="D283">
            <v>0.55000000000000004</v>
          </cell>
        </row>
        <row r="284">
          <cell r="A284">
            <v>20244</v>
          </cell>
          <cell r="B284" t="str">
            <v>GASOLINA</v>
          </cell>
          <cell r="C284" t="str">
            <v>L</v>
          </cell>
          <cell r="D284">
            <v>1.89</v>
          </cell>
        </row>
        <row r="285">
          <cell r="A285">
            <v>20245</v>
          </cell>
          <cell r="B285" t="str">
            <v>ALCOOL</v>
          </cell>
          <cell r="C285" t="str">
            <v>L</v>
          </cell>
          <cell r="D285">
            <v>1.45</v>
          </cell>
        </row>
        <row r="286">
          <cell r="A286">
            <v>20246</v>
          </cell>
          <cell r="B286" t="str">
            <v>OLEO DIESEL</v>
          </cell>
          <cell r="C286" t="str">
            <v>L</v>
          </cell>
          <cell r="D286">
            <v>1.49</v>
          </cell>
        </row>
        <row r="287">
          <cell r="A287">
            <v>20247</v>
          </cell>
          <cell r="B287" t="str">
            <v>OLEO E LUBRIFICACAO PARA CARRO DE PASSEIO</v>
          </cell>
          <cell r="C287" t="str">
            <v>L</v>
          </cell>
          <cell r="D287">
            <v>0</v>
          </cell>
        </row>
        <row r="288">
          <cell r="A288">
            <v>20248</v>
          </cell>
          <cell r="B288" t="str">
            <v>OLEO E LUBRIFICANTE PARA CAMINHOES</v>
          </cell>
          <cell r="C288" t="str">
            <v>L</v>
          </cell>
          <cell r="D288">
            <v>6.5</v>
          </cell>
        </row>
        <row r="289">
          <cell r="A289">
            <v>20249</v>
          </cell>
          <cell r="B289" t="str">
            <v>PNEUS PARA CARRO DE PASSEIO(/1000)</v>
          </cell>
          <cell r="C289" t="str">
            <v>UN</v>
          </cell>
          <cell r="D289">
            <v>0</v>
          </cell>
        </row>
        <row r="290">
          <cell r="A290">
            <v>20250</v>
          </cell>
          <cell r="B290" t="str">
            <v>PNEUS PARA CAMINHAO MB-1214</v>
          </cell>
          <cell r="C290" t="str">
            <v>UN</v>
          </cell>
          <cell r="D290">
            <v>0</v>
          </cell>
        </row>
        <row r="291">
          <cell r="A291">
            <v>20251</v>
          </cell>
          <cell r="B291" t="str">
            <v>LUBRIFICACAO E LAVAGEM P/CARROS DE PASSEIO(/1000)</v>
          </cell>
          <cell r="C291" t="str">
            <v>UN</v>
          </cell>
          <cell r="D291">
            <v>0</v>
          </cell>
        </row>
        <row r="292">
          <cell r="A292">
            <v>20252</v>
          </cell>
          <cell r="B292" t="str">
            <v>LUBRIFICACAO E LAVAGEM PARA CAMINHOES(/1000)</v>
          </cell>
          <cell r="C292" t="str">
            <v>UN</v>
          </cell>
          <cell r="D292">
            <v>0</v>
          </cell>
        </row>
        <row r="293">
          <cell r="A293">
            <v>20253</v>
          </cell>
          <cell r="B293" t="str">
            <v>MANUTENCAO PARA CAMINHAO MB-1214(/1000)</v>
          </cell>
          <cell r="C293" t="str">
            <v>UN</v>
          </cell>
          <cell r="D293">
            <v>0</v>
          </cell>
        </row>
        <row r="294">
          <cell r="A294">
            <v>20254</v>
          </cell>
          <cell r="B294" t="str">
            <v>MANUTENCAO PARA GOL CL A GASOLINA (/1000)</v>
          </cell>
          <cell r="C294" t="str">
            <v>UN</v>
          </cell>
          <cell r="D294">
            <v>0</v>
          </cell>
        </row>
        <row r="295">
          <cell r="A295">
            <v>20255</v>
          </cell>
          <cell r="B295" t="str">
            <v>MANUTENCAO PARA GOL CL A ALCOOL(/1000)</v>
          </cell>
          <cell r="C295" t="str">
            <v>UN</v>
          </cell>
          <cell r="D295">
            <v>0</v>
          </cell>
        </row>
        <row r="296">
          <cell r="A296">
            <v>20256</v>
          </cell>
          <cell r="B296" t="str">
            <v>LICENCIAMENTO E SEGURO P/CAMINHAO MB-1214(/1000)</v>
          </cell>
          <cell r="C296" t="str">
            <v>UN</v>
          </cell>
          <cell r="D296">
            <v>0</v>
          </cell>
        </row>
        <row r="297">
          <cell r="A297">
            <v>20257</v>
          </cell>
          <cell r="B297" t="str">
            <v>LICENCIAMENTO E SEGURO P/GOL CL A GASOLINA(/1000)</v>
          </cell>
          <cell r="C297" t="str">
            <v>UN</v>
          </cell>
          <cell r="D297">
            <v>0</v>
          </cell>
        </row>
        <row r="298">
          <cell r="A298">
            <v>20258</v>
          </cell>
          <cell r="B298" t="str">
            <v>LICENCIAMENTO E SEGURO P/GOL CL A ALCOOL (/1000)</v>
          </cell>
          <cell r="C298" t="str">
            <v>UN</v>
          </cell>
          <cell r="D298">
            <v>0</v>
          </cell>
        </row>
        <row r="299">
          <cell r="A299">
            <v>20259</v>
          </cell>
          <cell r="B299" t="str">
            <v>SEGURO TOTAL P/ CAMINHAO MB-1214 (/1000)</v>
          </cell>
          <cell r="C299" t="str">
            <v>UN</v>
          </cell>
          <cell r="D299">
            <v>0</v>
          </cell>
        </row>
        <row r="300">
          <cell r="A300">
            <v>20260</v>
          </cell>
          <cell r="B300" t="str">
            <v>SEGURO TOTAL PARA GOL CL A GASOLINA (/1000)</v>
          </cell>
          <cell r="C300" t="str">
            <v>UN</v>
          </cell>
          <cell r="D300">
            <v>0</v>
          </cell>
        </row>
        <row r="301">
          <cell r="A301">
            <v>20261</v>
          </cell>
          <cell r="B301" t="str">
            <v>SEGURO TOTAL PARA GOL CL A ALCOOL (/1000)</v>
          </cell>
          <cell r="C301" t="str">
            <v>UN</v>
          </cell>
          <cell r="D301">
            <v>0</v>
          </cell>
        </row>
        <row r="302">
          <cell r="A302">
            <v>20262</v>
          </cell>
          <cell r="B302" t="str">
            <v>DEPRECIACAO PARA CAMINHAO MB-1214 (/1000)</v>
          </cell>
          <cell r="C302" t="str">
            <v>UN</v>
          </cell>
          <cell r="D302">
            <v>0</v>
          </cell>
        </row>
        <row r="303">
          <cell r="A303">
            <v>20263</v>
          </cell>
          <cell r="B303" t="str">
            <v>DEPRECIACAO PARA GOL CL A GASOLINA (/1000)</v>
          </cell>
          <cell r="C303" t="str">
            <v>UN</v>
          </cell>
          <cell r="D303">
            <v>0</v>
          </cell>
        </row>
        <row r="304">
          <cell r="A304">
            <v>20264</v>
          </cell>
          <cell r="B304" t="str">
            <v>DEPRECIACAO PARA GOL A ALCOOL (/1000)</v>
          </cell>
          <cell r="C304" t="str">
            <v>UN</v>
          </cell>
          <cell r="D304">
            <v>0</v>
          </cell>
        </row>
        <row r="305">
          <cell r="A305">
            <v>20265</v>
          </cell>
          <cell r="B305" t="str">
            <v>JUROS PARA CAMINHAO MB-1214 (/1000)</v>
          </cell>
          <cell r="C305" t="str">
            <v>UN</v>
          </cell>
          <cell r="D305">
            <v>0</v>
          </cell>
        </row>
        <row r="306">
          <cell r="A306">
            <v>20266</v>
          </cell>
          <cell r="B306" t="str">
            <v>JUROS PARA GOL CL A GASOLINA (/1000)</v>
          </cell>
          <cell r="C306" t="str">
            <v>UN</v>
          </cell>
          <cell r="D306">
            <v>0</v>
          </cell>
        </row>
        <row r="307">
          <cell r="A307">
            <v>20267</v>
          </cell>
          <cell r="B307" t="str">
            <v>JUROS PARA GOL CL A ALCOOL (/1000)</v>
          </cell>
          <cell r="C307" t="str">
            <v>UN</v>
          </cell>
          <cell r="D307">
            <v>0</v>
          </cell>
        </row>
        <row r="308">
          <cell r="A308">
            <v>20268</v>
          </cell>
          <cell r="B308" t="str">
            <v>CONE DE SINALIZACAO C/PINTURA REFLETIVA H=0,50 M</v>
          </cell>
          <cell r="C308" t="str">
            <v>UN</v>
          </cell>
          <cell r="D308">
            <v>6</v>
          </cell>
        </row>
        <row r="309">
          <cell r="A309">
            <v>20269</v>
          </cell>
          <cell r="B309" t="str">
            <v>CONE DE SINALIZACAO C/PINTURA REFLETIVA H=0,70 M</v>
          </cell>
          <cell r="C309" t="str">
            <v>UN</v>
          </cell>
          <cell r="D309">
            <v>18</v>
          </cell>
        </row>
        <row r="310">
          <cell r="A310">
            <v>20270</v>
          </cell>
          <cell r="B310" t="str">
            <v>TELHA CERAMICA TIPO FRANCESA</v>
          </cell>
          <cell r="C310" t="str">
            <v>UN</v>
          </cell>
          <cell r="D310">
            <v>0.19</v>
          </cell>
        </row>
        <row r="311">
          <cell r="A311">
            <v>20271</v>
          </cell>
          <cell r="B311" t="str">
            <v>TELHA CERAMICA TIPO PLAN</v>
          </cell>
          <cell r="C311" t="str">
            <v>UN</v>
          </cell>
          <cell r="D311">
            <v>0.19</v>
          </cell>
        </row>
        <row r="312">
          <cell r="A312">
            <v>20272</v>
          </cell>
          <cell r="B312" t="str">
            <v>CADEADO PADO OU PAPAIZ NUM. 35</v>
          </cell>
          <cell r="C312" t="str">
            <v>UN</v>
          </cell>
          <cell r="D312">
            <v>6.64</v>
          </cell>
        </row>
        <row r="313">
          <cell r="A313">
            <v>20273</v>
          </cell>
          <cell r="B313" t="str">
            <v>PORTA METALICA TIPO VENEZIANA P/QUADRO COMANDO</v>
          </cell>
          <cell r="C313" t="str">
            <v>M2</v>
          </cell>
          <cell r="D313">
            <v>175</v>
          </cell>
        </row>
        <row r="314">
          <cell r="A314">
            <v>20274</v>
          </cell>
          <cell r="B314" t="str">
            <v>TAMPA METALICA</v>
          </cell>
          <cell r="C314" t="str">
            <v>M2</v>
          </cell>
          <cell r="D314">
            <v>48.27</v>
          </cell>
        </row>
        <row r="315">
          <cell r="A315">
            <v>20282</v>
          </cell>
          <cell r="B315" t="str">
            <v>EXPLOSIVO GE-60%</v>
          </cell>
          <cell r="C315" t="str">
            <v>KG</v>
          </cell>
          <cell r="D315">
            <v>3.52</v>
          </cell>
        </row>
        <row r="316">
          <cell r="A316">
            <v>20283</v>
          </cell>
          <cell r="B316" t="str">
            <v>EXPLOSIVO TR-60%</v>
          </cell>
          <cell r="C316" t="str">
            <v>KG</v>
          </cell>
          <cell r="D316">
            <v>3.52</v>
          </cell>
        </row>
        <row r="317">
          <cell r="A317">
            <v>20284</v>
          </cell>
          <cell r="B317" t="str">
            <v>CORDEL DETONANTE</v>
          </cell>
          <cell r="C317" t="str">
            <v>M</v>
          </cell>
          <cell r="D317">
            <v>0.7</v>
          </cell>
        </row>
        <row r="318">
          <cell r="A318">
            <v>20285</v>
          </cell>
          <cell r="B318" t="str">
            <v>RETARDADOR</v>
          </cell>
          <cell r="C318" t="str">
            <v>UN</v>
          </cell>
          <cell r="D318">
            <v>7</v>
          </cell>
        </row>
        <row r="319">
          <cell r="A319">
            <v>20286</v>
          </cell>
          <cell r="B319" t="str">
            <v>ESPOLETA ELETRICA</v>
          </cell>
          <cell r="C319" t="str">
            <v>UN</v>
          </cell>
          <cell r="D319">
            <v>6.8</v>
          </cell>
        </row>
        <row r="320">
          <cell r="A320">
            <v>20287</v>
          </cell>
          <cell r="B320" t="str">
            <v>BROCAS</v>
          </cell>
          <cell r="C320" t="str">
            <v>CJ</v>
          </cell>
          <cell r="D320">
            <v>875</v>
          </cell>
        </row>
        <row r="321">
          <cell r="A321">
            <v>20291</v>
          </cell>
          <cell r="B321" t="str">
            <v>LIMP.CORTE COLC.COMP.CASC.IMPRIM.COLOC.CAPA ASFAL.</v>
          </cell>
          <cell r="C321" t="str">
            <v>M2</v>
          </cell>
          <cell r="D321">
            <v>29.16</v>
          </cell>
        </row>
        <row r="322">
          <cell r="A322">
            <v>20292</v>
          </cell>
          <cell r="B322" t="str">
            <v>REPOS. ASFALT.(REMENDO PAV.EST.+PRE-MIST. A FRIO)</v>
          </cell>
          <cell r="C322" t="str">
            <v>M2</v>
          </cell>
          <cell r="D322">
            <v>19.100000000000001</v>
          </cell>
        </row>
        <row r="323">
          <cell r="A323">
            <v>20293</v>
          </cell>
          <cell r="B323" t="str">
            <v>REPOS.ASFALT.(REM.PAV.EST.+TRAT.SUP. FRIO SIMPLES)</v>
          </cell>
          <cell r="C323" t="str">
            <v>M2</v>
          </cell>
          <cell r="D323">
            <v>12.73</v>
          </cell>
        </row>
        <row r="324">
          <cell r="A324">
            <v>20294</v>
          </cell>
          <cell r="B324" t="str">
            <v>REP.ASF.(REM.PAV.EST.+TRAT.SUP.FRIO S.+ CAPA SEL.)</v>
          </cell>
          <cell r="C324" t="str">
            <v>M2</v>
          </cell>
          <cell r="D324">
            <v>13.53</v>
          </cell>
        </row>
        <row r="325">
          <cell r="A325">
            <v>20295</v>
          </cell>
          <cell r="B325" t="str">
            <v>REPOS.ASFALT.(REM.PAV.EST.+ TRAT.SUP.A FRIO DUPLO)</v>
          </cell>
          <cell r="C325" t="str">
            <v>M2</v>
          </cell>
          <cell r="D325">
            <v>15.11</v>
          </cell>
        </row>
        <row r="326">
          <cell r="A326">
            <v>20296</v>
          </cell>
          <cell r="B326" t="str">
            <v>REP.ASF.(REM.PAV.EST.+TRAT.SUP.FRIO D.+ CAPA SEL.)</v>
          </cell>
          <cell r="C326" t="str">
            <v>M2</v>
          </cell>
          <cell r="D326">
            <v>15.92</v>
          </cell>
        </row>
        <row r="327">
          <cell r="A327">
            <v>20298</v>
          </cell>
          <cell r="B327" t="str">
            <v>VITLASTIC</v>
          </cell>
          <cell r="C327" t="str">
            <v>M2</v>
          </cell>
          <cell r="D327">
            <v>18.73</v>
          </cell>
        </row>
        <row r="328">
          <cell r="A328">
            <v>20299</v>
          </cell>
          <cell r="B328" t="str">
            <v>TAMPONAMENTO</v>
          </cell>
          <cell r="C328" t="str">
            <v>M2</v>
          </cell>
          <cell r="D328">
            <v>3.05</v>
          </cell>
        </row>
        <row r="329">
          <cell r="A329">
            <v>20301</v>
          </cell>
          <cell r="B329" t="str">
            <v>MANTA BUTILICA</v>
          </cell>
          <cell r="C329" t="str">
            <v>M2</v>
          </cell>
          <cell r="D329">
            <v>36.36</v>
          </cell>
        </row>
        <row r="330">
          <cell r="A330">
            <v>20302</v>
          </cell>
          <cell r="B330" t="str">
            <v>TINTA VERNIZ</v>
          </cell>
          <cell r="C330" t="str">
            <v>L</v>
          </cell>
          <cell r="D330">
            <v>7.22</v>
          </cell>
        </row>
        <row r="331">
          <cell r="A331">
            <v>20303</v>
          </cell>
          <cell r="B331" t="str">
            <v>TINTA GRAFITE</v>
          </cell>
          <cell r="C331" t="str">
            <v>L</v>
          </cell>
          <cell r="D331">
            <v>6.53</v>
          </cell>
        </row>
        <row r="332">
          <cell r="A332">
            <v>20319</v>
          </cell>
          <cell r="B332" t="str">
            <v>LASTRO DE CASCALHO</v>
          </cell>
          <cell r="C332" t="str">
            <v>M3</v>
          </cell>
          <cell r="D332">
            <v>21.54</v>
          </cell>
        </row>
        <row r="333">
          <cell r="A333">
            <v>21000</v>
          </cell>
          <cell r="B333" t="str">
            <v>MANUSEIOS E TRANSPORTES DIVERSOS</v>
          </cell>
          <cell r="D333">
            <v>0</v>
          </cell>
        </row>
        <row r="334">
          <cell r="A334">
            <v>21001</v>
          </cell>
          <cell r="B334" t="str">
            <v>CTD PVC</v>
          </cell>
          <cell r="C334" t="str">
            <v>KG</v>
          </cell>
          <cell r="D334">
            <v>0.01</v>
          </cell>
        </row>
        <row r="335">
          <cell r="A335">
            <v>21002</v>
          </cell>
          <cell r="B335" t="str">
            <v>CTD FERRO FUNDIDO</v>
          </cell>
          <cell r="C335" t="str">
            <v>KG</v>
          </cell>
          <cell r="D335">
            <v>0.02</v>
          </cell>
        </row>
        <row r="336">
          <cell r="A336">
            <v>21003</v>
          </cell>
          <cell r="B336" t="str">
            <v>VINICOLA</v>
          </cell>
          <cell r="C336" t="str">
            <v>KG</v>
          </cell>
          <cell r="D336">
            <v>8.33</v>
          </cell>
        </row>
        <row r="337">
          <cell r="A337">
            <v>21004</v>
          </cell>
          <cell r="B337" t="str">
            <v>PISO VINILICO (PAVIFLEX) E = 2 MM</v>
          </cell>
          <cell r="C337" t="str">
            <v>M2</v>
          </cell>
          <cell r="D337">
            <v>24.3</v>
          </cell>
        </row>
        <row r="338">
          <cell r="A338">
            <v>21005</v>
          </cell>
          <cell r="B338" t="str">
            <v>PISO VINILICO (PAVIFLEX) E = 3 MM</v>
          </cell>
          <cell r="C338" t="str">
            <v>M2</v>
          </cell>
          <cell r="D338">
            <v>24.3</v>
          </cell>
        </row>
        <row r="339">
          <cell r="A339">
            <v>21006</v>
          </cell>
          <cell r="B339" t="str">
            <v>CASCOLA</v>
          </cell>
          <cell r="C339" t="str">
            <v>KG</v>
          </cell>
          <cell r="D339">
            <v>8.33</v>
          </cell>
        </row>
        <row r="340">
          <cell r="A340">
            <v>21007</v>
          </cell>
          <cell r="B340" t="str">
            <v>PLACA DE BORRACHA ANTIDERRAPANTE E = 3 MM</v>
          </cell>
          <cell r="C340" t="str">
            <v>M2</v>
          </cell>
          <cell r="D340">
            <v>22.7</v>
          </cell>
        </row>
        <row r="341">
          <cell r="A341">
            <v>21008</v>
          </cell>
          <cell r="B341" t="str">
            <v>PLACA DE BORRACHA E = 13 MM</v>
          </cell>
          <cell r="C341" t="str">
            <v>M2</v>
          </cell>
          <cell r="D341">
            <v>22.7</v>
          </cell>
        </row>
        <row r="342">
          <cell r="A342">
            <v>21009</v>
          </cell>
          <cell r="B342" t="str">
            <v>PLACA DE BORRACHA E = 15 MM</v>
          </cell>
          <cell r="C342" t="str">
            <v>M2</v>
          </cell>
          <cell r="D342">
            <v>22.7</v>
          </cell>
        </row>
        <row r="343">
          <cell r="A343">
            <v>21010</v>
          </cell>
          <cell r="B343" t="str">
            <v>CONCRETO PRE MISTURADO FCK 13.5 MPA (INCL.LANCAM.)</v>
          </cell>
          <cell r="C343" t="str">
            <v>M3</v>
          </cell>
          <cell r="D343">
            <v>190</v>
          </cell>
        </row>
        <row r="344">
          <cell r="A344">
            <v>21011</v>
          </cell>
          <cell r="B344" t="str">
            <v>CONCRETO PRE MISTURADO FCK 15.0 MPA (INCL.LANCAM.)</v>
          </cell>
          <cell r="C344" t="str">
            <v>M3</v>
          </cell>
          <cell r="D344">
            <v>198</v>
          </cell>
        </row>
        <row r="345">
          <cell r="A345">
            <v>21012</v>
          </cell>
          <cell r="B345" t="str">
            <v>CONCRETO PRE MISTURADO FCK 18.0 MPA (INCL.LANCAM.)</v>
          </cell>
          <cell r="C345" t="str">
            <v>M3</v>
          </cell>
          <cell r="D345">
            <v>210</v>
          </cell>
        </row>
        <row r="346">
          <cell r="A346">
            <v>21013</v>
          </cell>
          <cell r="B346" t="str">
            <v>BOMBEAMENTO DE CONCRETO</v>
          </cell>
          <cell r="C346" t="str">
            <v>M3</v>
          </cell>
          <cell r="D346">
            <v>15</v>
          </cell>
        </row>
        <row r="347">
          <cell r="A347">
            <v>21014</v>
          </cell>
          <cell r="B347" t="str">
            <v>CONCRETO PRE-MIST. BOMBEAVEL FCK=15,0 MPA SLUMP=10</v>
          </cell>
          <cell r="C347" t="str">
            <v>M3</v>
          </cell>
          <cell r="D347">
            <v>203</v>
          </cell>
        </row>
        <row r="348">
          <cell r="A348">
            <v>21015</v>
          </cell>
          <cell r="B348" t="str">
            <v>VIGA DE CONCRETO PRE MOLDADA P/ LAJE (VOLTERRANA)</v>
          </cell>
          <cell r="C348" t="str">
            <v>M</v>
          </cell>
          <cell r="D348">
            <v>3.36</v>
          </cell>
        </row>
        <row r="349">
          <cell r="A349">
            <v>21016</v>
          </cell>
          <cell r="B349" t="str">
            <v>PINTURA P/PLACA DE ADVERTENCIA 1,0X0,40 M</v>
          </cell>
          <cell r="C349" t="str">
            <v>UN</v>
          </cell>
          <cell r="D349">
            <v>25</v>
          </cell>
        </row>
        <row r="350">
          <cell r="A350">
            <v>21017</v>
          </cell>
          <cell r="B350" t="str">
            <v>FERRAGEM 0=1/2" P/CAVALETE DA PLACA DE ADVERTENCIA</v>
          </cell>
          <cell r="C350" t="str">
            <v>KG</v>
          </cell>
          <cell r="D350">
            <v>1.99</v>
          </cell>
        </row>
        <row r="351">
          <cell r="A351">
            <v>21018</v>
          </cell>
          <cell r="B351" t="str">
            <v>CHAPA METALICA N. 20 P/PLACA DE ADVERTENCIA</v>
          </cell>
          <cell r="C351" t="str">
            <v>M2</v>
          </cell>
          <cell r="D351">
            <v>19.41</v>
          </cell>
        </row>
        <row r="352">
          <cell r="A352">
            <v>21019</v>
          </cell>
          <cell r="B352" t="str">
            <v>PARAFUSO 5/16"X3/4" C/PORCA E ARRUELA P/PLACA ADV.</v>
          </cell>
          <cell r="C352" t="str">
            <v>UN</v>
          </cell>
          <cell r="D352">
            <v>0.1</v>
          </cell>
        </row>
        <row r="353">
          <cell r="A353">
            <v>21103</v>
          </cell>
          <cell r="B353" t="str">
            <v>BOMBEAMENTO DE CONCRETO</v>
          </cell>
          <cell r="C353" t="str">
            <v>M3</v>
          </cell>
          <cell r="D353">
            <v>15</v>
          </cell>
        </row>
        <row r="354">
          <cell r="A354">
            <v>21104</v>
          </cell>
          <cell r="B354" t="str">
            <v>ESCAVACAO MEC. SOLO-MOLE DE 4.0 A 6.0 M</v>
          </cell>
          <cell r="C354" t="str">
            <v>M3</v>
          </cell>
          <cell r="D354">
            <v>0</v>
          </cell>
        </row>
        <row r="355">
          <cell r="A355">
            <v>21105</v>
          </cell>
          <cell r="B355" t="str">
            <v>TELA DE ACO GALVANIZADO CA-60-B</v>
          </cell>
          <cell r="C355" t="str">
            <v>M2</v>
          </cell>
          <cell r="D355">
            <v>7.6</v>
          </cell>
        </row>
        <row r="356">
          <cell r="A356">
            <v>21106</v>
          </cell>
          <cell r="B356" t="str">
            <v>SONDAGEM DE TERRENO SPT</v>
          </cell>
          <cell r="C356" t="str">
            <v>M</v>
          </cell>
          <cell r="D356">
            <v>23.22</v>
          </cell>
        </row>
        <row r="357">
          <cell r="A357">
            <v>21107</v>
          </cell>
          <cell r="B357" t="str">
            <v>LAUDO TECNICO (SONDAGEM DO TERRENO)</v>
          </cell>
          <cell r="C357" t="str">
            <v>UN</v>
          </cell>
          <cell r="D357">
            <v>215.53</v>
          </cell>
        </row>
        <row r="358">
          <cell r="A358">
            <v>21108</v>
          </cell>
          <cell r="B358" t="str">
            <v>SONDAGEM DE TERRENO (TX. INST.TRANSP.MOD. DESMOB.)</v>
          </cell>
          <cell r="C358" t="str">
            <v>UN</v>
          </cell>
          <cell r="D358">
            <v>348.33</v>
          </cell>
        </row>
        <row r="359">
          <cell r="A359">
            <v>21109</v>
          </cell>
          <cell r="B359" t="str">
            <v>TINTA CORALPAR P/PINTURA EM CONC. APARENTE(LT 18L)</v>
          </cell>
          <cell r="C359" t="str">
            <v>LT</v>
          </cell>
          <cell r="D359">
            <v>5.83</v>
          </cell>
        </row>
        <row r="360">
          <cell r="A360">
            <v>21110</v>
          </cell>
          <cell r="B360" t="str">
            <v>CX.P/REG.&lt;=200 TUBO CON.,900,600,LJ.RD,A.TP.(M+M0)</v>
          </cell>
          <cell r="C360" t="str">
            <v>UN</v>
          </cell>
          <cell r="D360">
            <v>0</v>
          </cell>
        </row>
        <row r="361">
          <cell r="A361">
            <v>21111</v>
          </cell>
          <cell r="B361" t="str">
            <v>CX.P/REG.&lt;=200 TUBO CON.,900,600,LJ.RD,A.TP(SO M0)</v>
          </cell>
          <cell r="C361" t="str">
            <v>UN</v>
          </cell>
          <cell r="D361">
            <v>0</v>
          </cell>
        </row>
        <row r="362">
          <cell r="A362">
            <v>21112</v>
          </cell>
          <cell r="B362" t="str">
            <v>CX.P/REG.&lt;=200 TUBO CONCRETO 600,A.,TP (MAT.+M.0.)</v>
          </cell>
          <cell r="C362" t="str">
            <v>UN</v>
          </cell>
          <cell r="D362">
            <v>0</v>
          </cell>
        </row>
        <row r="363">
          <cell r="A363">
            <v>21113</v>
          </cell>
          <cell r="B363" t="str">
            <v>CX.P/REG.&lt;=200 TUBO CONCRETO 600,A.,TP (SO M.0.)</v>
          </cell>
          <cell r="C363" t="str">
            <v>UN</v>
          </cell>
          <cell r="D363">
            <v>0</v>
          </cell>
        </row>
        <row r="364">
          <cell r="A364">
            <v>21114</v>
          </cell>
          <cell r="B364" t="str">
            <v>CX.P/PROT.RG/VALV TUB.DN 50MM (H=1,46M DN 900MM)</v>
          </cell>
          <cell r="C364" t="str">
            <v>UN</v>
          </cell>
          <cell r="D364">
            <v>0</v>
          </cell>
        </row>
        <row r="365">
          <cell r="A365">
            <v>21115</v>
          </cell>
          <cell r="B365" t="str">
            <v>CX.P/PROT.RG/VALV.TUB.DN 100MM (H=1,51M DN 900MM)</v>
          </cell>
          <cell r="C365" t="str">
            <v>UN</v>
          </cell>
          <cell r="D365">
            <v>0</v>
          </cell>
        </row>
        <row r="366">
          <cell r="A366">
            <v>21116</v>
          </cell>
          <cell r="B366" t="str">
            <v>CX.P/PROT.RG/VALV.TUB.DN 200MM (H=1,61M DN 900MM)</v>
          </cell>
          <cell r="C366" t="str">
            <v>UN</v>
          </cell>
          <cell r="D366">
            <v>0</v>
          </cell>
        </row>
        <row r="367">
          <cell r="A367">
            <v>21117</v>
          </cell>
          <cell r="B367" t="str">
            <v>CX.P/PROT.RG/VALV.TUB.DN 300MM (H=1,71M DN 900MM)</v>
          </cell>
          <cell r="C367" t="str">
            <v>UN</v>
          </cell>
          <cell r="D367">
            <v>0</v>
          </cell>
        </row>
        <row r="368">
          <cell r="A368">
            <v>21118</v>
          </cell>
          <cell r="B368" t="str">
            <v>CX.P/PROT.RG/VALV.TUB.DN 400MM (H=1,81M DN 900MM)</v>
          </cell>
          <cell r="C368" t="str">
            <v>UN</v>
          </cell>
          <cell r="D368">
            <v>0</v>
          </cell>
        </row>
        <row r="369">
          <cell r="A369">
            <v>21119</v>
          </cell>
          <cell r="B369" t="str">
            <v>CX.P/PROT.RG/VALV.TUB.DN 500MM (H=1,91M DN 900MM)</v>
          </cell>
          <cell r="C369" t="str">
            <v>UN</v>
          </cell>
          <cell r="D369">
            <v>0</v>
          </cell>
        </row>
        <row r="370">
          <cell r="A370">
            <v>21120</v>
          </cell>
          <cell r="B370" t="str">
            <v>CX.P/PROT.RG/VALV.TUB.DN 600MM (H=2,00M DN 900MM)</v>
          </cell>
          <cell r="C370" t="str">
            <v>UN</v>
          </cell>
          <cell r="D370">
            <v>0</v>
          </cell>
        </row>
        <row r="371">
          <cell r="A371">
            <v>21134</v>
          </cell>
          <cell r="B371" t="str">
            <v>FUNDACAO RESERV.MET.AP.CAP.30M3 INC.SERVS.PRELIMS.</v>
          </cell>
          <cell r="C371" t="str">
            <v>UN</v>
          </cell>
          <cell r="D371">
            <v>1958.31</v>
          </cell>
        </row>
        <row r="372">
          <cell r="A372">
            <v>21135</v>
          </cell>
          <cell r="B372" t="str">
            <v>FUNDACAO RESERV.MET.AP.CAP.50M3 INC.SERVS.PRELIMS.</v>
          </cell>
          <cell r="C372" t="str">
            <v>UN</v>
          </cell>
          <cell r="D372">
            <v>3142</v>
          </cell>
        </row>
        <row r="373">
          <cell r="A373">
            <v>21137</v>
          </cell>
          <cell r="B373" t="str">
            <v>FUNDACAO RESERV.MET.APOIADO CAP.100M3 INCL.S.PREL.</v>
          </cell>
          <cell r="C373" t="str">
            <v>UN</v>
          </cell>
          <cell r="D373">
            <v>5222.17</v>
          </cell>
        </row>
        <row r="374">
          <cell r="A374">
            <v>21138</v>
          </cell>
          <cell r="B374" t="str">
            <v>FUNDACAO RESERV.MET.APOIADO CAP.200M3 INCL.S.PREL.</v>
          </cell>
          <cell r="C374" t="str">
            <v>UN</v>
          </cell>
          <cell r="D374">
            <v>12533.21</v>
          </cell>
        </row>
        <row r="375">
          <cell r="A375">
            <v>21139</v>
          </cell>
          <cell r="B375" t="str">
            <v>FUNDACAO RESERV.MET.APOIADO CAP.300M3 INCL.S.PREL.</v>
          </cell>
          <cell r="C375" t="str">
            <v>UN</v>
          </cell>
          <cell r="D375">
            <v>16710.95</v>
          </cell>
        </row>
        <row r="376">
          <cell r="A376">
            <v>21141</v>
          </cell>
          <cell r="B376" t="str">
            <v>FUNDACAO RES.MET.ELEV.T.8M CAP.10M3 INC.S.PRELIMS.</v>
          </cell>
          <cell r="C376" t="str">
            <v>UN</v>
          </cell>
          <cell r="D376">
            <v>1761.61</v>
          </cell>
        </row>
        <row r="377">
          <cell r="A377">
            <v>21142</v>
          </cell>
          <cell r="B377" t="str">
            <v>FUNDACAO RES.MET.ELEV.T.8M CAP.20M3 INC.S.PRELIMS.</v>
          </cell>
          <cell r="C377" t="str">
            <v>UN</v>
          </cell>
          <cell r="D377">
            <v>3548.76</v>
          </cell>
        </row>
        <row r="378">
          <cell r="A378">
            <v>21143</v>
          </cell>
          <cell r="B378" t="str">
            <v>FUNDACAO RES.MET.ELEV.T.8M CAP.30M3 INC.S.PRELIMS.</v>
          </cell>
          <cell r="C378" t="str">
            <v>UN</v>
          </cell>
          <cell r="D378">
            <v>4416.8</v>
          </cell>
        </row>
        <row r="379">
          <cell r="A379">
            <v>21144</v>
          </cell>
          <cell r="B379" t="str">
            <v>FUNDACAO RES.MET.ELEV.T.8M CAP.50M3 INC.S.PRELIMS.</v>
          </cell>
          <cell r="C379" t="str">
            <v>UN</v>
          </cell>
          <cell r="D379">
            <v>6470.85</v>
          </cell>
        </row>
        <row r="380">
          <cell r="A380">
            <v>21145</v>
          </cell>
          <cell r="B380" t="str">
            <v>FUNDACAO RES.MET.ELEV.TOR.8M CAP.15M3 INC.SER.PREL</v>
          </cell>
          <cell r="C380" t="str">
            <v>UN</v>
          </cell>
          <cell r="D380">
            <v>3108.1</v>
          </cell>
        </row>
        <row r="381">
          <cell r="A381">
            <v>21150</v>
          </cell>
          <cell r="B381" t="str">
            <v>FUNDACAO RES.MET.ELEV.T.10M CAP.10M3 INC.S.PRELIM.</v>
          </cell>
          <cell r="C381" t="str">
            <v>UN</v>
          </cell>
          <cell r="D381">
            <v>1953.1</v>
          </cell>
        </row>
        <row r="382">
          <cell r="A382">
            <v>21151</v>
          </cell>
          <cell r="B382" t="str">
            <v>FUNDACAO RES.MET.ELEV.T.10M CAP.20M3 INC.S.PRELIM.</v>
          </cell>
          <cell r="C382" t="str">
            <v>UN</v>
          </cell>
          <cell r="D382">
            <v>3906.18</v>
          </cell>
        </row>
        <row r="383">
          <cell r="A383">
            <v>21152</v>
          </cell>
          <cell r="B383" t="str">
            <v>FUNDACAO RES.MET.ELEV.T.10M CAP.30M3 INC.S.PRELIM.</v>
          </cell>
          <cell r="C383" t="str">
            <v>UN</v>
          </cell>
          <cell r="D383">
            <v>4838.0600000000004</v>
          </cell>
        </row>
        <row r="384">
          <cell r="A384">
            <v>21153</v>
          </cell>
          <cell r="B384" t="str">
            <v>FUNDACAO RES.MET.ELEV.T.10M CAP.50M3 INC.S.PRELIM.</v>
          </cell>
          <cell r="C384" t="str">
            <v>UN</v>
          </cell>
          <cell r="D384">
            <v>7020.92</v>
          </cell>
        </row>
        <row r="385">
          <cell r="A385">
            <v>21154</v>
          </cell>
          <cell r="B385" t="str">
            <v>FUNDACAO RES.MET.ELEV.TOR.10M CAP.15M3 INC.SER.PRE</v>
          </cell>
          <cell r="C385" t="str">
            <v>UN</v>
          </cell>
          <cell r="D385">
            <v>4051.72</v>
          </cell>
        </row>
        <row r="386">
          <cell r="A386">
            <v>21158</v>
          </cell>
          <cell r="B386" t="str">
            <v>FUNDACAO FILTRO RUS.MET.PAS.LAT:R=1,5 E H=3,85 M</v>
          </cell>
          <cell r="C386" t="str">
            <v>UN</v>
          </cell>
          <cell r="D386">
            <v>3101.98</v>
          </cell>
        </row>
        <row r="387">
          <cell r="A387">
            <v>21159</v>
          </cell>
          <cell r="B387" t="str">
            <v>FUNDACAO FILTRO RUSSO MET.PAS.LAT:R=2,0 E H=3,85 M</v>
          </cell>
          <cell r="C387" t="str">
            <v>UN</v>
          </cell>
          <cell r="D387">
            <v>4456.25</v>
          </cell>
        </row>
        <row r="388">
          <cell r="A388">
            <v>21160</v>
          </cell>
          <cell r="B388" t="str">
            <v>PERFURACAO POCO TUB. PROF.INCLUSIVE ENCAMISAMENTO</v>
          </cell>
          <cell r="C388" t="str">
            <v>M</v>
          </cell>
          <cell r="D388">
            <v>193</v>
          </cell>
        </row>
        <row r="389">
          <cell r="A389">
            <v>21166</v>
          </cell>
          <cell r="B389" t="str">
            <v>ENERG.P.T.P.SUB.TEMPO (A.T.,TRANSF.,MED.E P.CONC.)</v>
          </cell>
          <cell r="C389" t="str">
            <v>VB</v>
          </cell>
          <cell r="D389">
            <v>2944.8</v>
          </cell>
        </row>
        <row r="390">
          <cell r="A390">
            <v>21167</v>
          </cell>
          <cell r="B390" t="str">
            <v>ENERG.P.T.P.PADRAO CELG (BX.TENSAO C/MEDID.CONS.)</v>
          </cell>
          <cell r="C390" t="str">
            <v>VB</v>
          </cell>
          <cell r="D390">
            <v>900</v>
          </cell>
        </row>
        <row r="391">
          <cell r="A391">
            <v>21168</v>
          </cell>
          <cell r="B391" t="str">
            <v>ENERG.P.T.P.E C.CLO.SIMP.SUB.TPO.(A.T.TRANSF.MED.)</v>
          </cell>
          <cell r="C391" t="str">
            <v>VB</v>
          </cell>
          <cell r="D391">
            <v>275.39999999999998</v>
          </cell>
        </row>
        <row r="392">
          <cell r="A392">
            <v>21169</v>
          </cell>
          <cell r="B392" t="str">
            <v>ENERG.P.T.P.E C.CLO.SIMP.P.CELG (B.T.C/MED.CONS.)</v>
          </cell>
          <cell r="C392" t="str">
            <v>VB</v>
          </cell>
          <cell r="D392">
            <v>636.34</v>
          </cell>
        </row>
        <row r="393">
          <cell r="A393">
            <v>21170</v>
          </cell>
          <cell r="B393" t="str">
            <v>ENERG.P/AREA RESERV.C/PADRAO CELG (B.T.C/MED.CONS)</v>
          </cell>
          <cell r="C393" t="str">
            <v>VB</v>
          </cell>
          <cell r="D393">
            <v>475.8</v>
          </cell>
        </row>
        <row r="394">
          <cell r="A394">
            <v>21186</v>
          </cell>
          <cell r="B394" t="str">
            <v>INST.ELET.P.T.P.INCL.QD.COMANDO C/PROTECAO TEMPO</v>
          </cell>
          <cell r="C394" t="str">
            <v>VB</v>
          </cell>
          <cell r="D394">
            <v>3444</v>
          </cell>
        </row>
        <row r="395">
          <cell r="A395">
            <v>21187</v>
          </cell>
          <cell r="B395" t="str">
            <v>INST.ELET.P.T.P.E C.CLO.SIMP.C/QD.COM.PROT.TEM.BT.</v>
          </cell>
          <cell r="C395" t="str">
            <v>VB</v>
          </cell>
          <cell r="D395">
            <v>2517.6</v>
          </cell>
        </row>
        <row r="396">
          <cell r="A396">
            <v>21188</v>
          </cell>
          <cell r="B396" t="str">
            <v>INST.ELET.CASA QUIMICA PADRAO INCL.QUADRO COMANDO</v>
          </cell>
          <cell r="C396" t="str">
            <v>VB</v>
          </cell>
          <cell r="D396">
            <v>778.8</v>
          </cell>
        </row>
        <row r="397">
          <cell r="A397">
            <v>21189</v>
          </cell>
          <cell r="B397" t="str">
            <v>INST.ELET.CASA CLORACAO PADRAO INCL.QD.COMANDO</v>
          </cell>
          <cell r="C397" t="str">
            <v>VB</v>
          </cell>
          <cell r="D397">
            <v>396</v>
          </cell>
        </row>
        <row r="398">
          <cell r="A398">
            <v>21190</v>
          </cell>
          <cell r="B398" t="str">
            <v>INST.ELET.RESERV.(LUZ PILOTO,P.-RAIOS T.FRANK.ETC)</v>
          </cell>
          <cell r="C398" t="str">
            <v>VB</v>
          </cell>
          <cell r="D398">
            <v>342</v>
          </cell>
        </row>
        <row r="399">
          <cell r="A399">
            <v>21191</v>
          </cell>
          <cell r="B399" t="str">
            <v>INST.ELET.P.T.P.E C.CLO.SIMP.C/QD.COM.PROT.TEM.AT.</v>
          </cell>
          <cell r="C399" t="str">
            <v>VB</v>
          </cell>
          <cell r="D399">
            <v>2941.2</v>
          </cell>
        </row>
        <row r="400">
          <cell r="A400">
            <v>21192</v>
          </cell>
          <cell r="B400" t="str">
            <v>INST.ELET.P/RES.(PARA-RAIOS FRANKLIN,COND.CU.ETC.)</v>
          </cell>
          <cell r="C400" t="str">
            <v>VB</v>
          </cell>
          <cell r="D400">
            <v>122.4</v>
          </cell>
        </row>
        <row r="401">
          <cell r="A401">
            <v>21206</v>
          </cell>
          <cell r="B401" t="str">
            <v>ILUMIN.EXT.P.T.P.(POSTES,LUM.,FIACOES ETC.)</v>
          </cell>
          <cell r="C401" t="str">
            <v>VB</v>
          </cell>
          <cell r="D401">
            <v>298.8</v>
          </cell>
        </row>
        <row r="402">
          <cell r="A402">
            <v>21207</v>
          </cell>
          <cell r="B402" t="str">
            <v>ILUM.EXT.P.T.P.E C.CLO.SIMP.(PTES,LUM.FIACOES ETC)</v>
          </cell>
          <cell r="C402" t="str">
            <v>VB</v>
          </cell>
          <cell r="D402">
            <v>298.8</v>
          </cell>
        </row>
        <row r="403">
          <cell r="A403">
            <v>21208</v>
          </cell>
          <cell r="B403" t="str">
            <v>ILUM.EXT.C.QUIM.PADRAO (POSTES,LUM.,FIACOES ETC.)</v>
          </cell>
          <cell r="C403" t="str">
            <v>VB</v>
          </cell>
          <cell r="D403">
            <v>298.8</v>
          </cell>
        </row>
        <row r="404">
          <cell r="A404">
            <v>21209</v>
          </cell>
          <cell r="B404" t="str">
            <v>ILUMIN.EXT.C.CLO.PADRAO (POSTES,LUM.,FIACOES ETC.)</v>
          </cell>
          <cell r="C404" t="str">
            <v>VB</v>
          </cell>
          <cell r="D404">
            <v>298.8</v>
          </cell>
        </row>
        <row r="405">
          <cell r="A405">
            <v>21217</v>
          </cell>
          <cell r="B405" t="str">
            <v>ALUMINIO P/:PERFIS, DIVISORIAS, ESQUADRIAS E TUBOS</v>
          </cell>
          <cell r="C405" t="str">
            <v>KG</v>
          </cell>
          <cell r="D405">
            <v>15.5</v>
          </cell>
        </row>
        <row r="406">
          <cell r="A406">
            <v>21219</v>
          </cell>
          <cell r="B406" t="str">
            <v>PARAFUSO ZINC.C.LISA 1/2"C=35CM ROSCA PORCA ARRUE.</v>
          </cell>
          <cell r="C406" t="str">
            <v>UN</v>
          </cell>
          <cell r="D406">
            <v>1.85</v>
          </cell>
        </row>
        <row r="407">
          <cell r="A407">
            <v>21220</v>
          </cell>
          <cell r="B407" t="str">
            <v>PARAFUSO C.CHATA FENDA 3/16"C=5/8"E ROSCA SOBERBA</v>
          </cell>
          <cell r="C407" t="str">
            <v>UN</v>
          </cell>
          <cell r="D407">
            <v>0.04</v>
          </cell>
        </row>
        <row r="408">
          <cell r="A408">
            <v>21221</v>
          </cell>
          <cell r="B408" t="str">
            <v>PORTA LISA CEDRO P/RECEBER PINTURA VERNIZ:0,6X2,1M</v>
          </cell>
          <cell r="C408" t="str">
            <v>UN</v>
          </cell>
          <cell r="D408">
            <v>45</v>
          </cell>
        </row>
        <row r="409">
          <cell r="A409">
            <v>21222</v>
          </cell>
          <cell r="B409" t="str">
            <v>PORTA LISA CEDRO P/RECEBER PINTURA VERNIZ:O,8X2,1M</v>
          </cell>
          <cell r="C409" t="str">
            <v>UN</v>
          </cell>
          <cell r="D409">
            <v>45</v>
          </cell>
        </row>
        <row r="410">
          <cell r="A410">
            <v>21223</v>
          </cell>
          <cell r="B410" t="str">
            <v>BANCADA EM GRANITINA PARA PIA OU LAVATORIO</v>
          </cell>
          <cell r="C410" t="str">
            <v>M2</v>
          </cell>
          <cell r="D410">
            <v>23</v>
          </cell>
        </row>
        <row r="411">
          <cell r="A411">
            <v>21224</v>
          </cell>
          <cell r="B411" t="str">
            <v>CUBA EM ACO INOX NUMERO 02</v>
          </cell>
          <cell r="C411" t="str">
            <v>UN</v>
          </cell>
          <cell r="D411">
            <v>56.3</v>
          </cell>
        </row>
        <row r="412">
          <cell r="A412">
            <v>21225</v>
          </cell>
          <cell r="B412" t="str">
            <v>ARMARIO DE EMBUTIR EM FORMICA</v>
          </cell>
          <cell r="C412" t="str">
            <v>M2</v>
          </cell>
          <cell r="D412">
            <v>350</v>
          </cell>
        </row>
        <row r="413">
          <cell r="A413">
            <v>21226</v>
          </cell>
          <cell r="B413" t="str">
            <v>VIGOTA EM MADEIRA: 6 X 16 CM</v>
          </cell>
          <cell r="C413" t="str">
            <v>M</v>
          </cell>
          <cell r="D413">
            <v>4.67</v>
          </cell>
        </row>
        <row r="414">
          <cell r="A414">
            <v>21228</v>
          </cell>
          <cell r="B414" t="str">
            <v>TUBOS E CONEX.INST.HIDRO-SAN.CASA QUIM.PAD.ANTIGO</v>
          </cell>
          <cell r="C414" t="str">
            <v>VB</v>
          </cell>
          <cell r="D414">
            <v>215.13</v>
          </cell>
        </row>
        <row r="415">
          <cell r="A415">
            <v>21229</v>
          </cell>
          <cell r="B415" t="str">
            <v>TUBOS E CONEX.INST.HIDRO-SAN.CASA CLOR.PAD.ANTIGO</v>
          </cell>
          <cell r="C415" t="str">
            <v>VB</v>
          </cell>
          <cell r="D415">
            <v>34.31</v>
          </cell>
        </row>
        <row r="416">
          <cell r="A416">
            <v>21300</v>
          </cell>
          <cell r="B416" t="str">
            <v>CURVA 90G MBV DN 150</v>
          </cell>
          <cell r="C416" t="str">
            <v>UN</v>
          </cell>
          <cell r="D416">
            <v>10</v>
          </cell>
        </row>
        <row r="417">
          <cell r="A417">
            <v>21301</v>
          </cell>
          <cell r="B417" t="str">
            <v>CURVA 90G MBV DN 200</v>
          </cell>
          <cell r="C417" t="str">
            <v>UN</v>
          </cell>
          <cell r="D417">
            <v>17.329999999999998</v>
          </cell>
        </row>
        <row r="418">
          <cell r="A418">
            <v>21302</v>
          </cell>
          <cell r="B418" t="str">
            <v>CURVA 90G MBV DN 250</v>
          </cell>
          <cell r="C418" t="str">
            <v>UN</v>
          </cell>
          <cell r="D418">
            <v>31.68</v>
          </cell>
        </row>
        <row r="419">
          <cell r="A419">
            <v>21303</v>
          </cell>
          <cell r="B419" t="str">
            <v>CURVA 90G MBV DN 300</v>
          </cell>
          <cell r="C419" t="str">
            <v>UN</v>
          </cell>
          <cell r="D419">
            <v>109.85</v>
          </cell>
        </row>
        <row r="420">
          <cell r="A420">
            <v>21304</v>
          </cell>
          <cell r="B420" t="str">
            <v>TE MBV DN 150</v>
          </cell>
          <cell r="C420" t="str">
            <v>UN</v>
          </cell>
          <cell r="D420">
            <v>8.2899999999999991</v>
          </cell>
        </row>
        <row r="421">
          <cell r="A421">
            <v>21305</v>
          </cell>
          <cell r="B421" t="str">
            <v>TE MBV DN 200</v>
          </cell>
          <cell r="C421" t="str">
            <v>UN</v>
          </cell>
          <cell r="D421">
            <v>11.12</v>
          </cell>
        </row>
        <row r="422">
          <cell r="A422">
            <v>21306</v>
          </cell>
          <cell r="B422" t="str">
            <v>TE MBV DN 250</v>
          </cell>
          <cell r="C422" t="str">
            <v>UN</v>
          </cell>
          <cell r="D422">
            <v>30.48</v>
          </cell>
        </row>
        <row r="423">
          <cell r="A423">
            <v>21307</v>
          </cell>
          <cell r="B423" t="str">
            <v>TE MBV DN 300</v>
          </cell>
          <cell r="C423" t="str">
            <v>UN</v>
          </cell>
          <cell r="D423">
            <v>84.74</v>
          </cell>
        </row>
        <row r="424">
          <cell r="A424">
            <v>21308</v>
          </cell>
          <cell r="B424" t="str">
            <v>GRAXA LUBRIFICANTE</v>
          </cell>
          <cell r="C424" t="str">
            <v>KG</v>
          </cell>
          <cell r="D424">
            <v>10</v>
          </cell>
        </row>
        <row r="426">
          <cell r="B426" t="str">
            <v>3000 MATERIAL HIDRAULICO</v>
          </cell>
        </row>
        <row r="428">
          <cell r="B428" t="str">
            <v>8000 EQUIPAMENTOS</v>
          </cell>
        </row>
        <row r="430">
          <cell r="A430">
            <v>80001</v>
          </cell>
          <cell r="B430" t="str">
            <v>BATE ESTACAS LEVE</v>
          </cell>
          <cell r="C430" t="str">
            <v>H</v>
          </cell>
          <cell r="D430">
            <v>25.57</v>
          </cell>
        </row>
        <row r="431">
          <cell r="A431">
            <v>80002</v>
          </cell>
          <cell r="B431" t="str">
            <v>BETONEIRA 320 L</v>
          </cell>
          <cell r="C431" t="str">
            <v>H</v>
          </cell>
          <cell r="D431">
            <v>1.81</v>
          </cell>
        </row>
        <row r="432">
          <cell r="A432">
            <v>80003</v>
          </cell>
          <cell r="B432" t="str">
            <v>BOMBA SPV 2"</v>
          </cell>
          <cell r="C432" t="str">
            <v>H</v>
          </cell>
          <cell r="D432">
            <v>1.77</v>
          </cell>
        </row>
        <row r="433">
          <cell r="A433">
            <v>80004</v>
          </cell>
          <cell r="B433" t="str">
            <v>BOMBA SPV 3"</v>
          </cell>
          <cell r="C433" t="str">
            <v>H</v>
          </cell>
          <cell r="D433">
            <v>1.88</v>
          </cell>
        </row>
        <row r="434">
          <cell r="A434">
            <v>80005</v>
          </cell>
          <cell r="B434" t="str">
            <v>CALDEIRA</v>
          </cell>
          <cell r="C434" t="str">
            <v>H</v>
          </cell>
          <cell r="D434">
            <v>10.84</v>
          </cell>
        </row>
        <row r="435">
          <cell r="A435">
            <v>80006</v>
          </cell>
          <cell r="B435" t="str">
            <v>CAMINHAO BASCULANTE</v>
          </cell>
          <cell r="C435" t="str">
            <v>H</v>
          </cell>
          <cell r="D435">
            <v>36.979999999999997</v>
          </cell>
        </row>
        <row r="436">
          <cell r="A436">
            <v>80007</v>
          </cell>
          <cell r="B436" t="str">
            <v>CAMINHAO BASCULANTE</v>
          </cell>
          <cell r="C436" t="str">
            <v>HI</v>
          </cell>
          <cell r="D436">
            <v>36.979999999999997</v>
          </cell>
        </row>
        <row r="437">
          <cell r="A437">
            <v>80008</v>
          </cell>
          <cell r="B437" t="str">
            <v>CAMINHAO BASCULANTE 5 M3</v>
          </cell>
          <cell r="C437" t="str">
            <v>H</v>
          </cell>
          <cell r="D437">
            <v>36.979999999999997</v>
          </cell>
        </row>
        <row r="438">
          <cell r="A438">
            <v>80009</v>
          </cell>
          <cell r="B438" t="str">
            <v>CAMINHAO BASCULANTE 5 M3</v>
          </cell>
          <cell r="C438" t="str">
            <v>HI</v>
          </cell>
          <cell r="D438">
            <v>36.979999999999997</v>
          </cell>
        </row>
        <row r="439">
          <cell r="A439">
            <v>80010</v>
          </cell>
          <cell r="B439" t="str">
            <v>CAMINHAO BASCULANTE MB - 1313 - 6M3</v>
          </cell>
          <cell r="C439" t="str">
            <v>H</v>
          </cell>
          <cell r="D439">
            <v>36.979999999999997</v>
          </cell>
        </row>
        <row r="440">
          <cell r="A440">
            <v>80011</v>
          </cell>
          <cell r="B440" t="str">
            <v>CAMINHAO BASCULANTE MB - 1313 - 6M3</v>
          </cell>
          <cell r="C440" t="str">
            <v>HI</v>
          </cell>
          <cell r="D440">
            <v>36.979999999999997</v>
          </cell>
        </row>
        <row r="441">
          <cell r="A441">
            <v>80012</v>
          </cell>
          <cell r="B441" t="str">
            <v>CAMINHAO CARROCERIA</v>
          </cell>
          <cell r="C441" t="str">
            <v>H</v>
          </cell>
          <cell r="D441">
            <v>30.96</v>
          </cell>
        </row>
        <row r="442">
          <cell r="A442">
            <v>80013</v>
          </cell>
          <cell r="B442" t="str">
            <v>CAMINHAO CARROCERIA (FORD F-11.000)</v>
          </cell>
          <cell r="C442" t="str">
            <v>H</v>
          </cell>
          <cell r="D442">
            <v>30.96</v>
          </cell>
        </row>
        <row r="443">
          <cell r="A443">
            <v>80014</v>
          </cell>
          <cell r="B443" t="str">
            <v>CAMINHAO CARROCERIA (FORD F-11.000) L-1313-48</v>
          </cell>
          <cell r="C443" t="str">
            <v>H</v>
          </cell>
          <cell r="D443">
            <v>30.96</v>
          </cell>
        </row>
        <row r="444">
          <cell r="A444">
            <v>80015</v>
          </cell>
          <cell r="B444" t="str">
            <v>CAMINHAO CARROCERIA 5 TON.</v>
          </cell>
          <cell r="C444" t="str">
            <v>H</v>
          </cell>
          <cell r="D444">
            <v>30.96</v>
          </cell>
        </row>
        <row r="445">
          <cell r="A445">
            <v>80016</v>
          </cell>
          <cell r="B445" t="str">
            <v>CAMINHAO CARROCERIA 7 TON.</v>
          </cell>
          <cell r="C445" t="str">
            <v>H</v>
          </cell>
          <cell r="D445">
            <v>30.96</v>
          </cell>
        </row>
        <row r="446">
          <cell r="A446">
            <v>80017</v>
          </cell>
          <cell r="B446" t="str">
            <v>CAMINHAO CARROCERIA 8 TON.</v>
          </cell>
          <cell r="C446" t="str">
            <v>H</v>
          </cell>
          <cell r="D446">
            <v>31.04</v>
          </cell>
        </row>
        <row r="447">
          <cell r="A447">
            <v>80018</v>
          </cell>
          <cell r="B447" t="str">
            <v>CAMINHAO C/MUNCK</v>
          </cell>
          <cell r="C447" t="str">
            <v>H</v>
          </cell>
          <cell r="D447">
            <v>55.83</v>
          </cell>
        </row>
        <row r="448">
          <cell r="A448">
            <v>80019</v>
          </cell>
          <cell r="B448" t="str">
            <v>CAMINHAO C/MUNCK 2 TON</v>
          </cell>
          <cell r="C448" t="str">
            <v>H</v>
          </cell>
          <cell r="D448">
            <v>55.83</v>
          </cell>
        </row>
        <row r="449">
          <cell r="A449">
            <v>80020</v>
          </cell>
          <cell r="B449" t="str">
            <v>CAMINHAO PIPA MB LK 1513</v>
          </cell>
          <cell r="C449" t="str">
            <v>H</v>
          </cell>
          <cell r="D449">
            <v>30.53</v>
          </cell>
        </row>
        <row r="450">
          <cell r="A450">
            <v>80021</v>
          </cell>
          <cell r="B450" t="str">
            <v>CAMINHAO TANQUE 6.000 L</v>
          </cell>
          <cell r="C450" t="str">
            <v>H</v>
          </cell>
          <cell r="D450">
            <v>30.53</v>
          </cell>
        </row>
        <row r="451">
          <cell r="A451">
            <v>80022</v>
          </cell>
          <cell r="B451" t="str">
            <v>CAMINHAO TANQUE 6.000 L CHEVROLET D-653</v>
          </cell>
          <cell r="C451" t="str">
            <v>H</v>
          </cell>
          <cell r="D451">
            <v>30.53</v>
          </cell>
        </row>
        <row r="452">
          <cell r="A452">
            <v>80023</v>
          </cell>
          <cell r="B452" t="str">
            <v>CAMINHAO TANQUE 6.000 L CHEVROLET D-653</v>
          </cell>
          <cell r="C452" t="str">
            <v>HI</v>
          </cell>
          <cell r="D452">
            <v>30.53</v>
          </cell>
        </row>
        <row r="453">
          <cell r="A453">
            <v>80024</v>
          </cell>
          <cell r="B453" t="str">
            <v>CAMINHAO TANQUE P/AGUA MB-1313 10.000 PIPA</v>
          </cell>
          <cell r="C453" t="str">
            <v>H</v>
          </cell>
          <cell r="D453">
            <v>30.62</v>
          </cell>
        </row>
        <row r="454">
          <cell r="A454">
            <v>80025</v>
          </cell>
          <cell r="B454" t="str">
            <v>CARREGADEIRA TIPO CLARK MICHIGAN 75-III</v>
          </cell>
          <cell r="C454" t="str">
            <v>H</v>
          </cell>
          <cell r="D454">
            <v>26.3</v>
          </cell>
        </row>
        <row r="455">
          <cell r="A455">
            <v>80026</v>
          </cell>
          <cell r="B455" t="str">
            <v>CAV. MEC. C/CARRETA DE 25 TON.</v>
          </cell>
          <cell r="C455" t="str">
            <v>H</v>
          </cell>
          <cell r="D455">
            <v>56.35</v>
          </cell>
        </row>
        <row r="456">
          <cell r="A456">
            <v>80027</v>
          </cell>
          <cell r="B456" t="str">
            <v>CONJ. OXIACETILENO</v>
          </cell>
          <cell r="C456" t="str">
            <v>H</v>
          </cell>
          <cell r="D456">
            <v>1.1499999999999999</v>
          </cell>
        </row>
        <row r="457">
          <cell r="A457">
            <v>80028</v>
          </cell>
          <cell r="B457" t="str">
            <v>COMPACTADOR CLORIZONI-SAPO T.C.</v>
          </cell>
          <cell r="C457" t="str">
            <v>H</v>
          </cell>
          <cell r="D457">
            <v>3.08</v>
          </cell>
        </row>
        <row r="458">
          <cell r="A458">
            <v>80029</v>
          </cell>
          <cell r="B458" t="str">
            <v>COMPACTADOR CM - 20</v>
          </cell>
          <cell r="C458" t="str">
            <v>H</v>
          </cell>
          <cell r="D458">
            <v>6.28</v>
          </cell>
        </row>
        <row r="459">
          <cell r="A459">
            <v>80030</v>
          </cell>
          <cell r="B459" t="str">
            <v>COMPACTADOR CM - 20 CS - 15 AGRALE</v>
          </cell>
          <cell r="C459" t="str">
            <v>H</v>
          </cell>
          <cell r="D459">
            <v>5.28</v>
          </cell>
        </row>
        <row r="460">
          <cell r="A460">
            <v>80031</v>
          </cell>
          <cell r="B460" t="str">
            <v>COMPACTADOR CS - 15 AGRALE</v>
          </cell>
          <cell r="C460" t="str">
            <v>H</v>
          </cell>
          <cell r="D460">
            <v>5.28</v>
          </cell>
        </row>
        <row r="461">
          <cell r="A461">
            <v>80032</v>
          </cell>
          <cell r="B461" t="str">
            <v>COMPACTADOR DE PLACAS VIBR.</v>
          </cell>
          <cell r="C461" t="str">
            <v>H</v>
          </cell>
          <cell r="D461">
            <v>6.28</v>
          </cell>
        </row>
        <row r="462">
          <cell r="A462">
            <v>80033</v>
          </cell>
          <cell r="B462" t="str">
            <v>COMPACTADOR DE PLACAS VIBR. CM-20</v>
          </cell>
          <cell r="C462" t="str">
            <v>H</v>
          </cell>
          <cell r="D462">
            <v>6.28</v>
          </cell>
        </row>
        <row r="463">
          <cell r="A463">
            <v>80034</v>
          </cell>
          <cell r="B463" t="str">
            <v>COMPACTADOR MYKASA - MTR - 80</v>
          </cell>
          <cell r="C463" t="str">
            <v>H</v>
          </cell>
          <cell r="D463">
            <v>6.28</v>
          </cell>
        </row>
        <row r="464">
          <cell r="A464">
            <v>80035</v>
          </cell>
          <cell r="B464" t="str">
            <v>COMPRESSOR</v>
          </cell>
          <cell r="C464" t="str">
            <v>H</v>
          </cell>
          <cell r="D464">
            <v>17.97</v>
          </cell>
        </row>
        <row r="465">
          <cell r="A465">
            <v>80036</v>
          </cell>
          <cell r="B465" t="str">
            <v>COMPACTADOR MR-80</v>
          </cell>
          <cell r="C465" t="str">
            <v>H</v>
          </cell>
          <cell r="D465">
            <v>6.28</v>
          </cell>
        </row>
        <row r="466">
          <cell r="A466">
            <v>80037</v>
          </cell>
          <cell r="B466" t="str">
            <v>COMPRESSOR 250 PCM</v>
          </cell>
          <cell r="C466" t="str">
            <v>H</v>
          </cell>
          <cell r="D466">
            <v>17.97</v>
          </cell>
        </row>
        <row r="467">
          <cell r="A467">
            <v>80038</v>
          </cell>
          <cell r="B467" t="str">
            <v>COMPRESSOR 275 PCM</v>
          </cell>
          <cell r="C467" t="str">
            <v>H</v>
          </cell>
          <cell r="D467">
            <v>17.97</v>
          </cell>
        </row>
        <row r="468">
          <cell r="A468">
            <v>80039</v>
          </cell>
          <cell r="B468" t="str">
            <v>COMPRESSOR 275 PCM</v>
          </cell>
          <cell r="C468" t="str">
            <v>HI</v>
          </cell>
          <cell r="D468">
            <v>17.97</v>
          </cell>
        </row>
        <row r="469">
          <cell r="A469">
            <v>80040</v>
          </cell>
          <cell r="B469" t="str">
            <v>CTD (KG/M)</v>
          </cell>
          <cell r="C469" t="str">
            <v>GM</v>
          </cell>
          <cell r="D469">
            <v>0.01</v>
          </cell>
        </row>
        <row r="470">
          <cell r="A470">
            <v>80041</v>
          </cell>
          <cell r="B470" t="str">
            <v>DOSADOR</v>
          </cell>
          <cell r="C470" t="str">
            <v>%</v>
          </cell>
          <cell r="D470">
            <v>0</v>
          </cell>
        </row>
        <row r="471">
          <cell r="A471">
            <v>80042</v>
          </cell>
          <cell r="B471" t="str">
            <v>ESCAVADEIRA</v>
          </cell>
          <cell r="C471" t="str">
            <v>H</v>
          </cell>
          <cell r="D471">
            <v>22</v>
          </cell>
        </row>
        <row r="472">
          <cell r="A472">
            <v>80043</v>
          </cell>
          <cell r="B472" t="str">
            <v>ESCAVADEIRA A CABO BUCYRUS 34 JC MOD 22 B</v>
          </cell>
          <cell r="C472" t="str">
            <v>H</v>
          </cell>
          <cell r="D472">
            <v>65.209999999999994</v>
          </cell>
        </row>
        <row r="473">
          <cell r="A473">
            <v>80044</v>
          </cell>
          <cell r="B473" t="str">
            <v>ESCAVADEIRA FIAT S-90</v>
          </cell>
          <cell r="C473" t="str">
            <v>H</v>
          </cell>
          <cell r="D473">
            <v>62.22</v>
          </cell>
        </row>
        <row r="474">
          <cell r="A474">
            <v>80045</v>
          </cell>
          <cell r="B474" t="str">
            <v>GERADOR</v>
          </cell>
          <cell r="C474" t="str">
            <v>H</v>
          </cell>
          <cell r="D474">
            <v>7.13</v>
          </cell>
        </row>
        <row r="475">
          <cell r="A475">
            <v>80046</v>
          </cell>
          <cell r="B475" t="str">
            <v>GERADOR  5 KVA</v>
          </cell>
          <cell r="C475" t="str">
            <v>H</v>
          </cell>
          <cell r="D475">
            <v>2.88</v>
          </cell>
        </row>
        <row r="476">
          <cell r="A476">
            <v>80047</v>
          </cell>
          <cell r="B476" t="str">
            <v>GERADOR 20 KVA</v>
          </cell>
          <cell r="C476" t="str">
            <v>H</v>
          </cell>
          <cell r="D476">
            <v>3.46</v>
          </cell>
        </row>
        <row r="477">
          <cell r="A477">
            <v>80048</v>
          </cell>
          <cell r="B477" t="str">
            <v>GERADOR 40 KVA</v>
          </cell>
          <cell r="C477" t="str">
            <v>H</v>
          </cell>
          <cell r="D477">
            <v>6.71</v>
          </cell>
        </row>
        <row r="478">
          <cell r="A478">
            <v>80049</v>
          </cell>
          <cell r="B478" t="str">
            <v>GUINCHO</v>
          </cell>
          <cell r="C478" t="str">
            <v>H</v>
          </cell>
          <cell r="D478">
            <v>18.8</v>
          </cell>
        </row>
        <row r="479">
          <cell r="A479">
            <v>80050</v>
          </cell>
          <cell r="B479" t="str">
            <v>GUINCHO - GUINDASTE</v>
          </cell>
          <cell r="C479" t="str">
            <v>H</v>
          </cell>
          <cell r="D479">
            <v>18.8</v>
          </cell>
        </row>
        <row r="480">
          <cell r="A480">
            <v>80051</v>
          </cell>
          <cell r="B480" t="str">
            <v>GUINCHO T</v>
          </cell>
          <cell r="C480" t="str">
            <v>H</v>
          </cell>
          <cell r="D480">
            <v>18.8</v>
          </cell>
        </row>
        <row r="481">
          <cell r="A481">
            <v>80052</v>
          </cell>
          <cell r="B481" t="str">
            <v>GUINDASTE 9 TON</v>
          </cell>
          <cell r="C481" t="str">
            <v>H</v>
          </cell>
          <cell r="D481">
            <v>32.35</v>
          </cell>
        </row>
        <row r="482">
          <cell r="A482">
            <v>80053</v>
          </cell>
          <cell r="B482" t="str">
            <v>GUISTANTE GALION</v>
          </cell>
          <cell r="C482" t="str">
            <v>H</v>
          </cell>
          <cell r="D482">
            <v>137.65</v>
          </cell>
        </row>
        <row r="483">
          <cell r="A483">
            <v>80054</v>
          </cell>
          <cell r="B483" t="str">
            <v>GUINDASTE GALION 15 TON.</v>
          </cell>
          <cell r="C483" t="str">
            <v>H</v>
          </cell>
          <cell r="D483">
            <v>137.65</v>
          </cell>
        </row>
        <row r="484">
          <cell r="A484">
            <v>80055</v>
          </cell>
          <cell r="B484" t="str">
            <v>GUINDASTE HWB- GALION 9 TON.</v>
          </cell>
          <cell r="C484" t="str">
            <v>H</v>
          </cell>
          <cell r="D484">
            <v>32.35</v>
          </cell>
        </row>
        <row r="485">
          <cell r="A485">
            <v>80056</v>
          </cell>
          <cell r="B485" t="str">
            <v>IRRIGADEIRA</v>
          </cell>
          <cell r="C485" t="str">
            <v>H</v>
          </cell>
          <cell r="D485">
            <v>1.99</v>
          </cell>
        </row>
        <row r="486">
          <cell r="A486">
            <v>80057</v>
          </cell>
          <cell r="B486" t="str">
            <v>JATO DE AREIA 250 L</v>
          </cell>
          <cell r="C486" t="str">
            <v>H</v>
          </cell>
          <cell r="D486">
            <v>1.38</v>
          </cell>
        </row>
        <row r="487">
          <cell r="A487">
            <v>80058</v>
          </cell>
          <cell r="B487" t="str">
            <v>MAQUINA DE CARPINTARIA</v>
          </cell>
          <cell r="C487" t="str">
            <v>H</v>
          </cell>
          <cell r="D487">
            <v>0.67</v>
          </cell>
        </row>
        <row r="488">
          <cell r="A488">
            <v>80059</v>
          </cell>
          <cell r="B488" t="str">
            <v>MAQUINA DE DOBRAR NEOCONDE CA 50 1 1/2 ''</v>
          </cell>
          <cell r="C488" t="str">
            <v>H</v>
          </cell>
          <cell r="D488">
            <v>0.67</v>
          </cell>
        </row>
        <row r="489">
          <cell r="A489">
            <v>80060</v>
          </cell>
          <cell r="B489" t="str">
            <v>MAQUINA DE CORTAR FERRO SOGEMAT 50</v>
          </cell>
          <cell r="C489" t="str">
            <v>H</v>
          </cell>
          <cell r="D489">
            <v>0.67</v>
          </cell>
        </row>
        <row r="490">
          <cell r="A490">
            <v>80061</v>
          </cell>
          <cell r="B490" t="str">
            <v>MAQUINA DE SOLDA 375 A</v>
          </cell>
          <cell r="C490" t="str">
            <v>H</v>
          </cell>
          <cell r="D490">
            <v>14.14</v>
          </cell>
        </row>
        <row r="491">
          <cell r="A491">
            <v>80062</v>
          </cell>
          <cell r="B491" t="str">
            <v>MARTELETE</v>
          </cell>
          <cell r="C491" t="str">
            <v>H</v>
          </cell>
          <cell r="D491">
            <v>5.66</v>
          </cell>
        </row>
        <row r="492">
          <cell r="A492">
            <v>80063</v>
          </cell>
          <cell r="B492" t="str">
            <v>MARTELETE TEX 21</v>
          </cell>
          <cell r="C492" t="str">
            <v>H</v>
          </cell>
          <cell r="D492">
            <v>5.66</v>
          </cell>
        </row>
        <row r="493">
          <cell r="A493">
            <v>80064</v>
          </cell>
          <cell r="B493" t="str">
            <v>MARTELETE TEX 31</v>
          </cell>
          <cell r="C493" t="str">
            <v>H</v>
          </cell>
          <cell r="D493">
            <v>5.66</v>
          </cell>
        </row>
        <row r="494">
          <cell r="A494">
            <v>80065</v>
          </cell>
          <cell r="B494" t="str">
            <v>MOTONIVELADORA</v>
          </cell>
          <cell r="C494" t="str">
            <v>H</v>
          </cell>
          <cell r="D494">
            <v>51.43</v>
          </cell>
        </row>
        <row r="495">
          <cell r="A495">
            <v>80066</v>
          </cell>
          <cell r="B495" t="str">
            <v>MOTONIVELADORA CAT - 120</v>
          </cell>
          <cell r="C495" t="str">
            <v>H</v>
          </cell>
          <cell r="D495">
            <v>51.43</v>
          </cell>
        </row>
        <row r="496">
          <cell r="A496">
            <v>80067</v>
          </cell>
          <cell r="B496" t="str">
            <v>MUNCK 2 TON</v>
          </cell>
          <cell r="C496" t="str">
            <v>H</v>
          </cell>
          <cell r="D496">
            <v>6.24</v>
          </cell>
        </row>
        <row r="497">
          <cell r="A497">
            <v>80068</v>
          </cell>
          <cell r="B497" t="str">
            <v>PA CARREGADEIRA</v>
          </cell>
          <cell r="C497" t="str">
            <v>H</v>
          </cell>
          <cell r="D497">
            <v>26.3</v>
          </cell>
        </row>
        <row r="498">
          <cell r="A498">
            <v>80069</v>
          </cell>
          <cell r="B498" t="str">
            <v>PERFURATRIZ SH - 21</v>
          </cell>
          <cell r="C498" t="str">
            <v>H</v>
          </cell>
          <cell r="D498">
            <v>2.6</v>
          </cell>
        </row>
        <row r="499">
          <cell r="A499">
            <v>80070</v>
          </cell>
          <cell r="B499" t="str">
            <v>RETROESCAVADEIRA</v>
          </cell>
          <cell r="C499" t="str">
            <v>H</v>
          </cell>
          <cell r="D499">
            <v>31.54</v>
          </cell>
        </row>
        <row r="500">
          <cell r="A500">
            <v>80071</v>
          </cell>
          <cell r="B500" t="str">
            <v>RETROESCAVADEIRA CASE 580H</v>
          </cell>
          <cell r="C500" t="str">
            <v>H</v>
          </cell>
          <cell r="D500">
            <v>31.54</v>
          </cell>
        </row>
        <row r="501">
          <cell r="A501">
            <v>80072</v>
          </cell>
          <cell r="B501" t="str">
            <v>ROLO DE PNEUS</v>
          </cell>
          <cell r="C501" t="str">
            <v>H</v>
          </cell>
          <cell r="D501">
            <v>45.47</v>
          </cell>
        </row>
        <row r="502">
          <cell r="A502">
            <v>80073</v>
          </cell>
          <cell r="B502" t="str">
            <v>ROLO PE DE CARNEIRO</v>
          </cell>
          <cell r="C502" t="str">
            <v>H</v>
          </cell>
          <cell r="D502">
            <v>35.86</v>
          </cell>
        </row>
        <row r="503">
          <cell r="A503">
            <v>80074</v>
          </cell>
          <cell r="B503" t="str">
            <v>ROLO PE DE CARNEIRO AUTO PROP. DYNAPAC CA 25 PD</v>
          </cell>
          <cell r="C503" t="str">
            <v>H</v>
          </cell>
          <cell r="D503">
            <v>32.840000000000003</v>
          </cell>
        </row>
        <row r="504">
          <cell r="A504">
            <v>80075</v>
          </cell>
          <cell r="B504" t="str">
            <v>ROMPEDOR TEX-31</v>
          </cell>
          <cell r="C504" t="str">
            <v>H</v>
          </cell>
          <cell r="D504">
            <v>5.66</v>
          </cell>
        </row>
        <row r="505">
          <cell r="A505">
            <v>80076</v>
          </cell>
          <cell r="B505" t="str">
            <v>TRATOR CAT D-6</v>
          </cell>
          <cell r="C505" t="str">
            <v>H</v>
          </cell>
          <cell r="D505">
            <v>60.24</v>
          </cell>
        </row>
        <row r="506">
          <cell r="A506">
            <v>80077</v>
          </cell>
          <cell r="B506" t="str">
            <v>TRATOR DE PNEUS E GRADE DISCO  (CRT + GRADE)</v>
          </cell>
          <cell r="C506" t="str">
            <v>H</v>
          </cell>
          <cell r="D506">
            <v>22.72</v>
          </cell>
        </row>
        <row r="507">
          <cell r="A507">
            <v>80078</v>
          </cell>
          <cell r="B507" t="str">
            <v>VIBRADOR DE IMERSAO AAS - 46</v>
          </cell>
          <cell r="C507" t="str">
            <v>H</v>
          </cell>
          <cell r="D507">
            <v>0.84</v>
          </cell>
        </row>
        <row r="508">
          <cell r="A508">
            <v>80079</v>
          </cell>
          <cell r="B508" t="str">
            <v>BATE ESTACAS LEVE</v>
          </cell>
          <cell r="C508" t="str">
            <v>HI</v>
          </cell>
          <cell r="D508">
            <v>25.57</v>
          </cell>
        </row>
        <row r="509">
          <cell r="A509">
            <v>80080</v>
          </cell>
          <cell r="B509" t="str">
            <v>GUINDASTE GALION 15TON</v>
          </cell>
          <cell r="C509" t="str">
            <v>HI</v>
          </cell>
          <cell r="D509">
            <v>59.18</v>
          </cell>
        </row>
        <row r="510">
          <cell r="A510">
            <v>80081</v>
          </cell>
          <cell r="B510" t="str">
            <v>MUNCK 2 TON</v>
          </cell>
          <cell r="C510" t="str">
            <v>HI</v>
          </cell>
          <cell r="D510">
            <v>6.24</v>
          </cell>
        </row>
        <row r="511">
          <cell r="A511">
            <v>80082</v>
          </cell>
          <cell r="B511" t="str">
            <v>MAQUINA DE SOLDA 375 A</v>
          </cell>
          <cell r="C511" t="str">
            <v>HI</v>
          </cell>
          <cell r="D511">
            <v>14.14</v>
          </cell>
        </row>
        <row r="512">
          <cell r="A512">
            <v>80083</v>
          </cell>
          <cell r="B512" t="str">
            <v>MAÇARICO</v>
          </cell>
          <cell r="C512" t="str">
            <v>H</v>
          </cell>
          <cell r="D512">
            <v>0</v>
          </cell>
        </row>
        <row r="513">
          <cell r="A513">
            <v>80084</v>
          </cell>
          <cell r="B513" t="str">
            <v>TEODOLITO LEITURA DIRETA 1",6",20" (MEDIA)</v>
          </cell>
          <cell r="C513" t="str">
            <v>H</v>
          </cell>
          <cell r="D513">
            <v>3.65</v>
          </cell>
        </row>
        <row r="514">
          <cell r="A514">
            <v>80085</v>
          </cell>
          <cell r="B514" t="str">
            <v>GUINDASTE BANTAN 20 TON.</v>
          </cell>
          <cell r="C514" t="str">
            <v>H</v>
          </cell>
          <cell r="D514">
            <v>159.96</v>
          </cell>
        </row>
        <row r="515">
          <cell r="A515">
            <v>80086</v>
          </cell>
          <cell r="B515" t="str">
            <v>GUINDASTE BANTAN 20 TON.</v>
          </cell>
          <cell r="C515" t="str">
            <v>HI</v>
          </cell>
          <cell r="D515">
            <v>159.96</v>
          </cell>
        </row>
        <row r="516">
          <cell r="A516">
            <v>80087</v>
          </cell>
          <cell r="B516" t="str">
            <v>TRATOR DE PNEUS E GRADE DE DISCO</v>
          </cell>
          <cell r="C516" t="str">
            <v>HI</v>
          </cell>
          <cell r="D516">
            <v>9.77</v>
          </cell>
        </row>
        <row r="517">
          <cell r="A517">
            <v>80088</v>
          </cell>
          <cell r="B517" t="str">
            <v>MOTONIVELADORA CAT 120</v>
          </cell>
          <cell r="C517" t="str">
            <v>HI</v>
          </cell>
          <cell r="D517">
            <v>22.11</v>
          </cell>
        </row>
        <row r="518">
          <cell r="A518">
            <v>80089</v>
          </cell>
          <cell r="B518" t="str">
            <v>ROLO DE ACO VIBRATORIO</v>
          </cell>
          <cell r="C518" t="str">
            <v>HI</v>
          </cell>
          <cell r="D518">
            <v>15.43</v>
          </cell>
        </row>
        <row r="519">
          <cell r="A519">
            <v>80090</v>
          </cell>
          <cell r="B519" t="str">
            <v>CAMINHAO TANQUE - CAP.= 10000 LITROS</v>
          </cell>
          <cell r="C519" t="str">
            <v>HI</v>
          </cell>
          <cell r="D519">
            <v>13.17</v>
          </cell>
        </row>
        <row r="520">
          <cell r="A520">
            <v>80091</v>
          </cell>
          <cell r="B520" t="str">
            <v>TAMPA DE CONCRETO PARA CAIXA DE LIGACAO</v>
          </cell>
          <cell r="C520" t="str">
            <v>UN</v>
          </cell>
          <cell r="D520">
            <v>0</v>
          </cell>
        </row>
        <row r="521">
          <cell r="A521">
            <v>80092</v>
          </cell>
          <cell r="B521" t="str">
            <v>TRATOR CAT - D8 LAMINA</v>
          </cell>
          <cell r="C521" t="str">
            <v>H</v>
          </cell>
          <cell r="D521">
            <v>160.21</v>
          </cell>
        </row>
        <row r="522">
          <cell r="A522">
            <v>80093</v>
          </cell>
          <cell r="B522" t="str">
            <v>COMPRESSOR PORTATIL 335 PCM</v>
          </cell>
          <cell r="C522" t="str">
            <v>H</v>
          </cell>
          <cell r="D522">
            <v>25.16</v>
          </cell>
        </row>
        <row r="523">
          <cell r="A523">
            <v>80094</v>
          </cell>
          <cell r="B523" t="str">
            <v>MOTOESCAVOTRANSPORTADOR (MOTOESCRAPER CAT-621-R)</v>
          </cell>
          <cell r="C523" t="str">
            <v>H</v>
          </cell>
          <cell r="D523">
            <v>146.36000000000001</v>
          </cell>
        </row>
        <row r="524">
          <cell r="A524">
            <v>80095</v>
          </cell>
          <cell r="B524" t="str">
            <v>TRATOR CAT D-8 - PUSHER</v>
          </cell>
          <cell r="C524" t="str">
            <v>H</v>
          </cell>
          <cell r="D524">
            <v>160.21</v>
          </cell>
        </row>
        <row r="525">
          <cell r="A525">
            <v>80096</v>
          </cell>
          <cell r="B525" t="str">
            <v>TRATOR DE ESTEIRAS CAT D8-L - C/RIPPER</v>
          </cell>
          <cell r="C525" t="str">
            <v>H</v>
          </cell>
          <cell r="D525">
            <v>160.21</v>
          </cell>
        </row>
        <row r="526">
          <cell r="A526">
            <v>80097</v>
          </cell>
          <cell r="B526" t="str">
            <v>CAMINHAO BASCULANTE 6 M3 MB LK-1618/42</v>
          </cell>
          <cell r="C526" t="str">
            <v>H</v>
          </cell>
          <cell r="D526">
            <v>45.83</v>
          </cell>
        </row>
        <row r="527">
          <cell r="A527">
            <v>80098</v>
          </cell>
          <cell r="B527" t="str">
            <v>CAMINHAO BASCULANTE 10 M3 VOLVO/SCANIA</v>
          </cell>
          <cell r="C527" t="str">
            <v>H</v>
          </cell>
          <cell r="D527">
            <v>68.63</v>
          </cell>
        </row>
        <row r="528">
          <cell r="A528">
            <v>80099</v>
          </cell>
          <cell r="B528" t="str">
            <v>CAMINHAO BASCULANTE 22T RANDOM RK-424</v>
          </cell>
          <cell r="C528" t="str">
            <v>H</v>
          </cell>
          <cell r="D528">
            <v>88.22</v>
          </cell>
        </row>
        <row r="530">
          <cell r="B530" t="str">
            <v>81000 MATERIAL HIDRAULICO F0F0</v>
          </cell>
        </row>
        <row r="532">
          <cell r="A532">
            <v>81001</v>
          </cell>
          <cell r="B532" t="str">
            <v>TUBO F0F0 JE CL K-9 1,00M DN 50</v>
          </cell>
          <cell r="C532" t="str">
            <v>M</v>
          </cell>
          <cell r="D532">
            <v>19.29</v>
          </cell>
        </row>
        <row r="533">
          <cell r="A533">
            <v>81002</v>
          </cell>
          <cell r="B533" t="str">
            <v>TUBO F0F0 JE CL K-9 1,00M DN 75</v>
          </cell>
          <cell r="C533" t="str">
            <v>M</v>
          </cell>
          <cell r="D533">
            <v>58.35</v>
          </cell>
        </row>
        <row r="534">
          <cell r="A534">
            <v>81003</v>
          </cell>
          <cell r="B534" t="str">
            <v>TUBO F0F0 JE CL K-9 1,00M DN 100</v>
          </cell>
          <cell r="C534" t="str">
            <v>M</v>
          </cell>
          <cell r="D534">
            <v>66.239999999999995</v>
          </cell>
        </row>
        <row r="535">
          <cell r="A535">
            <v>81004</v>
          </cell>
          <cell r="B535" t="str">
            <v>TUBO F0F0 JE CL K-9 1,00M DN 150</v>
          </cell>
          <cell r="C535" t="str">
            <v>M</v>
          </cell>
          <cell r="D535">
            <v>91.7</v>
          </cell>
        </row>
        <row r="536">
          <cell r="A536">
            <v>81005</v>
          </cell>
          <cell r="B536" t="str">
            <v>TUBO F0F0 JE CL K-9 1,00M DN 200</v>
          </cell>
          <cell r="C536" t="str">
            <v>M</v>
          </cell>
          <cell r="D536">
            <v>123.24</v>
          </cell>
        </row>
        <row r="537">
          <cell r="A537">
            <v>81006</v>
          </cell>
          <cell r="B537" t="str">
            <v>TUBO F0F0 JE CL K-9 1,00M DN 250</v>
          </cell>
          <cell r="C537" t="str">
            <v>M</v>
          </cell>
          <cell r="D537">
            <v>161.18</v>
          </cell>
        </row>
        <row r="538">
          <cell r="A538">
            <v>81007</v>
          </cell>
          <cell r="B538" t="str">
            <v>TUBO F0F0 JE CL K-9 1,00M DN 300</v>
          </cell>
          <cell r="C538" t="str">
            <v>M</v>
          </cell>
          <cell r="D538">
            <v>203.14</v>
          </cell>
        </row>
        <row r="539">
          <cell r="A539">
            <v>81008</v>
          </cell>
          <cell r="B539" t="str">
            <v>TUBO F0F0 JE CL K-9 1,00M DN 400</v>
          </cell>
          <cell r="C539" t="str">
            <v>M</v>
          </cell>
          <cell r="D539">
            <v>315.91000000000003</v>
          </cell>
        </row>
        <row r="540">
          <cell r="A540">
            <v>81009</v>
          </cell>
          <cell r="B540" t="str">
            <v>TUBO F0F0 JE CL K-9 1,00M DN 500</v>
          </cell>
          <cell r="C540" t="str">
            <v>M</v>
          </cell>
          <cell r="D540">
            <v>431.56</v>
          </cell>
        </row>
        <row r="541">
          <cell r="A541">
            <v>81010</v>
          </cell>
          <cell r="B541" t="str">
            <v>TUBO F0F0 JE CL K-9 1,00M DN 600</v>
          </cell>
          <cell r="C541" t="str">
            <v>M</v>
          </cell>
          <cell r="D541">
            <v>562.63</v>
          </cell>
        </row>
        <row r="542">
          <cell r="A542">
            <v>81011</v>
          </cell>
          <cell r="B542" t="str">
            <v>TUBO F0F0 JE CL K-9 1,00M DN 700</v>
          </cell>
          <cell r="C542" t="str">
            <v>M</v>
          </cell>
          <cell r="D542">
            <v>677.96</v>
          </cell>
        </row>
        <row r="543">
          <cell r="A543">
            <v>81012</v>
          </cell>
          <cell r="B543" t="str">
            <v>TUBO F0F0 JE CL K-9 1,00M DN 800</v>
          </cell>
          <cell r="C543" t="str">
            <v>M</v>
          </cell>
          <cell r="D543">
            <v>832.08</v>
          </cell>
        </row>
        <row r="544">
          <cell r="A544">
            <v>81013</v>
          </cell>
          <cell r="B544" t="str">
            <v>TUBO F0F0 JE CL K-9 1,00M DN 900</v>
          </cell>
          <cell r="C544" t="str">
            <v>M</v>
          </cell>
          <cell r="D544">
            <v>999.9</v>
          </cell>
        </row>
        <row r="545">
          <cell r="A545">
            <v>81014</v>
          </cell>
          <cell r="B545" t="str">
            <v>TUBO F0F0 JE CL K-9 1,00M DN 1000</v>
          </cell>
          <cell r="C545" t="str">
            <v>M</v>
          </cell>
          <cell r="D545">
            <v>1182.2</v>
          </cell>
        </row>
        <row r="546">
          <cell r="A546">
            <v>81015</v>
          </cell>
          <cell r="B546" t="str">
            <v>TUBO F0F0 JE CL K-9 1,00M DN 1200</v>
          </cell>
          <cell r="C546" t="str">
            <v>M</v>
          </cell>
          <cell r="D546">
            <v>1593.15</v>
          </cell>
        </row>
        <row r="547">
          <cell r="A547">
            <v>81016</v>
          </cell>
          <cell r="B547" t="str">
            <v>TUBO F0F0 JE CL K-7 1,00M DN 100</v>
          </cell>
          <cell r="C547" t="str">
            <v>M</v>
          </cell>
          <cell r="D547">
            <v>36.61</v>
          </cell>
        </row>
        <row r="548">
          <cell r="A548">
            <v>81017</v>
          </cell>
          <cell r="B548" t="str">
            <v>TUBO F0F0 JE CL K-7 1,00M DN 150</v>
          </cell>
          <cell r="C548" t="str">
            <v>M</v>
          </cell>
          <cell r="D548">
            <v>78.290000000000006</v>
          </cell>
        </row>
        <row r="549">
          <cell r="A549">
            <v>81018</v>
          </cell>
          <cell r="B549" t="str">
            <v>TUBO F0F0 JE CL K-7 1,00M DN 200</v>
          </cell>
          <cell r="C549" t="str">
            <v>M</v>
          </cell>
          <cell r="D549">
            <v>105.62</v>
          </cell>
        </row>
        <row r="550">
          <cell r="A550">
            <v>81019</v>
          </cell>
          <cell r="B550" t="str">
            <v>TUBO F0F0 JE CL K-7 1,00M DN 250</v>
          </cell>
          <cell r="C550" t="str">
            <v>M</v>
          </cell>
          <cell r="D550">
            <v>135.63</v>
          </cell>
        </row>
        <row r="551">
          <cell r="A551">
            <v>81020</v>
          </cell>
          <cell r="B551" t="str">
            <v>TUBO F0F0 JE CL K-7 1,00M DN 300</v>
          </cell>
          <cell r="C551" t="str">
            <v>M</v>
          </cell>
          <cell r="D551">
            <v>167.37</v>
          </cell>
        </row>
        <row r="552">
          <cell r="A552">
            <v>81021</v>
          </cell>
          <cell r="B552" t="str">
            <v>TUBO F0F0 JE CL K-7 1,00M DN 400</v>
          </cell>
          <cell r="C552" t="str">
            <v>M</v>
          </cell>
          <cell r="D552">
            <v>261.42</v>
          </cell>
        </row>
        <row r="553">
          <cell r="A553">
            <v>81022</v>
          </cell>
          <cell r="B553" t="str">
            <v>TUBO F0F0 JE CL K-7 1,00M DN 500</v>
          </cell>
          <cell r="C553" t="str">
            <v>M</v>
          </cell>
          <cell r="D553">
            <v>355.14</v>
          </cell>
        </row>
        <row r="554">
          <cell r="A554">
            <v>81023</v>
          </cell>
          <cell r="B554" t="str">
            <v>TUBO F0F0 JE CL K-7 1,00M DN 600</v>
          </cell>
          <cell r="C554" t="str">
            <v>M</v>
          </cell>
          <cell r="D554">
            <v>461.25</v>
          </cell>
        </row>
        <row r="555">
          <cell r="A555">
            <v>81024</v>
          </cell>
          <cell r="B555" t="str">
            <v>TUBO F0F0 JE CL K-7 1,00M DN 700</v>
          </cell>
          <cell r="C555" t="str">
            <v>M</v>
          </cell>
          <cell r="D555">
            <v>557.19000000000005</v>
          </cell>
        </row>
        <row r="556">
          <cell r="A556">
            <v>81025</v>
          </cell>
          <cell r="B556" t="str">
            <v>TUBO F0F0 JE CL K-7 1,00M DN 800</v>
          </cell>
          <cell r="C556" t="str">
            <v>M</v>
          </cell>
          <cell r="D556">
            <v>685.62</v>
          </cell>
        </row>
        <row r="557">
          <cell r="A557">
            <v>81026</v>
          </cell>
          <cell r="B557" t="str">
            <v>TUBO F0F0 JE CL K-7 1,00M DN 900</v>
          </cell>
          <cell r="C557" t="str">
            <v>M</v>
          </cell>
          <cell r="D557">
            <v>818.89</v>
          </cell>
        </row>
        <row r="558">
          <cell r="A558">
            <v>81027</v>
          </cell>
          <cell r="B558" t="str">
            <v>TUBO F0F0 JE CL K-7 1,00M DN 1000</v>
          </cell>
          <cell r="C558" t="str">
            <v>M</v>
          </cell>
          <cell r="D558">
            <v>967.14</v>
          </cell>
        </row>
        <row r="559">
          <cell r="A559">
            <v>81028</v>
          </cell>
          <cell r="B559" t="str">
            <v>TUBO F0F0 JE CL K-7 1,00M DN 1200</v>
          </cell>
          <cell r="C559" t="str">
            <v>M</v>
          </cell>
          <cell r="D559">
            <v>1300.57</v>
          </cell>
        </row>
        <row r="560">
          <cell r="A560">
            <v>81029</v>
          </cell>
          <cell r="B560" t="str">
            <v>CURVA 90G F0F0 JE DN 50</v>
          </cell>
          <cell r="C560" t="str">
            <v>UN</v>
          </cell>
          <cell r="D560">
            <v>38.43</v>
          </cell>
        </row>
        <row r="561">
          <cell r="A561">
            <v>81030</v>
          </cell>
          <cell r="B561" t="str">
            <v>CURVA 90G F0F0 JE DN 75</v>
          </cell>
          <cell r="C561" t="str">
            <v>UN</v>
          </cell>
          <cell r="D561">
            <v>58.86</v>
          </cell>
        </row>
        <row r="562">
          <cell r="A562">
            <v>81031</v>
          </cell>
          <cell r="B562" t="str">
            <v>CURVA 90G F0F0 JE DN 100</v>
          </cell>
          <cell r="C562" t="str">
            <v>UN</v>
          </cell>
          <cell r="D562">
            <v>76.23</v>
          </cell>
        </row>
        <row r="563">
          <cell r="A563">
            <v>81032</v>
          </cell>
          <cell r="B563" t="str">
            <v>CURVA 90G F0F0 JE DN 150</v>
          </cell>
          <cell r="C563" t="str">
            <v>UN</v>
          </cell>
          <cell r="D563">
            <v>141.15</v>
          </cell>
        </row>
        <row r="564">
          <cell r="A564">
            <v>81033</v>
          </cell>
          <cell r="B564" t="str">
            <v>CURVA 90G F0F0 JE DN 200</v>
          </cell>
          <cell r="C564" t="str">
            <v>UN</v>
          </cell>
          <cell r="D564">
            <v>235.42</v>
          </cell>
        </row>
        <row r="565">
          <cell r="A565">
            <v>81034</v>
          </cell>
          <cell r="B565" t="str">
            <v>CURVA 90G F0F0 JE DN 250</v>
          </cell>
          <cell r="C565" t="str">
            <v>UN</v>
          </cell>
          <cell r="D565">
            <v>333.98</v>
          </cell>
        </row>
        <row r="566">
          <cell r="A566">
            <v>81035</v>
          </cell>
          <cell r="B566" t="str">
            <v>CURVA 90G F0F0 JE DN 300</v>
          </cell>
          <cell r="C566" t="str">
            <v>UN</v>
          </cell>
          <cell r="D566">
            <v>513.89</v>
          </cell>
        </row>
        <row r="567">
          <cell r="A567">
            <v>81036</v>
          </cell>
          <cell r="B567" t="str">
            <v>CURVA 90G F0F0 JE DN 400</v>
          </cell>
          <cell r="C567" t="str">
            <v>UN</v>
          </cell>
          <cell r="D567">
            <v>865.96</v>
          </cell>
        </row>
        <row r="568">
          <cell r="A568">
            <v>81037</v>
          </cell>
          <cell r="B568" t="str">
            <v>CURVA 90G F0F0 JE DN 500</v>
          </cell>
          <cell r="C568" t="str">
            <v>UN</v>
          </cell>
          <cell r="D568">
            <v>1480.33</v>
          </cell>
        </row>
        <row r="569">
          <cell r="A569">
            <v>81038</v>
          </cell>
          <cell r="B569" t="str">
            <v>CURVA 90G F0F0 JE DN 600</v>
          </cell>
          <cell r="C569" t="str">
            <v>UN</v>
          </cell>
          <cell r="D569">
            <v>2056.23</v>
          </cell>
        </row>
        <row r="570">
          <cell r="A570">
            <v>81039</v>
          </cell>
          <cell r="B570" t="str">
            <v>CURVA 45G F0F0 JE DN 50</v>
          </cell>
          <cell r="C570" t="str">
            <v>UN</v>
          </cell>
          <cell r="D570">
            <v>37.479999999999997</v>
          </cell>
        </row>
        <row r="571">
          <cell r="A571">
            <v>81040</v>
          </cell>
          <cell r="B571" t="str">
            <v>CURVA 45G F0F0 JE DN 75</v>
          </cell>
          <cell r="C571" t="str">
            <v>UN</v>
          </cell>
          <cell r="D571">
            <v>49.78</v>
          </cell>
        </row>
        <row r="572">
          <cell r="A572">
            <v>81041</v>
          </cell>
          <cell r="B572" t="str">
            <v>CURVA 45G F0F0 JE DN 100</v>
          </cell>
          <cell r="C572" t="str">
            <v>UN</v>
          </cell>
          <cell r="D572">
            <v>70.66</v>
          </cell>
        </row>
        <row r="573">
          <cell r="A573">
            <v>81042</v>
          </cell>
          <cell r="B573" t="str">
            <v>CURVA 45G F0F0 JE DN 150</v>
          </cell>
          <cell r="C573" t="str">
            <v>UN</v>
          </cell>
          <cell r="D573">
            <v>123.52</v>
          </cell>
        </row>
        <row r="574">
          <cell r="A574">
            <v>81043</v>
          </cell>
          <cell r="B574" t="str">
            <v>CURVA 45G F0F0 JE DN 200</v>
          </cell>
          <cell r="C574" t="str">
            <v>UN</v>
          </cell>
          <cell r="D574">
            <v>196.32</v>
          </cell>
        </row>
        <row r="575">
          <cell r="A575">
            <v>81044</v>
          </cell>
          <cell r="B575" t="str">
            <v>CURVA 45G F0F0 JE DN 250</v>
          </cell>
          <cell r="C575" t="str">
            <v>UN</v>
          </cell>
          <cell r="D575">
            <v>264.92</v>
          </cell>
        </row>
        <row r="576">
          <cell r="A576">
            <v>81045</v>
          </cell>
          <cell r="B576" t="str">
            <v>CURVA 45G F0F0 JE DN 300</v>
          </cell>
          <cell r="C576" t="str">
            <v>UN</v>
          </cell>
          <cell r="D576">
            <v>406.61</v>
          </cell>
        </row>
        <row r="577">
          <cell r="A577">
            <v>81046</v>
          </cell>
          <cell r="B577" t="str">
            <v>CURVA 45G F0F0 JE DN 400</v>
          </cell>
          <cell r="C577" t="str">
            <v>UN</v>
          </cell>
          <cell r="D577">
            <v>614.78</v>
          </cell>
        </row>
        <row r="578">
          <cell r="A578">
            <v>81047</v>
          </cell>
          <cell r="B578" t="str">
            <v>CURVA 45G F0F0 JE DN 500</v>
          </cell>
          <cell r="C578" t="str">
            <v>UN</v>
          </cell>
          <cell r="D578">
            <v>1140.23</v>
          </cell>
        </row>
        <row r="579">
          <cell r="A579">
            <v>81048</v>
          </cell>
          <cell r="B579" t="str">
            <v>CURVA 45G F0F0 JE DN 600</v>
          </cell>
          <cell r="C579" t="str">
            <v>UN</v>
          </cell>
          <cell r="D579">
            <v>1976.48</v>
          </cell>
        </row>
        <row r="580">
          <cell r="A580">
            <v>81049</v>
          </cell>
          <cell r="B580" t="str">
            <v>CURVA 22G30' F0F0 JE DN 50</v>
          </cell>
          <cell r="C580" t="str">
            <v>UN</v>
          </cell>
          <cell r="D580">
            <v>36.92</v>
          </cell>
        </row>
        <row r="581">
          <cell r="A581">
            <v>81050</v>
          </cell>
          <cell r="B581" t="str">
            <v>CURVA 22G30' F0F0 JE DN 75</v>
          </cell>
          <cell r="C581" t="str">
            <v>UN</v>
          </cell>
          <cell r="D581">
            <v>47.89</v>
          </cell>
        </row>
        <row r="582">
          <cell r="A582">
            <v>81051</v>
          </cell>
          <cell r="B582" t="str">
            <v>CURVA 22G30' F0F0 JE DN 100</v>
          </cell>
          <cell r="C582" t="str">
            <v>UN</v>
          </cell>
          <cell r="D582">
            <v>65.44</v>
          </cell>
        </row>
        <row r="583">
          <cell r="A583">
            <v>81052</v>
          </cell>
          <cell r="B583" t="str">
            <v>CURVA 22G30' F0F0 JE DN 150</v>
          </cell>
          <cell r="C583" t="str">
            <v>UN</v>
          </cell>
          <cell r="D583">
            <v>115.05</v>
          </cell>
        </row>
        <row r="584">
          <cell r="A584">
            <v>81053</v>
          </cell>
          <cell r="B584" t="str">
            <v>CURVA 22G30' F0F0 JE DN 200</v>
          </cell>
          <cell r="C584" t="str">
            <v>UN</v>
          </cell>
          <cell r="D584">
            <v>157.43</v>
          </cell>
        </row>
        <row r="585">
          <cell r="A585">
            <v>81054</v>
          </cell>
          <cell r="B585" t="str">
            <v>CURVA 22G30' F0F0 JE DN 250</v>
          </cell>
          <cell r="C585" t="str">
            <v>UN</v>
          </cell>
          <cell r="D585">
            <v>271.73</v>
          </cell>
        </row>
        <row r="586">
          <cell r="A586">
            <v>81055</v>
          </cell>
          <cell r="B586" t="str">
            <v>CURVA 22G30' F0F0 JE DN 300</v>
          </cell>
          <cell r="C586" t="str">
            <v>UN</v>
          </cell>
          <cell r="D586">
            <v>306.72000000000003</v>
          </cell>
        </row>
        <row r="587">
          <cell r="A587">
            <v>81056</v>
          </cell>
          <cell r="B587" t="str">
            <v>CURVA 22G30' F0F0 JE DN 400</v>
          </cell>
          <cell r="C587" t="str">
            <v>UN</v>
          </cell>
          <cell r="D587">
            <v>551.29</v>
          </cell>
        </row>
        <row r="588">
          <cell r="A588">
            <v>81057</v>
          </cell>
          <cell r="B588" t="str">
            <v>CURVA 22G30' F0F0 JE DN 500</v>
          </cell>
          <cell r="C588" t="str">
            <v>UN</v>
          </cell>
          <cell r="D588">
            <v>710.35</v>
          </cell>
        </row>
        <row r="589">
          <cell r="A589">
            <v>81058</v>
          </cell>
          <cell r="B589" t="str">
            <v>CURVA 22G30' F0F0 JE DN 600</v>
          </cell>
          <cell r="C589" t="str">
            <v>UN</v>
          </cell>
          <cell r="D589" t="str">
            <v>1 705,93</v>
          </cell>
        </row>
        <row r="590">
          <cell r="A590">
            <v>81059</v>
          </cell>
          <cell r="B590" t="str">
            <v>CURVA 11G15' F0F0 JE DN 300</v>
          </cell>
          <cell r="C590" t="str">
            <v>UN</v>
          </cell>
          <cell r="D590">
            <v>188.37</v>
          </cell>
        </row>
        <row r="591">
          <cell r="A591">
            <v>81060</v>
          </cell>
          <cell r="B591" t="str">
            <v>CURVA 11G15' F0F0 JE DN 400</v>
          </cell>
          <cell r="C591" t="str">
            <v>UN</v>
          </cell>
          <cell r="D591">
            <v>487.93</v>
          </cell>
        </row>
        <row r="592">
          <cell r="A592">
            <v>81061</v>
          </cell>
          <cell r="B592" t="str">
            <v>CURVA 11G15' F0F0 JE DN 500</v>
          </cell>
          <cell r="C592" t="str">
            <v>UN</v>
          </cell>
          <cell r="D592">
            <v>668.45</v>
          </cell>
        </row>
        <row r="593">
          <cell r="A593">
            <v>81062</v>
          </cell>
          <cell r="B593" t="str">
            <v>CURVA 11G15' F0F0 JE DN 600</v>
          </cell>
          <cell r="C593" t="str">
            <v>UN</v>
          </cell>
          <cell r="D593">
            <v>961.99</v>
          </cell>
        </row>
        <row r="594">
          <cell r="A594">
            <v>81063</v>
          </cell>
          <cell r="B594" t="str">
            <v>CRUZETA F0F0 JE DN 50 X 50</v>
          </cell>
          <cell r="C594" t="str">
            <v>UN</v>
          </cell>
          <cell r="D594">
            <v>74.16</v>
          </cell>
        </row>
        <row r="595">
          <cell r="A595">
            <v>81064</v>
          </cell>
          <cell r="B595" t="str">
            <v>CRUZETA F0F0 JE DN 75 X 50</v>
          </cell>
          <cell r="C595" t="str">
            <v>UN</v>
          </cell>
          <cell r="D595">
            <v>106.08</v>
          </cell>
        </row>
        <row r="596">
          <cell r="A596">
            <v>81065</v>
          </cell>
          <cell r="B596" t="str">
            <v>CRUZETA F0F0 JE DN 75 X 75</v>
          </cell>
          <cell r="C596" t="str">
            <v>UN</v>
          </cell>
          <cell r="D596">
            <v>99.51</v>
          </cell>
        </row>
        <row r="597">
          <cell r="A597">
            <v>81066</v>
          </cell>
          <cell r="B597" t="str">
            <v>CRUZETA F0F0 JE DN 100 X 50</v>
          </cell>
          <cell r="C597" t="str">
            <v>UN</v>
          </cell>
          <cell r="D597">
            <v>102.18</v>
          </cell>
        </row>
        <row r="598">
          <cell r="A598">
            <v>81067</v>
          </cell>
          <cell r="B598" t="str">
            <v>CRUZETA F0F0 JE DN 100 X 75</v>
          </cell>
          <cell r="C598" t="str">
            <v>UN</v>
          </cell>
          <cell r="D598">
            <v>111.6</v>
          </cell>
        </row>
        <row r="599">
          <cell r="A599">
            <v>81068</v>
          </cell>
          <cell r="B599" t="str">
            <v>CRUZETA F0F0 JE DN 100 X 100</v>
          </cell>
          <cell r="C599" t="str">
            <v>UN</v>
          </cell>
          <cell r="D599">
            <v>131.53</v>
          </cell>
        </row>
        <row r="600">
          <cell r="A600">
            <v>81069</v>
          </cell>
          <cell r="B600" t="str">
            <v>CRUZETA F0F0 JE DN 150 X 50</v>
          </cell>
          <cell r="C600" t="str">
            <v>UN</v>
          </cell>
          <cell r="D600">
            <v>139.62</v>
          </cell>
        </row>
        <row r="601">
          <cell r="A601">
            <v>81070</v>
          </cell>
          <cell r="B601" t="str">
            <v>CRUZETA F0F0 JE DN 150 X 75</v>
          </cell>
          <cell r="C601" t="str">
            <v>UN</v>
          </cell>
          <cell r="D601">
            <v>195.77</v>
          </cell>
        </row>
        <row r="602">
          <cell r="A602">
            <v>81071</v>
          </cell>
          <cell r="B602" t="str">
            <v>CRUZETA F0F0 JE DN 150 X 100</v>
          </cell>
          <cell r="C602" t="str">
            <v>UN</v>
          </cell>
          <cell r="D602">
            <v>215.56</v>
          </cell>
        </row>
        <row r="603">
          <cell r="A603">
            <v>81072</v>
          </cell>
          <cell r="B603" t="str">
            <v>CRUZETA F0F0 JE DN 150 X 150</v>
          </cell>
          <cell r="C603" t="str">
            <v>UN</v>
          </cell>
          <cell r="D603">
            <v>281.58999999999997</v>
          </cell>
        </row>
        <row r="604">
          <cell r="A604">
            <v>81073</v>
          </cell>
          <cell r="B604" t="str">
            <v>CRUZETA F0F0 JE DN 200 X 50</v>
          </cell>
          <cell r="C604" t="str">
            <v>UN</v>
          </cell>
          <cell r="D604">
            <v>179.5</v>
          </cell>
        </row>
        <row r="605">
          <cell r="A605">
            <v>81074</v>
          </cell>
          <cell r="B605" t="str">
            <v>CRUZETA F0F0 JE DN 200 X 75</v>
          </cell>
          <cell r="C605" t="str">
            <v>UN</v>
          </cell>
          <cell r="D605">
            <v>244.85</v>
          </cell>
        </row>
        <row r="606">
          <cell r="A606">
            <v>81075</v>
          </cell>
          <cell r="B606" t="str">
            <v>CRUZETA F0F0 JE DN 200 X 100</v>
          </cell>
          <cell r="C606" t="str">
            <v>UN</v>
          </cell>
          <cell r="D606">
            <v>283.45999999999998</v>
          </cell>
        </row>
        <row r="607">
          <cell r="A607">
            <v>81076</v>
          </cell>
          <cell r="B607" t="str">
            <v>CRUZETA F0F0 JE DN 200 X 200</v>
          </cell>
          <cell r="C607" t="str">
            <v>UN</v>
          </cell>
          <cell r="D607">
            <v>379.78</v>
          </cell>
        </row>
        <row r="608">
          <cell r="A608">
            <v>81077</v>
          </cell>
          <cell r="B608" t="str">
            <v>CRUZETA F0F0 JE DN 250 X 50</v>
          </cell>
          <cell r="C608" t="str">
            <v>UN</v>
          </cell>
          <cell r="D608">
            <v>382.45</v>
          </cell>
        </row>
        <row r="609">
          <cell r="A609">
            <v>81078</v>
          </cell>
          <cell r="B609" t="str">
            <v>CRUZETA F0F0 JE DN 250 X 75</v>
          </cell>
          <cell r="C609" t="str">
            <v>UN</v>
          </cell>
          <cell r="D609">
            <v>402.65</v>
          </cell>
        </row>
        <row r="610">
          <cell r="A610">
            <v>81079</v>
          </cell>
          <cell r="B610" t="str">
            <v>CRUZETA F0F0 JE DN 250 X 100</v>
          </cell>
          <cell r="C610" t="str">
            <v>UN</v>
          </cell>
          <cell r="D610">
            <v>430.28</v>
          </cell>
        </row>
        <row r="611">
          <cell r="A611">
            <v>81080</v>
          </cell>
          <cell r="B611" t="str">
            <v>CRUZETA F0F0 JE DN 250 X 250</v>
          </cell>
          <cell r="C611" t="str">
            <v>UN</v>
          </cell>
          <cell r="D611">
            <v>505.21</v>
          </cell>
        </row>
        <row r="612">
          <cell r="A612">
            <v>81081</v>
          </cell>
          <cell r="B612" t="str">
            <v>CRUZETA F0F0 JE DN 300 X 75</v>
          </cell>
          <cell r="C612" t="str">
            <v>UN</v>
          </cell>
          <cell r="D612">
            <v>382.11</v>
          </cell>
        </row>
        <row r="613">
          <cell r="A613">
            <v>81082</v>
          </cell>
          <cell r="B613" t="str">
            <v>CRUZETA F0F0 JE DN 300 X 100</v>
          </cell>
          <cell r="C613" t="str">
            <v>UN</v>
          </cell>
          <cell r="D613">
            <v>408.56</v>
          </cell>
        </row>
        <row r="614">
          <cell r="A614">
            <v>81083</v>
          </cell>
          <cell r="B614" t="str">
            <v>CRUZETA F0F0 JE DN 300 X 200</v>
          </cell>
          <cell r="C614" t="str">
            <v>UN</v>
          </cell>
          <cell r="D614">
            <v>532.77</v>
          </cell>
        </row>
        <row r="615">
          <cell r="A615">
            <v>81084</v>
          </cell>
          <cell r="B615" t="str">
            <v>CRUZETA F0F0 JE DN 300 X 300</v>
          </cell>
          <cell r="C615" t="str">
            <v>UN</v>
          </cell>
          <cell r="D615">
            <v>663.03</v>
          </cell>
        </row>
        <row r="616">
          <cell r="A616">
            <v>81085</v>
          </cell>
          <cell r="B616" t="str">
            <v>CRUZETA F0F0 JE DN 400 X 75</v>
          </cell>
          <cell r="C616" t="str">
            <v>UN</v>
          </cell>
          <cell r="D616">
            <v>537.94000000000005</v>
          </cell>
        </row>
        <row r="617">
          <cell r="A617">
            <v>81086</v>
          </cell>
          <cell r="B617" t="str">
            <v>CRUZETA F0F0 JE DN 400 X 100</v>
          </cell>
          <cell r="C617" t="str">
            <v>UN</v>
          </cell>
          <cell r="D617">
            <v>710.62</v>
          </cell>
        </row>
        <row r="618">
          <cell r="A618">
            <v>81087</v>
          </cell>
          <cell r="B618" t="str">
            <v>CRUZETA F0F0 JE DN 400 X 200</v>
          </cell>
          <cell r="C618" t="str">
            <v>UN</v>
          </cell>
          <cell r="D618">
            <v>695.54</v>
          </cell>
        </row>
        <row r="619">
          <cell r="A619">
            <v>81088</v>
          </cell>
          <cell r="B619" t="str">
            <v>CRUZETA F0F0 JE DN 400 X 300</v>
          </cell>
          <cell r="C619" t="str">
            <v>UN</v>
          </cell>
          <cell r="D619">
            <v>1062.54</v>
          </cell>
        </row>
        <row r="620">
          <cell r="A620">
            <v>81089</v>
          </cell>
          <cell r="B620" t="str">
            <v>CRUZETA F0F0 JE DN 400 X 400</v>
          </cell>
          <cell r="C620" t="str">
            <v>UN</v>
          </cell>
          <cell r="D620">
            <v>1347.19</v>
          </cell>
        </row>
        <row r="621">
          <cell r="A621">
            <v>81090</v>
          </cell>
          <cell r="B621" t="str">
            <v>CRUZETA F0F0 JE DN 500 X 75</v>
          </cell>
          <cell r="C621" t="str">
            <v>UN</v>
          </cell>
          <cell r="D621">
            <v>1359.59</v>
          </cell>
        </row>
        <row r="622">
          <cell r="A622">
            <v>81091</v>
          </cell>
          <cell r="B622" t="str">
            <v>CRUZETA F0F0 JE DN 500 X 100</v>
          </cell>
          <cell r="C622" t="str">
            <v>UN</v>
          </cell>
          <cell r="D622">
            <v>981.91</v>
          </cell>
        </row>
        <row r="623">
          <cell r="A623">
            <v>81092</v>
          </cell>
          <cell r="B623" t="str">
            <v>CRUZETA F0F0 JE DN 500 X 200</v>
          </cell>
          <cell r="C623" t="str">
            <v>UN</v>
          </cell>
          <cell r="D623">
            <v>1099.8399999999999</v>
          </cell>
        </row>
        <row r="624">
          <cell r="A624">
            <v>81093</v>
          </cell>
          <cell r="B624" t="str">
            <v>CRUZETA F0F0 JE DN 500 X 300</v>
          </cell>
          <cell r="C624" t="str">
            <v>UN</v>
          </cell>
          <cell r="D624">
            <v>2288.48</v>
          </cell>
        </row>
        <row r="625">
          <cell r="A625">
            <v>81094</v>
          </cell>
          <cell r="B625" t="str">
            <v>CRUZETA F0F0 JE DN 500 X 500</v>
          </cell>
          <cell r="C625" t="str">
            <v>UN</v>
          </cell>
          <cell r="D625">
            <v>2684.96</v>
          </cell>
        </row>
        <row r="626">
          <cell r="A626">
            <v>81095</v>
          </cell>
          <cell r="B626" t="str">
            <v>CRUZETA F0F0 JE DN 600 X 75</v>
          </cell>
          <cell r="C626" t="str">
            <v>UN</v>
          </cell>
          <cell r="D626">
            <v>1706.2</v>
          </cell>
        </row>
        <row r="627">
          <cell r="A627">
            <v>81096</v>
          </cell>
          <cell r="B627" t="str">
            <v>CRUZETA F0F0 JE DN 600 X 100</v>
          </cell>
          <cell r="C627" t="str">
            <v>UN</v>
          </cell>
          <cell r="D627">
            <v>1785.85</v>
          </cell>
        </row>
        <row r="628">
          <cell r="A628">
            <v>81097</v>
          </cell>
          <cell r="B628" t="str">
            <v>CRUZETA F0F0 JE DN 600 X 200</v>
          </cell>
          <cell r="C628" t="str">
            <v>UN</v>
          </cell>
          <cell r="D628">
            <v>1961.55</v>
          </cell>
        </row>
        <row r="629">
          <cell r="A629">
            <v>81098</v>
          </cell>
          <cell r="B629" t="str">
            <v>CRUZETA F0F0 JE DN 600 X 300</v>
          </cell>
          <cell r="C629" t="str">
            <v>UN</v>
          </cell>
          <cell r="D629">
            <v>2554.61</v>
          </cell>
        </row>
        <row r="630">
          <cell r="A630">
            <v>81099</v>
          </cell>
          <cell r="B630" t="str">
            <v>CRUZETA F0F0 JE DN 600 X 400</v>
          </cell>
          <cell r="C630" t="str">
            <v>UN</v>
          </cell>
          <cell r="D630">
            <v>2762.66</v>
          </cell>
        </row>
        <row r="631">
          <cell r="A631">
            <v>81101</v>
          </cell>
          <cell r="B631" t="str">
            <v>CRUZETA F0F0 JE DN 600 X 600</v>
          </cell>
          <cell r="C631" t="str">
            <v>UN</v>
          </cell>
          <cell r="D631">
            <v>3395.17</v>
          </cell>
        </row>
        <row r="632">
          <cell r="A632">
            <v>81102</v>
          </cell>
          <cell r="B632" t="str">
            <v>TE F0F0 JE DN 50 X 50</v>
          </cell>
          <cell r="C632" t="str">
            <v>UN</v>
          </cell>
          <cell r="D632">
            <v>49.42</v>
          </cell>
        </row>
        <row r="633">
          <cell r="A633">
            <v>81103</v>
          </cell>
          <cell r="B633" t="str">
            <v>TE F0F0 JE DN 75 X 50</v>
          </cell>
          <cell r="C633" t="str">
            <v>UN</v>
          </cell>
          <cell r="D633">
            <v>59.21</v>
          </cell>
        </row>
        <row r="634">
          <cell r="A634">
            <v>81104</v>
          </cell>
          <cell r="B634" t="str">
            <v>TE F0F0 JE DN 75 X 75</v>
          </cell>
          <cell r="C634" t="str">
            <v>UN</v>
          </cell>
          <cell r="D634">
            <v>71.16</v>
          </cell>
        </row>
        <row r="635">
          <cell r="A635">
            <v>81105</v>
          </cell>
          <cell r="B635" t="str">
            <v>TE F0F0 JE DN 100 X 50</v>
          </cell>
          <cell r="C635" t="str">
            <v>UN</v>
          </cell>
          <cell r="D635">
            <v>101.33</v>
          </cell>
        </row>
        <row r="636">
          <cell r="A636">
            <v>81106</v>
          </cell>
          <cell r="B636" t="str">
            <v>TE F0F0 JE DN 100 X 75</v>
          </cell>
          <cell r="C636" t="str">
            <v>UN</v>
          </cell>
          <cell r="D636">
            <v>106.39</v>
          </cell>
        </row>
        <row r="637">
          <cell r="A637">
            <v>81107</v>
          </cell>
          <cell r="B637" t="str">
            <v>TE F0F0 JE DN 100 X 100</v>
          </cell>
          <cell r="C637" t="str">
            <v>UN</v>
          </cell>
          <cell r="D637">
            <v>117.33</v>
          </cell>
        </row>
        <row r="638">
          <cell r="A638">
            <v>81108</v>
          </cell>
          <cell r="B638" t="str">
            <v>TE F0F0 JE DN 150 X 50</v>
          </cell>
          <cell r="C638" t="str">
            <v>UN</v>
          </cell>
          <cell r="D638">
            <v>138.13999999999999</v>
          </cell>
        </row>
        <row r="639">
          <cell r="A639">
            <v>81109</v>
          </cell>
          <cell r="B639" t="str">
            <v>TE F0F0 JE DN 150 X 75</v>
          </cell>
          <cell r="C639" t="str">
            <v>UN</v>
          </cell>
          <cell r="D639">
            <v>143.34</v>
          </cell>
        </row>
        <row r="640">
          <cell r="A640">
            <v>81110</v>
          </cell>
          <cell r="B640" t="str">
            <v>TE F0F0 JE DN 150 X 100</v>
          </cell>
          <cell r="C640" t="str">
            <v>UN</v>
          </cell>
          <cell r="D640">
            <v>156.41999999999999</v>
          </cell>
        </row>
        <row r="641">
          <cell r="A641">
            <v>81111</v>
          </cell>
          <cell r="B641" t="str">
            <v>TE F0F0 JE DN 150 X 150</v>
          </cell>
          <cell r="C641" t="str">
            <v>UN</v>
          </cell>
          <cell r="D641">
            <v>185.68</v>
          </cell>
        </row>
        <row r="642">
          <cell r="A642">
            <v>81112</v>
          </cell>
          <cell r="B642" t="str">
            <v>TE F0F0 JE DN 200 X 50</v>
          </cell>
          <cell r="C642" t="str">
            <v>UN</v>
          </cell>
          <cell r="D642">
            <v>170.1</v>
          </cell>
        </row>
        <row r="643">
          <cell r="A643">
            <v>81113</v>
          </cell>
          <cell r="B643" t="str">
            <v>TE F0F0 JE DN 200 X 75</v>
          </cell>
          <cell r="C643" t="str">
            <v>UN</v>
          </cell>
          <cell r="D643">
            <v>189.81</v>
          </cell>
        </row>
        <row r="644">
          <cell r="A644">
            <v>81114</v>
          </cell>
          <cell r="B644" t="str">
            <v>TE F0F0 JE DN 200 X 100</v>
          </cell>
          <cell r="C644" t="str">
            <v>UN</v>
          </cell>
          <cell r="D644">
            <v>215.91</v>
          </cell>
        </row>
        <row r="645">
          <cell r="A645">
            <v>81115</v>
          </cell>
          <cell r="B645" t="str">
            <v>TE F0F0 JE DN 200 X 200</v>
          </cell>
          <cell r="C645" t="str">
            <v>UN</v>
          </cell>
          <cell r="D645">
            <v>287.35000000000002</v>
          </cell>
        </row>
        <row r="646">
          <cell r="A646">
            <v>81116</v>
          </cell>
          <cell r="B646" t="str">
            <v>TE F0F0 JE DN 250 X 50</v>
          </cell>
          <cell r="C646" t="str">
            <v>UN</v>
          </cell>
          <cell r="D646">
            <v>285.87</v>
          </cell>
        </row>
        <row r="647">
          <cell r="A647">
            <v>81117</v>
          </cell>
          <cell r="B647" t="str">
            <v>TE F0F0 JE DN 250 X 75</v>
          </cell>
          <cell r="C647" t="str">
            <v>UN</v>
          </cell>
          <cell r="D647">
            <v>278.77999999999997</v>
          </cell>
        </row>
        <row r="648">
          <cell r="A648">
            <v>81118</v>
          </cell>
          <cell r="B648" t="str">
            <v>TE F0F0 JE DN 250 X 100</v>
          </cell>
          <cell r="C648" t="str">
            <v>UN</v>
          </cell>
          <cell r="D648">
            <v>324.17</v>
          </cell>
        </row>
        <row r="649">
          <cell r="A649">
            <v>81119</v>
          </cell>
          <cell r="B649" t="str">
            <v>TE F0F0 JE DN 250 X 250</v>
          </cell>
          <cell r="C649" t="str">
            <v>UN</v>
          </cell>
          <cell r="D649">
            <v>433.06</v>
          </cell>
        </row>
        <row r="650">
          <cell r="A650">
            <v>81120</v>
          </cell>
          <cell r="B650" t="str">
            <v>TE F0F0 JE DN 300 X 75</v>
          </cell>
          <cell r="C650" t="str">
            <v>UN</v>
          </cell>
          <cell r="D650">
            <v>370.42</v>
          </cell>
        </row>
        <row r="651">
          <cell r="A651">
            <v>81121</v>
          </cell>
          <cell r="B651" t="str">
            <v>TE F0F0 JE DN 300 X 100</v>
          </cell>
          <cell r="C651" t="str">
            <v>UN</v>
          </cell>
          <cell r="D651">
            <v>395.25</v>
          </cell>
        </row>
        <row r="652">
          <cell r="A652">
            <v>81122</v>
          </cell>
          <cell r="B652" t="str">
            <v>TE F0F0 JE DN 300 X 150</v>
          </cell>
          <cell r="C652" t="str">
            <v>UN</v>
          </cell>
          <cell r="D652">
            <v>430.06</v>
          </cell>
        </row>
        <row r="653">
          <cell r="A653">
            <v>81123</v>
          </cell>
          <cell r="B653" t="str">
            <v>TE F0F0 JE DN 300 X 200</v>
          </cell>
          <cell r="C653" t="str">
            <v>UN</v>
          </cell>
          <cell r="D653">
            <v>472.02</v>
          </cell>
        </row>
        <row r="654">
          <cell r="A654">
            <v>81124</v>
          </cell>
          <cell r="B654" t="str">
            <v>TE F0F0 JE DN 300 X 250</v>
          </cell>
          <cell r="C654" t="str">
            <v>UN</v>
          </cell>
          <cell r="D654">
            <v>506.23</v>
          </cell>
        </row>
        <row r="655">
          <cell r="A655">
            <v>81125</v>
          </cell>
          <cell r="B655" t="str">
            <v>TE F0F0 JE DN 300 X 300</v>
          </cell>
          <cell r="C655" t="str">
            <v>UN</v>
          </cell>
          <cell r="D655">
            <v>582.89</v>
          </cell>
        </row>
        <row r="656">
          <cell r="A656">
            <v>81126</v>
          </cell>
          <cell r="B656" t="str">
            <v>TE F0F0 JE DN 400 X 75</v>
          </cell>
          <cell r="C656" t="str">
            <v>UN</v>
          </cell>
          <cell r="D656">
            <v>528.96</v>
          </cell>
        </row>
        <row r="657">
          <cell r="A657">
            <v>81127</v>
          </cell>
          <cell r="B657" t="str">
            <v>TE F0F0 JE DN 400 X 100</v>
          </cell>
          <cell r="C657" t="str">
            <v>UN</v>
          </cell>
          <cell r="D657">
            <v>549.65</v>
          </cell>
        </row>
        <row r="658">
          <cell r="A658">
            <v>81128</v>
          </cell>
          <cell r="B658" t="str">
            <v>TE F0F0 JE DN 400 X 200</v>
          </cell>
          <cell r="C658" t="str">
            <v>UN</v>
          </cell>
          <cell r="D658">
            <v>661.3</v>
          </cell>
        </row>
        <row r="659">
          <cell r="A659">
            <v>81129</v>
          </cell>
          <cell r="B659" t="str">
            <v>TE F0F0 JE DN 400 X 300</v>
          </cell>
          <cell r="C659" t="str">
            <v>UN</v>
          </cell>
          <cell r="D659">
            <v>752.74</v>
          </cell>
        </row>
        <row r="660">
          <cell r="A660">
            <v>81130</v>
          </cell>
          <cell r="B660" t="str">
            <v>TE F0F0 JE DN 400 X 400</v>
          </cell>
          <cell r="C660" t="str">
            <v>UN</v>
          </cell>
          <cell r="D660">
            <v>866.47</v>
          </cell>
        </row>
        <row r="661">
          <cell r="A661">
            <v>81131</v>
          </cell>
          <cell r="B661" t="str">
            <v>TE F0F0 JE DN 500 X 100</v>
          </cell>
          <cell r="C661" t="str">
            <v>UN</v>
          </cell>
          <cell r="D661">
            <v>743.83</v>
          </cell>
        </row>
        <row r="662">
          <cell r="A662">
            <v>81132</v>
          </cell>
          <cell r="B662" t="str">
            <v>TE F0F0 JE DN 500 X 200</v>
          </cell>
          <cell r="C662" t="str">
            <v>UN</v>
          </cell>
          <cell r="D662">
            <v>844.5</v>
          </cell>
        </row>
        <row r="663">
          <cell r="A663">
            <v>81133</v>
          </cell>
          <cell r="B663" t="str">
            <v>TE F0F0 JE DN 500 X 300</v>
          </cell>
          <cell r="C663" t="str">
            <v>UN</v>
          </cell>
          <cell r="D663">
            <v>1639</v>
          </cell>
        </row>
        <row r="664">
          <cell r="A664">
            <v>81134</v>
          </cell>
          <cell r="B664" t="str">
            <v>TE F0F0 JE DN 500 X 500</v>
          </cell>
          <cell r="C664" t="str">
            <v>UN</v>
          </cell>
          <cell r="D664">
            <v>1911.33</v>
          </cell>
        </row>
        <row r="665">
          <cell r="A665">
            <v>81135</v>
          </cell>
          <cell r="B665" t="str">
            <v>TE F0F0 JE DN 600 X 100</v>
          </cell>
          <cell r="C665" t="str">
            <v>UN</v>
          </cell>
          <cell r="D665">
            <v>1492.11</v>
          </cell>
        </row>
        <row r="666">
          <cell r="A666">
            <v>81136</v>
          </cell>
          <cell r="B666" t="str">
            <v>TE F0F0 JE DN 600 X 200</v>
          </cell>
          <cell r="C666" t="str">
            <v>UN</v>
          </cell>
          <cell r="D666">
            <v>1601.31</v>
          </cell>
        </row>
        <row r="667">
          <cell r="A667">
            <v>81137</v>
          </cell>
          <cell r="B667" t="str">
            <v>TE F0F0 JE DN 600 X 300</v>
          </cell>
          <cell r="C667" t="str">
            <v>UN</v>
          </cell>
          <cell r="D667">
            <v>2068.9699999999998</v>
          </cell>
        </row>
        <row r="668">
          <cell r="A668">
            <v>81138</v>
          </cell>
          <cell r="B668" t="str">
            <v>TE F0F0 JE DN 600 X 400</v>
          </cell>
          <cell r="C668" t="str">
            <v>UN</v>
          </cell>
          <cell r="D668">
            <v>2211.44</v>
          </cell>
        </row>
        <row r="669">
          <cell r="A669">
            <v>81139</v>
          </cell>
          <cell r="B669" t="str">
            <v>TE F0F0 JE DN 600 X 600</v>
          </cell>
          <cell r="C669" t="str">
            <v>UN</v>
          </cell>
          <cell r="D669">
            <v>2402.54</v>
          </cell>
        </row>
        <row r="670">
          <cell r="A670">
            <v>81140</v>
          </cell>
          <cell r="B670" t="str">
            <v>TE F0F0 JE E FLANGE DN 50 X 50</v>
          </cell>
          <cell r="C670" t="str">
            <v>UN</v>
          </cell>
          <cell r="D670">
            <v>66.540000000000006</v>
          </cell>
        </row>
        <row r="671">
          <cell r="A671">
            <v>81141</v>
          </cell>
          <cell r="B671" t="str">
            <v>TE F0F0 JE E FLANGE DN 75 X 50</v>
          </cell>
          <cell r="C671" t="str">
            <v>UN</v>
          </cell>
          <cell r="D671">
            <v>81.14</v>
          </cell>
        </row>
        <row r="672">
          <cell r="A672">
            <v>81142</v>
          </cell>
          <cell r="B672" t="str">
            <v>TE F0F0 JE E FLANGE DN 75 X 75</v>
          </cell>
          <cell r="C672" t="str">
            <v>UN</v>
          </cell>
          <cell r="D672">
            <v>91.65</v>
          </cell>
        </row>
        <row r="673">
          <cell r="A673">
            <v>81143</v>
          </cell>
          <cell r="B673" t="str">
            <v>TE F0F0 JE E FLANGE DN 100 X 50</v>
          </cell>
          <cell r="C673" t="str">
            <v>UN</v>
          </cell>
          <cell r="D673">
            <v>85.54</v>
          </cell>
        </row>
        <row r="674">
          <cell r="A674">
            <v>81144</v>
          </cell>
          <cell r="B674" t="str">
            <v>TE F0F0 JE E FLANGE DN 150 X 50</v>
          </cell>
          <cell r="C674" t="str">
            <v>UN</v>
          </cell>
          <cell r="D674">
            <v>144.37</v>
          </cell>
        </row>
        <row r="675">
          <cell r="A675">
            <v>81145</v>
          </cell>
          <cell r="B675" t="str">
            <v>TE F0F0 JE E FLANGE DN 150 X 75</v>
          </cell>
          <cell r="C675" t="str">
            <v>UN</v>
          </cell>
          <cell r="D675">
            <v>143.03</v>
          </cell>
        </row>
        <row r="676">
          <cell r="A676">
            <v>81146</v>
          </cell>
          <cell r="B676" t="str">
            <v>TE F0F0 JE E FLANGE DN 200 X 50</v>
          </cell>
          <cell r="C676" t="str">
            <v>UN</v>
          </cell>
          <cell r="D676">
            <v>189.06</v>
          </cell>
        </row>
        <row r="677">
          <cell r="A677">
            <v>81147</v>
          </cell>
          <cell r="B677" t="str">
            <v>TE F0F0 JE E FLANGE DN 200 X 75</v>
          </cell>
          <cell r="C677" t="str">
            <v>UN</v>
          </cell>
          <cell r="D677">
            <v>195.67</v>
          </cell>
        </row>
        <row r="678">
          <cell r="A678">
            <v>81148</v>
          </cell>
          <cell r="B678" t="str">
            <v>TE F0F0 JE E FLANGE DN 200 X 100</v>
          </cell>
          <cell r="C678" t="str">
            <v>UN</v>
          </cell>
          <cell r="D678">
            <v>209.19</v>
          </cell>
        </row>
        <row r="679">
          <cell r="A679">
            <v>81149</v>
          </cell>
          <cell r="B679" t="str">
            <v>TE F0F0 JE E FLANGE DN 250 X 50</v>
          </cell>
          <cell r="C679" t="str">
            <v>UN</v>
          </cell>
          <cell r="D679">
            <v>236.52</v>
          </cell>
        </row>
        <row r="680">
          <cell r="A680">
            <v>81150</v>
          </cell>
          <cell r="B680" t="str">
            <v>TE F0F0 JE E FLANGE DN 250 X 75</v>
          </cell>
          <cell r="C680" t="str">
            <v>UN</v>
          </cell>
          <cell r="D680">
            <v>293.44</v>
          </cell>
        </row>
        <row r="681">
          <cell r="A681">
            <v>81151</v>
          </cell>
          <cell r="B681" t="str">
            <v>TE F0F0 JE E FLANGE DN 250 X 100</v>
          </cell>
          <cell r="C681" t="str">
            <v>UN</v>
          </cell>
          <cell r="D681">
            <v>343.22</v>
          </cell>
        </row>
        <row r="682">
          <cell r="A682">
            <v>81152</v>
          </cell>
          <cell r="B682" t="str">
            <v>TE F0F0 JE E FLANGE DN 300 X 100</v>
          </cell>
          <cell r="C682" t="str">
            <v>UN</v>
          </cell>
          <cell r="D682">
            <v>407.8</v>
          </cell>
        </row>
        <row r="683">
          <cell r="A683">
            <v>81153</v>
          </cell>
          <cell r="B683" t="str">
            <v>TE F0F0 JE E FLANGE DN 300 X 200</v>
          </cell>
          <cell r="C683" t="str">
            <v>UN</v>
          </cell>
          <cell r="D683">
            <v>506.68</v>
          </cell>
        </row>
        <row r="684">
          <cell r="A684">
            <v>81154</v>
          </cell>
          <cell r="B684" t="str">
            <v>TE F0F0 JE E FLANGE DN 300 X 300</v>
          </cell>
          <cell r="C684" t="str">
            <v>UN</v>
          </cell>
          <cell r="D684">
            <v>646.78</v>
          </cell>
        </row>
        <row r="685">
          <cell r="A685">
            <v>81155</v>
          </cell>
          <cell r="B685" t="str">
            <v>TE F0F0 JE E FLANGE DN 400 X 100</v>
          </cell>
          <cell r="C685" t="str">
            <v>UN</v>
          </cell>
          <cell r="D685">
            <v>1199.28</v>
          </cell>
        </row>
        <row r="686">
          <cell r="A686">
            <v>81156</v>
          </cell>
          <cell r="B686" t="str">
            <v>TE F0F0 JE E FLANGE DN 400 X 200</v>
          </cell>
          <cell r="C686" t="str">
            <v>UN</v>
          </cell>
          <cell r="D686">
            <v>693.94</v>
          </cell>
        </row>
        <row r="687">
          <cell r="A687">
            <v>81157</v>
          </cell>
          <cell r="B687" t="str">
            <v>TE F0F0 JE E FLANGE DN 400 X 300</v>
          </cell>
          <cell r="C687" t="str">
            <v>UN</v>
          </cell>
          <cell r="D687">
            <v>1298.07</v>
          </cell>
        </row>
        <row r="688">
          <cell r="A688">
            <v>81158</v>
          </cell>
          <cell r="B688" t="str">
            <v>TE F0F0 JE E FLANGE DN 400 X 400</v>
          </cell>
          <cell r="C688" t="str">
            <v>UN</v>
          </cell>
          <cell r="D688">
            <v>1671.43</v>
          </cell>
        </row>
        <row r="689">
          <cell r="A689">
            <v>81159</v>
          </cell>
          <cell r="B689" t="str">
            <v>TE F0F0 JE E FLANGE DN 500 X 100</v>
          </cell>
          <cell r="C689" t="str">
            <v>UN</v>
          </cell>
          <cell r="D689">
            <v>834.99</v>
          </cell>
        </row>
        <row r="690">
          <cell r="A690">
            <v>81160</v>
          </cell>
          <cell r="B690" t="str">
            <v>TE F0F0 JE E FLANGE DN 500 X 200</v>
          </cell>
          <cell r="C690" t="str">
            <v>UN</v>
          </cell>
          <cell r="D690">
            <v>893.83</v>
          </cell>
        </row>
        <row r="691">
          <cell r="A691">
            <v>81161</v>
          </cell>
          <cell r="B691" t="str">
            <v>TE F0F0 JE E FLANGE DN 500 X 300</v>
          </cell>
          <cell r="C691" t="str">
            <v>UN</v>
          </cell>
          <cell r="D691">
            <v>1715.02</v>
          </cell>
        </row>
        <row r="692">
          <cell r="A692">
            <v>81162</v>
          </cell>
          <cell r="B692" t="str">
            <v>TE F0F0 JE E FLANGE DN 500 X 500</v>
          </cell>
          <cell r="C692" t="str">
            <v>UN</v>
          </cell>
          <cell r="D692">
            <v>2210.2399999999998</v>
          </cell>
        </row>
        <row r="693">
          <cell r="A693">
            <v>81163</v>
          </cell>
          <cell r="B693" t="str">
            <v>TE F0F0 JE E FLANGE DN 600 X 100</v>
          </cell>
          <cell r="C693" t="str">
            <v>UN</v>
          </cell>
          <cell r="D693">
            <v>1512.2</v>
          </cell>
        </row>
        <row r="694">
          <cell r="A694">
            <v>81164</v>
          </cell>
          <cell r="B694" t="str">
            <v>TE F0F0 JE E FLANGE DN 600 X 200</v>
          </cell>
          <cell r="C694" t="str">
            <v>UN</v>
          </cell>
          <cell r="D694">
            <v>1663.61</v>
          </cell>
        </row>
        <row r="695">
          <cell r="A695">
            <v>81165</v>
          </cell>
          <cell r="B695" t="str">
            <v>TE F0F0 JE E FLANGE DN 600 X 400</v>
          </cell>
          <cell r="C695" t="str">
            <v>UN</v>
          </cell>
          <cell r="D695">
            <v>2331.2199999999998</v>
          </cell>
        </row>
        <row r="696">
          <cell r="A696">
            <v>81166</v>
          </cell>
          <cell r="B696" t="str">
            <v>TE F0F0 JE E FLANGE DN 600 X 600</v>
          </cell>
          <cell r="C696" t="str">
            <v>UN</v>
          </cell>
          <cell r="D696">
            <v>2779.04</v>
          </cell>
        </row>
        <row r="697">
          <cell r="A697">
            <v>81167</v>
          </cell>
          <cell r="B697" t="str">
            <v>REDUCAO F0F0 PB JE DN 75 X 50</v>
          </cell>
          <cell r="C697" t="str">
            <v>UN</v>
          </cell>
          <cell r="D697">
            <v>29.73</v>
          </cell>
        </row>
        <row r="698">
          <cell r="A698">
            <v>81168</v>
          </cell>
          <cell r="B698" t="str">
            <v>REDUCAO F0F0 PB JE DN 100 X 50</v>
          </cell>
          <cell r="C698" t="str">
            <v>UN</v>
          </cell>
          <cell r="D698">
            <v>33.79</v>
          </cell>
        </row>
        <row r="699">
          <cell r="A699">
            <v>81169</v>
          </cell>
          <cell r="B699" t="str">
            <v>REDUCAO F0F0 PB JE DN 100 X 75</v>
          </cell>
          <cell r="C699" t="str">
            <v>UN</v>
          </cell>
          <cell r="D699">
            <v>38.26</v>
          </cell>
        </row>
        <row r="700">
          <cell r="A700">
            <v>81170</v>
          </cell>
          <cell r="B700" t="str">
            <v>REDUCAO F0F0 PB JE DN 150 X 75</v>
          </cell>
          <cell r="C700" t="str">
            <v>UN</v>
          </cell>
          <cell r="D700">
            <v>64.05</v>
          </cell>
        </row>
        <row r="701">
          <cell r="A701">
            <v>81171</v>
          </cell>
          <cell r="B701" t="str">
            <v>REDUCAO F0F0 PB JE DN 150 X 100</v>
          </cell>
          <cell r="C701" t="str">
            <v>UN</v>
          </cell>
          <cell r="D701">
            <v>68.66</v>
          </cell>
        </row>
        <row r="702">
          <cell r="A702">
            <v>81172</v>
          </cell>
          <cell r="B702" t="str">
            <v>REDUCAO F0F0 PB JE DN 200 X 100</v>
          </cell>
          <cell r="C702" t="str">
            <v>UN</v>
          </cell>
          <cell r="D702">
            <v>110.51</v>
          </cell>
        </row>
        <row r="703">
          <cell r="A703">
            <v>81173</v>
          </cell>
          <cell r="B703" t="str">
            <v>REDUCAO F0F0 PB JE DN 200 X 150</v>
          </cell>
          <cell r="C703" t="str">
            <v>UN</v>
          </cell>
          <cell r="D703">
            <v>127.42</v>
          </cell>
        </row>
        <row r="704">
          <cell r="A704">
            <v>81174</v>
          </cell>
          <cell r="B704" t="str">
            <v>REDUCAO F0F0 PB JE DN 250 X 100</v>
          </cell>
          <cell r="C704" t="str">
            <v>UN</v>
          </cell>
          <cell r="D704">
            <v>171.72</v>
          </cell>
        </row>
        <row r="705">
          <cell r="A705">
            <v>81175</v>
          </cell>
          <cell r="B705" t="str">
            <v>REDUCAO F0F0 PB JE DN 250 X 150</v>
          </cell>
          <cell r="C705" t="str">
            <v>UN</v>
          </cell>
          <cell r="D705">
            <v>170.1</v>
          </cell>
        </row>
        <row r="706">
          <cell r="A706">
            <v>81176</v>
          </cell>
          <cell r="B706" t="str">
            <v>REDUCAO F0F0 PB JE DN 250 X 200</v>
          </cell>
          <cell r="C706" t="str">
            <v>UN</v>
          </cell>
          <cell r="D706">
            <v>141.76</v>
          </cell>
        </row>
        <row r="707">
          <cell r="A707">
            <v>81177</v>
          </cell>
          <cell r="B707" t="str">
            <v>REDUCAO F0F0 PB JE DN 300 X 150</v>
          </cell>
          <cell r="C707" t="str">
            <v>UN</v>
          </cell>
          <cell r="D707">
            <v>223.16</v>
          </cell>
        </row>
        <row r="708">
          <cell r="A708">
            <v>81178</v>
          </cell>
          <cell r="B708" t="str">
            <v>REDUCAO F0F0 PB JE DN 300 X 200</v>
          </cell>
          <cell r="C708" t="str">
            <v>UN</v>
          </cell>
          <cell r="D708">
            <v>220.54</v>
          </cell>
        </row>
        <row r="709">
          <cell r="A709">
            <v>81179</v>
          </cell>
          <cell r="B709" t="str">
            <v>REDUCAO F0F0 PB JE DN 300 X 250</v>
          </cell>
          <cell r="C709" t="str">
            <v>UN</v>
          </cell>
          <cell r="D709">
            <v>210.74</v>
          </cell>
        </row>
        <row r="710">
          <cell r="A710">
            <v>81180</v>
          </cell>
          <cell r="B710" t="str">
            <v>REDUCAO F0F0 PB JE DN 400 X 250</v>
          </cell>
          <cell r="C710" t="str">
            <v>UN</v>
          </cell>
          <cell r="D710">
            <v>376.2</v>
          </cell>
        </row>
        <row r="711">
          <cell r="A711">
            <v>81181</v>
          </cell>
          <cell r="B711" t="str">
            <v>REDUCAO F0F0 PB JE DN 400 X 300</v>
          </cell>
          <cell r="C711" t="str">
            <v>UN</v>
          </cell>
          <cell r="D711">
            <v>332.13</v>
          </cell>
        </row>
        <row r="712">
          <cell r="A712">
            <v>81182</v>
          </cell>
          <cell r="B712" t="str">
            <v>REDUCAO F0F0 PB JE DN 400 X 350</v>
          </cell>
          <cell r="C712" t="str">
            <v>UN</v>
          </cell>
          <cell r="D712">
            <v>348.33</v>
          </cell>
        </row>
        <row r="713">
          <cell r="A713">
            <v>81183</v>
          </cell>
          <cell r="B713" t="str">
            <v>REDUCAO F0F0 PB JE DN 500 X 400</v>
          </cell>
          <cell r="C713" t="str">
            <v>UN</v>
          </cell>
          <cell r="D713">
            <v>480.09</v>
          </cell>
        </row>
        <row r="714">
          <cell r="A714">
            <v>81184</v>
          </cell>
          <cell r="B714" t="str">
            <v>REDUCAO F0F0 PB JE DN 600 X 400</v>
          </cell>
          <cell r="C714" t="str">
            <v>UN</v>
          </cell>
          <cell r="D714">
            <v>923.74</v>
          </cell>
        </row>
        <row r="715">
          <cell r="A715">
            <v>81185</v>
          </cell>
          <cell r="B715" t="str">
            <v>REDUCAO F0F0 PB JE DN 600 X 500</v>
          </cell>
          <cell r="C715" t="str">
            <v>UN</v>
          </cell>
          <cell r="D715">
            <v>1116.93</v>
          </cell>
        </row>
        <row r="716">
          <cell r="A716">
            <v>81186</v>
          </cell>
          <cell r="B716" t="str">
            <v>LUVA F0F0 JE DN 50</v>
          </cell>
          <cell r="C716" t="str">
            <v>UN</v>
          </cell>
          <cell r="D716">
            <v>37.58</v>
          </cell>
        </row>
        <row r="717">
          <cell r="A717">
            <v>81187</v>
          </cell>
          <cell r="B717" t="str">
            <v>LUVA F0F0 JE DN 75</v>
          </cell>
          <cell r="C717" t="str">
            <v>UN</v>
          </cell>
          <cell r="D717">
            <v>50.17</v>
          </cell>
        </row>
        <row r="718">
          <cell r="A718">
            <v>81188</v>
          </cell>
          <cell r="B718" t="str">
            <v>LUVA F0F0 JE DN 100</v>
          </cell>
          <cell r="C718" t="str">
            <v>UN</v>
          </cell>
          <cell r="D718">
            <v>72.459999999999994</v>
          </cell>
        </row>
        <row r="719">
          <cell r="A719">
            <v>81189</v>
          </cell>
          <cell r="B719" t="str">
            <v>LUVA F0F0 JE DN 150</v>
          </cell>
          <cell r="C719" t="str">
            <v>UN</v>
          </cell>
          <cell r="D719">
            <v>126.32</v>
          </cell>
        </row>
        <row r="720">
          <cell r="A720">
            <v>81190</v>
          </cell>
          <cell r="B720" t="str">
            <v>LUVA F0F0 JE DN 200</v>
          </cell>
          <cell r="C720" t="str">
            <v>UN</v>
          </cell>
          <cell r="D720">
            <v>163.92</v>
          </cell>
        </row>
        <row r="721">
          <cell r="A721">
            <v>81191</v>
          </cell>
          <cell r="B721" t="str">
            <v>LUVA F0F0 JE DN 250</v>
          </cell>
          <cell r="C721" t="str">
            <v>UN</v>
          </cell>
          <cell r="D721">
            <v>210.66</v>
          </cell>
        </row>
        <row r="722">
          <cell r="A722">
            <v>81192</v>
          </cell>
          <cell r="B722" t="str">
            <v>LUVA F0F0 JE DN 300</v>
          </cell>
          <cell r="C722" t="str">
            <v>UN</v>
          </cell>
          <cell r="D722">
            <v>291.94</v>
          </cell>
        </row>
        <row r="723">
          <cell r="A723">
            <v>81193</v>
          </cell>
          <cell r="B723" t="str">
            <v>LUVA F0F0 JE DN 400</v>
          </cell>
          <cell r="C723" t="str">
            <v>UN</v>
          </cell>
          <cell r="D723">
            <v>517.03</v>
          </cell>
        </row>
        <row r="724">
          <cell r="A724">
            <v>81194</v>
          </cell>
          <cell r="B724" t="str">
            <v>LUVA F0F0 JE DN 500</v>
          </cell>
          <cell r="C724" t="str">
            <v>UN</v>
          </cell>
          <cell r="D724">
            <v>671.02</v>
          </cell>
        </row>
        <row r="725">
          <cell r="A725">
            <v>81195</v>
          </cell>
          <cell r="B725" t="str">
            <v>LUVA F0F0 JE DN 600</v>
          </cell>
          <cell r="C725" t="str">
            <v>UN</v>
          </cell>
          <cell r="D725">
            <v>995.64</v>
          </cell>
        </row>
        <row r="726">
          <cell r="A726">
            <v>81196</v>
          </cell>
          <cell r="B726" t="str">
            <v>CAP F0F0 JE DN 50</v>
          </cell>
          <cell r="C726" t="str">
            <v>UN</v>
          </cell>
          <cell r="D726">
            <v>14.98</v>
          </cell>
        </row>
        <row r="727">
          <cell r="A727">
            <v>81197</v>
          </cell>
          <cell r="B727" t="str">
            <v>CAP F0F0 JE DN 75</v>
          </cell>
          <cell r="C727" t="str">
            <v>UN</v>
          </cell>
          <cell r="D727">
            <v>22.02</v>
          </cell>
        </row>
        <row r="728">
          <cell r="A728">
            <v>81198</v>
          </cell>
          <cell r="B728" t="str">
            <v>CAP F0F0 JE DN 100</v>
          </cell>
          <cell r="C728" t="str">
            <v>UN</v>
          </cell>
          <cell r="D728">
            <v>31.82</v>
          </cell>
        </row>
        <row r="729">
          <cell r="A729">
            <v>81199</v>
          </cell>
          <cell r="B729" t="str">
            <v>CAP F0F0 JE DN 150</v>
          </cell>
          <cell r="C729" t="str">
            <v>UN</v>
          </cell>
          <cell r="D729">
            <v>55.55</v>
          </cell>
        </row>
        <row r="730">
          <cell r="A730">
            <v>81201</v>
          </cell>
          <cell r="B730" t="str">
            <v>CAP F0F0 JE DN 200</v>
          </cell>
          <cell r="C730" t="str">
            <v>UN</v>
          </cell>
          <cell r="D730">
            <v>87.79</v>
          </cell>
        </row>
        <row r="731">
          <cell r="A731">
            <v>81202</v>
          </cell>
          <cell r="B731" t="str">
            <v>CAP F0F0 JE DN 250</v>
          </cell>
          <cell r="C731" t="str">
            <v>UN</v>
          </cell>
          <cell r="D731">
            <v>127.24</v>
          </cell>
        </row>
        <row r="732">
          <cell r="A732">
            <v>81203</v>
          </cell>
          <cell r="B732" t="str">
            <v>CAP F0F0 JE DN 300</v>
          </cell>
          <cell r="C732" t="str">
            <v>UN</v>
          </cell>
          <cell r="D732">
            <v>217.31</v>
          </cell>
        </row>
        <row r="733">
          <cell r="A733">
            <v>81204</v>
          </cell>
          <cell r="B733" t="str">
            <v>CAP F0F0 JE DN 400</v>
          </cell>
          <cell r="C733" t="str">
            <v>UN</v>
          </cell>
          <cell r="D733">
            <v>368.47</v>
          </cell>
        </row>
        <row r="734">
          <cell r="A734">
            <v>81205</v>
          </cell>
          <cell r="B734" t="str">
            <v>CAP F0F0 JE DN 500</v>
          </cell>
          <cell r="C734" t="str">
            <v>UN</v>
          </cell>
          <cell r="D734">
            <v>512.89</v>
          </cell>
        </row>
        <row r="735">
          <cell r="A735">
            <v>81206</v>
          </cell>
          <cell r="B735" t="str">
            <v>CAP F0F0 JE DN 600</v>
          </cell>
          <cell r="C735" t="str">
            <v>UN</v>
          </cell>
          <cell r="D735">
            <v>736.87</v>
          </cell>
        </row>
        <row r="736">
          <cell r="A736">
            <v>81207</v>
          </cell>
          <cell r="B736" t="str">
            <v>EXTREMIDADE F0F0 FLANGE E JE DN 50</v>
          </cell>
          <cell r="C736" t="str">
            <v>UN</v>
          </cell>
          <cell r="D736">
            <v>40.159999999999997</v>
          </cell>
        </row>
        <row r="737">
          <cell r="A737">
            <v>81208</v>
          </cell>
          <cell r="B737" t="str">
            <v>EXTREMIDADE F0F0 FLANGE E JE DN 75</v>
          </cell>
          <cell r="C737" t="str">
            <v>UN</v>
          </cell>
          <cell r="D737">
            <v>58.58</v>
          </cell>
        </row>
        <row r="738">
          <cell r="A738">
            <v>81209</v>
          </cell>
          <cell r="B738" t="str">
            <v>EXTREMIDADE F0F0 FLANGE E JE DN 100</v>
          </cell>
          <cell r="C738" t="str">
            <v>UN</v>
          </cell>
          <cell r="D738">
            <v>71.489999999999995</v>
          </cell>
        </row>
        <row r="739">
          <cell r="A739">
            <v>81210</v>
          </cell>
          <cell r="B739" t="str">
            <v>EXTREMIDADE F0F0 FLANGE E JE DN 150</v>
          </cell>
          <cell r="C739" t="str">
            <v>UN</v>
          </cell>
          <cell r="D739">
            <v>102.35</v>
          </cell>
        </row>
        <row r="740">
          <cell r="A740">
            <v>81211</v>
          </cell>
          <cell r="B740" t="str">
            <v>EXTREMIDADE F0F0 FLANGE E JE DN 200</v>
          </cell>
          <cell r="C740" t="str">
            <v>UN</v>
          </cell>
          <cell r="D740">
            <v>125.56</v>
          </cell>
        </row>
        <row r="741">
          <cell r="A741">
            <v>81212</v>
          </cell>
          <cell r="B741" t="str">
            <v>EXTREMIDADE F0F0 FLANGE E JE DN 250</v>
          </cell>
          <cell r="C741" t="str">
            <v>UN</v>
          </cell>
          <cell r="D741">
            <v>241.79</v>
          </cell>
        </row>
        <row r="742">
          <cell r="A742">
            <v>81213</v>
          </cell>
          <cell r="B742" t="str">
            <v>EXTREMIDADE F0F0 FLANGE E JE DN 300</v>
          </cell>
          <cell r="C742" t="str">
            <v>UN</v>
          </cell>
          <cell r="D742">
            <v>262.7</v>
          </cell>
        </row>
        <row r="743">
          <cell r="A743">
            <v>81214</v>
          </cell>
          <cell r="B743" t="str">
            <v>EXTREMIDADE F0F0 FLANGE E JE DN 400</v>
          </cell>
          <cell r="C743" t="str">
            <v>UN</v>
          </cell>
          <cell r="D743">
            <v>412.92</v>
          </cell>
        </row>
        <row r="744">
          <cell r="A744">
            <v>81215</v>
          </cell>
          <cell r="B744" t="str">
            <v>EXTREMIDADE F0F0 FLANGE E JE DN 500</v>
          </cell>
          <cell r="C744" t="str">
            <v>UN</v>
          </cell>
          <cell r="D744">
            <v>538.19000000000005</v>
          </cell>
        </row>
        <row r="745">
          <cell r="A745">
            <v>81216</v>
          </cell>
          <cell r="B745" t="str">
            <v>EXTREMIDADE F0F0 FLANGE E JE DN 600</v>
          </cell>
          <cell r="C745" t="str">
            <v>UN</v>
          </cell>
          <cell r="D745">
            <v>935.58</v>
          </cell>
        </row>
        <row r="746">
          <cell r="A746">
            <v>81217</v>
          </cell>
          <cell r="B746" t="str">
            <v>EXTREMIDADE F0F0 FP DN 50</v>
          </cell>
          <cell r="C746" t="str">
            <v>UN</v>
          </cell>
          <cell r="D746">
            <v>46.07</v>
          </cell>
        </row>
        <row r="747">
          <cell r="A747">
            <v>81218</v>
          </cell>
          <cell r="B747" t="str">
            <v>EXTREMIDADE F0F0 FP DN 75</v>
          </cell>
          <cell r="C747" t="str">
            <v>UN</v>
          </cell>
          <cell r="D747">
            <v>57.52</v>
          </cell>
        </row>
        <row r="748">
          <cell r="A748">
            <v>81219</v>
          </cell>
          <cell r="B748" t="str">
            <v>EXTREMIDADE F0F0 FP DN 100</v>
          </cell>
          <cell r="C748" t="str">
            <v>UN</v>
          </cell>
          <cell r="D748">
            <v>70.59</v>
          </cell>
        </row>
        <row r="749">
          <cell r="A749">
            <v>81220</v>
          </cell>
          <cell r="B749" t="str">
            <v>EXTREMIDADE F0F0 FP DN 150</v>
          </cell>
          <cell r="C749" t="str">
            <v>UN</v>
          </cell>
          <cell r="D749">
            <v>121.02</v>
          </cell>
        </row>
        <row r="750">
          <cell r="A750">
            <v>81221</v>
          </cell>
          <cell r="B750" t="str">
            <v>EXTREMIDADE F0F0 FP DN 200</v>
          </cell>
          <cell r="C750" t="str">
            <v>UN</v>
          </cell>
          <cell r="D750">
            <v>161.68</v>
          </cell>
        </row>
        <row r="751">
          <cell r="A751">
            <v>81222</v>
          </cell>
          <cell r="B751" t="str">
            <v>EXTREMIDADE F0F0 FP DN 250</v>
          </cell>
          <cell r="C751" t="str">
            <v>UN</v>
          </cell>
          <cell r="D751">
            <v>656.02</v>
          </cell>
        </row>
        <row r="752">
          <cell r="A752">
            <v>81223</v>
          </cell>
          <cell r="B752" t="str">
            <v>EXTREMIDADE F0F0 FP DN 300</v>
          </cell>
          <cell r="C752" t="str">
            <v>UN</v>
          </cell>
          <cell r="D752">
            <v>377.46</v>
          </cell>
        </row>
        <row r="753">
          <cell r="A753">
            <v>81224</v>
          </cell>
          <cell r="B753" t="str">
            <v>EXTREMIDADE F0F0 FP DN 400</v>
          </cell>
          <cell r="C753" t="str">
            <v>UN</v>
          </cell>
          <cell r="D753">
            <v>1171.71</v>
          </cell>
        </row>
        <row r="754">
          <cell r="A754">
            <v>81225</v>
          </cell>
          <cell r="B754" t="str">
            <v>EXTREMIDADE F0F0 FP DN 500</v>
          </cell>
          <cell r="C754" t="str">
            <v>UN</v>
          </cell>
          <cell r="D754">
            <v>1457.05</v>
          </cell>
        </row>
        <row r="755">
          <cell r="A755">
            <v>81226</v>
          </cell>
          <cell r="B755" t="str">
            <v>EXTREMIDADE F0F0 FP DN 600</v>
          </cell>
          <cell r="C755" t="str">
            <v>UN</v>
          </cell>
          <cell r="D755">
            <v>927.66</v>
          </cell>
        </row>
        <row r="756">
          <cell r="A756">
            <v>81227</v>
          </cell>
          <cell r="B756" t="str">
            <v>REDUCAO F0F0 PB P/ PVC PBA EB-183 DN 100 X 50</v>
          </cell>
          <cell r="C756" t="str">
            <v>UN</v>
          </cell>
          <cell r="D756">
            <v>31.96</v>
          </cell>
        </row>
        <row r="757">
          <cell r="A757">
            <v>81228</v>
          </cell>
          <cell r="B757" t="str">
            <v>REDUCAO F0F0 PB P/ PVC PBA EB-183 DN 100 X 75</v>
          </cell>
          <cell r="C757" t="str">
            <v>UN</v>
          </cell>
          <cell r="D757">
            <v>36.47</v>
          </cell>
        </row>
        <row r="758">
          <cell r="A758">
            <v>81229</v>
          </cell>
          <cell r="B758" t="str">
            <v>REDUCAO F0F0 PB P/ PVC PBA EB-183 DN 150 X 75</v>
          </cell>
          <cell r="C758" t="str">
            <v>UN</v>
          </cell>
          <cell r="D758">
            <v>46.23</v>
          </cell>
        </row>
        <row r="759">
          <cell r="A759">
            <v>81230</v>
          </cell>
          <cell r="B759" t="str">
            <v>REDUCAO F0F0 PB  P/ PVC PBA EB-183 DN 150 X 100</v>
          </cell>
          <cell r="C759" t="str">
            <v>UN</v>
          </cell>
          <cell r="D759">
            <v>48.3</v>
          </cell>
        </row>
        <row r="760">
          <cell r="A760">
            <v>81231</v>
          </cell>
          <cell r="B760" t="str">
            <v>REDUCAO F0F0 PB P/ PVC PBA EB-183 DN 200 X 100</v>
          </cell>
          <cell r="C760" t="str">
            <v>UN</v>
          </cell>
          <cell r="D760">
            <v>87.4</v>
          </cell>
        </row>
        <row r="761">
          <cell r="A761">
            <v>81232</v>
          </cell>
          <cell r="B761" t="str">
            <v>CRUZETA F0F0 C/DERIV. P/PVC PBA EB-183 DN 150 X 50</v>
          </cell>
          <cell r="C761" t="str">
            <v>UN</v>
          </cell>
          <cell r="D761">
            <v>139.86000000000001</v>
          </cell>
        </row>
        <row r="762">
          <cell r="A762">
            <v>81233</v>
          </cell>
          <cell r="B762" t="str">
            <v>CRUZETA F0F0 C/DERIV. P/PVC PBA EB-183 DN 150 X 75</v>
          </cell>
          <cell r="C762" t="str">
            <v>UN</v>
          </cell>
          <cell r="D762">
            <v>195.7</v>
          </cell>
        </row>
        <row r="763">
          <cell r="A763">
            <v>81234</v>
          </cell>
          <cell r="B763" t="str">
            <v>CRUZETA F0F0 C/DERIV.P/PVC PBA EB-183 DN 150 X 100</v>
          </cell>
          <cell r="C763" t="str">
            <v>UN</v>
          </cell>
          <cell r="D763">
            <v>215.73</v>
          </cell>
        </row>
        <row r="764">
          <cell r="A764">
            <v>81235</v>
          </cell>
          <cell r="B764" t="str">
            <v>CRUZETA F0F0 C/DERIV. P/PVC PBA EB-183 DN 200 X 50</v>
          </cell>
          <cell r="C764" t="str">
            <v>UN</v>
          </cell>
          <cell r="D764">
            <v>235.54</v>
          </cell>
        </row>
        <row r="765">
          <cell r="A765">
            <v>81236</v>
          </cell>
          <cell r="B765" t="str">
            <v>CRUZETA F0F0 C/DERIV. P/PVC PBA EB-183 DN 200 X 75</v>
          </cell>
          <cell r="C765" t="str">
            <v>UN</v>
          </cell>
          <cell r="D765">
            <v>270.19</v>
          </cell>
        </row>
        <row r="766">
          <cell r="A766">
            <v>81237</v>
          </cell>
          <cell r="B766" t="str">
            <v>CRUZETA F0F0 C/DERIV.P/PVC PBA EB-183 DN 200 X 100</v>
          </cell>
          <cell r="C766" t="str">
            <v>UN</v>
          </cell>
          <cell r="D766">
            <v>281.56</v>
          </cell>
        </row>
        <row r="767">
          <cell r="A767">
            <v>81238</v>
          </cell>
          <cell r="B767" t="str">
            <v>CRUZETA F0F0 C/DERIV. P/PVC PBA EB-183 DN 250 X 50</v>
          </cell>
          <cell r="C767" t="str">
            <v>UN</v>
          </cell>
          <cell r="D767">
            <v>328.07</v>
          </cell>
        </row>
        <row r="768">
          <cell r="A768">
            <v>81239</v>
          </cell>
          <cell r="B768" t="str">
            <v>CRUZETA F0F0 C/DERIV. P/PVC PBA EB-183 DN 250 X 75</v>
          </cell>
          <cell r="C768" t="str">
            <v>UN</v>
          </cell>
          <cell r="D768">
            <v>348.66</v>
          </cell>
        </row>
        <row r="769">
          <cell r="A769">
            <v>81240</v>
          </cell>
          <cell r="B769" t="str">
            <v>CRUZETA F0F0 C/DERIV.P/PVC PBA EB-183 DN 250 X 100</v>
          </cell>
          <cell r="C769" t="str">
            <v>UN</v>
          </cell>
          <cell r="D769">
            <v>344.9</v>
          </cell>
        </row>
        <row r="770">
          <cell r="A770">
            <v>81241</v>
          </cell>
          <cell r="B770" t="str">
            <v>TE F0F0 C/DERIVACOES P/PVC PBA EB-183 DN 150 X 50</v>
          </cell>
          <cell r="C770" t="str">
            <v>UN</v>
          </cell>
          <cell r="D770">
            <v>127.59</v>
          </cell>
        </row>
        <row r="771">
          <cell r="A771">
            <v>81242</v>
          </cell>
          <cell r="B771" t="str">
            <v>TE F0F0 C/DERIVACOES P/PVC PBA EB-183 DN 150 X 75</v>
          </cell>
          <cell r="C771" t="str">
            <v>UN</v>
          </cell>
          <cell r="D771">
            <v>133.05000000000001</v>
          </cell>
        </row>
        <row r="772">
          <cell r="A772">
            <v>81243</v>
          </cell>
          <cell r="B772" t="str">
            <v>TE F0F0 C/DERIVACOES P/PVC PBA EB-183 DN 150 X 100</v>
          </cell>
          <cell r="C772" t="str">
            <v>UN</v>
          </cell>
          <cell r="D772">
            <v>142.78</v>
          </cell>
        </row>
        <row r="773">
          <cell r="A773">
            <v>81244</v>
          </cell>
          <cell r="B773" t="str">
            <v>TE F0F0 C/DERIVACOES P/PVC PBA EB-183 DN 200 X 50</v>
          </cell>
          <cell r="C773" t="str">
            <v>UN</v>
          </cell>
          <cell r="D773">
            <v>166.03</v>
          </cell>
        </row>
        <row r="774">
          <cell r="A774">
            <v>81245</v>
          </cell>
          <cell r="B774" t="str">
            <v>TE F0F0 C/DERIVACOES P/PVC PBA EB-183 DN 200 X 75</v>
          </cell>
          <cell r="C774" t="str">
            <v>UN</v>
          </cell>
          <cell r="D774">
            <v>175.3</v>
          </cell>
        </row>
        <row r="775">
          <cell r="A775">
            <v>81246</v>
          </cell>
          <cell r="B775" t="str">
            <v>TE F0F0 C/DERIVACOES P/PVC PBA EB-183 DN 200 X 100</v>
          </cell>
          <cell r="C775" t="str">
            <v>UN</v>
          </cell>
          <cell r="D775">
            <v>192.17</v>
          </cell>
        </row>
        <row r="776">
          <cell r="A776">
            <v>81247</v>
          </cell>
          <cell r="B776" t="str">
            <v>TE F0F0 C/DERIVACOES P/PVC PBA EB-183 DN 250 X 50</v>
          </cell>
          <cell r="C776" t="str">
            <v>UN</v>
          </cell>
          <cell r="D776">
            <v>264.99</v>
          </cell>
        </row>
        <row r="777">
          <cell r="A777">
            <v>81248</v>
          </cell>
          <cell r="B777" t="str">
            <v>TE F0F0 C/DERIVACOES P/PVC PBA EB-183 DN 250 X 75</v>
          </cell>
          <cell r="C777" t="str">
            <v>UN</v>
          </cell>
          <cell r="D777">
            <v>279.27999999999997</v>
          </cell>
        </row>
        <row r="778">
          <cell r="A778">
            <v>81249</v>
          </cell>
          <cell r="B778" t="str">
            <v>TE F0F0 C/DERIVACOES P/PVC PBA EB-183 DN 250 X 100</v>
          </cell>
          <cell r="C778" t="str">
            <v>UN</v>
          </cell>
          <cell r="D778">
            <v>290.69</v>
          </cell>
        </row>
        <row r="779">
          <cell r="A779">
            <v>81250</v>
          </cell>
          <cell r="B779" t="str">
            <v>CURVA 90G F0F0 JM DN 300</v>
          </cell>
          <cell r="C779" t="str">
            <v>UN</v>
          </cell>
          <cell r="D779">
            <v>1084.3599999999999</v>
          </cell>
        </row>
        <row r="780">
          <cell r="A780">
            <v>81251</v>
          </cell>
          <cell r="B780" t="str">
            <v>CURVA 45G F0F0 JM DN 300</v>
          </cell>
          <cell r="C780" t="str">
            <v>UN</v>
          </cell>
          <cell r="D780">
            <v>938.11</v>
          </cell>
        </row>
        <row r="781">
          <cell r="A781">
            <v>81252</v>
          </cell>
          <cell r="B781" t="str">
            <v>CURVA 45G F0F0 JM DN 400</v>
          </cell>
          <cell r="C781" t="str">
            <v>UN</v>
          </cell>
          <cell r="D781">
            <v>3778.94</v>
          </cell>
        </row>
        <row r="782">
          <cell r="A782">
            <v>81253</v>
          </cell>
          <cell r="B782" t="str">
            <v>CURVA 45G F0F0 JM DN 500</v>
          </cell>
          <cell r="C782" t="str">
            <v>UN</v>
          </cell>
          <cell r="D782">
            <v>2317.0100000000002</v>
          </cell>
        </row>
        <row r="783">
          <cell r="A783">
            <v>81254</v>
          </cell>
          <cell r="B783" t="str">
            <v>CURVA 45G F0F0 JM DN 600</v>
          </cell>
          <cell r="C783" t="str">
            <v>UN</v>
          </cell>
          <cell r="D783">
            <v>3601.65</v>
          </cell>
        </row>
        <row r="784">
          <cell r="A784">
            <v>81255</v>
          </cell>
          <cell r="B784" t="str">
            <v>CURVA 45G F0F0 JM DN 700</v>
          </cell>
          <cell r="C784" t="str">
            <v>UN</v>
          </cell>
          <cell r="D784">
            <v>4489.8900000000003</v>
          </cell>
        </row>
        <row r="785">
          <cell r="A785">
            <v>81256</v>
          </cell>
          <cell r="B785" t="str">
            <v>CURVA 45G F0F0 JM DN 800</v>
          </cell>
          <cell r="C785" t="str">
            <v>UN</v>
          </cell>
          <cell r="D785">
            <v>5790.42</v>
          </cell>
        </row>
        <row r="786">
          <cell r="A786">
            <v>81257</v>
          </cell>
          <cell r="B786" t="str">
            <v>CURVA 45G F0F0 JM DN 900</v>
          </cell>
          <cell r="C786" t="str">
            <v>UN</v>
          </cell>
          <cell r="D786">
            <v>7321.86</v>
          </cell>
        </row>
        <row r="787">
          <cell r="A787">
            <v>81258</v>
          </cell>
          <cell r="B787" t="str">
            <v>CURVA 45G F0F0 JM DN 1000</v>
          </cell>
          <cell r="C787" t="str">
            <v>UN</v>
          </cell>
          <cell r="D787">
            <v>10187.200000000001</v>
          </cell>
        </row>
        <row r="788">
          <cell r="A788">
            <v>81259</v>
          </cell>
          <cell r="B788" t="str">
            <v>CURVA 45G F0F0 JM DN 1200</v>
          </cell>
          <cell r="C788" t="str">
            <v>UN</v>
          </cell>
          <cell r="D788">
            <v>14350.35</v>
          </cell>
        </row>
        <row r="789">
          <cell r="A789">
            <v>81260</v>
          </cell>
          <cell r="B789" t="str">
            <v>CURVA 22G30' F0F0 JM DN 300</v>
          </cell>
          <cell r="C789" t="str">
            <v>UN</v>
          </cell>
          <cell r="D789">
            <v>920.81</v>
          </cell>
        </row>
        <row r="790">
          <cell r="A790">
            <v>81261</v>
          </cell>
          <cell r="B790" t="str">
            <v>CURVA 22G30' F0F0 JM DN 400</v>
          </cell>
          <cell r="C790" t="str">
            <v>UN</v>
          </cell>
          <cell r="D790" t="str">
            <v>2 385,57</v>
          </cell>
        </row>
        <row r="791">
          <cell r="A791">
            <v>81262</v>
          </cell>
          <cell r="B791" t="str">
            <v>CURVA 22G30' F0F0 JM DN 500</v>
          </cell>
          <cell r="C791" t="str">
            <v>UN</v>
          </cell>
          <cell r="D791" t="str">
            <v>2 450,61</v>
          </cell>
        </row>
        <row r="792">
          <cell r="A792">
            <v>81263</v>
          </cell>
          <cell r="B792" t="str">
            <v>CURVA 22G30' F0F0 JM DN 600</v>
          </cell>
          <cell r="C792" t="str">
            <v>UN</v>
          </cell>
          <cell r="D792" t="str">
            <v>3 081,58</v>
          </cell>
        </row>
        <row r="793">
          <cell r="A793">
            <v>81264</v>
          </cell>
          <cell r="B793" t="str">
            <v>CURVA 22G30' F0F0 JM DN 700</v>
          </cell>
          <cell r="C793" t="str">
            <v>UN</v>
          </cell>
          <cell r="D793" t="str">
            <v>3 934,07</v>
          </cell>
        </row>
        <row r="794">
          <cell r="A794">
            <v>81265</v>
          </cell>
          <cell r="B794" t="str">
            <v>CURVA 22G30' F0F0 JM DN 800</v>
          </cell>
          <cell r="C794" t="str">
            <v>UN</v>
          </cell>
          <cell r="D794" t="str">
            <v>5 296,96</v>
          </cell>
        </row>
        <row r="795">
          <cell r="A795">
            <v>81266</v>
          </cell>
          <cell r="B795" t="str">
            <v>CURVA 22G30' F0F0 JM DN 900</v>
          </cell>
          <cell r="C795" t="str">
            <v>UN</v>
          </cell>
          <cell r="D795" t="str">
            <v>6 546,94</v>
          </cell>
        </row>
        <row r="796">
          <cell r="A796">
            <v>81267</v>
          </cell>
          <cell r="B796" t="str">
            <v>CURVA 22G30' F0F0 JM DN 1000</v>
          </cell>
          <cell r="C796" t="str">
            <v>UN</v>
          </cell>
          <cell r="D796" t="str">
            <v>9 007,95</v>
          </cell>
        </row>
        <row r="797">
          <cell r="A797">
            <v>81268</v>
          </cell>
          <cell r="B797" t="str">
            <v>CURVA 22G30' F0F0 JM DN 1200</v>
          </cell>
          <cell r="C797" t="str">
            <v>UN</v>
          </cell>
          <cell r="D797" t="str">
            <v>13 072,42</v>
          </cell>
        </row>
        <row r="798">
          <cell r="A798">
            <v>81269</v>
          </cell>
          <cell r="B798" t="str">
            <v>CURVA 11G15' F0F0 JM DN 300</v>
          </cell>
          <cell r="C798" t="str">
            <v>UI</v>
          </cell>
          <cell r="D798">
            <v>848.22</v>
          </cell>
        </row>
        <row r="799">
          <cell r="A799">
            <v>81270</v>
          </cell>
          <cell r="B799" t="str">
            <v>CURVA 11G15' F0F0 JM DN 400</v>
          </cell>
          <cell r="C799" t="str">
            <v>UN</v>
          </cell>
          <cell r="D799" t="str">
            <v>2 297,54</v>
          </cell>
        </row>
        <row r="800">
          <cell r="A800">
            <v>81271</v>
          </cell>
          <cell r="B800" t="str">
            <v>CURVA 11G30' F0F0 JM DN 500</v>
          </cell>
          <cell r="C800" t="str">
            <v>UN</v>
          </cell>
          <cell r="D800" t="str">
            <v>2 382,54</v>
          </cell>
        </row>
        <row r="801">
          <cell r="A801">
            <v>81272</v>
          </cell>
          <cell r="B801" t="str">
            <v>CURVA 11G30' F0F0 JM DN 600</v>
          </cell>
          <cell r="C801" t="str">
            <v>UN</v>
          </cell>
          <cell r="D801" t="str">
            <v>2 758,82</v>
          </cell>
        </row>
        <row r="802">
          <cell r="A802">
            <v>81273</v>
          </cell>
          <cell r="B802" t="str">
            <v>CURVA 11G30' F0F0 JM DN 700</v>
          </cell>
          <cell r="C802" t="str">
            <v>UN</v>
          </cell>
          <cell r="D802" t="str">
            <v>3 642,64</v>
          </cell>
        </row>
        <row r="803">
          <cell r="A803">
            <v>81274</v>
          </cell>
          <cell r="B803" t="str">
            <v>CURVA 11G15' F0F0 JM DN 800</v>
          </cell>
          <cell r="C803" t="str">
            <v>UN</v>
          </cell>
          <cell r="D803" t="str">
            <v>4 566,73</v>
          </cell>
        </row>
        <row r="804">
          <cell r="A804">
            <v>81275</v>
          </cell>
          <cell r="B804" t="str">
            <v>CURVA 11G15' F0F0 JM DN 900</v>
          </cell>
          <cell r="C804" t="str">
            <v>UN</v>
          </cell>
          <cell r="D804" t="str">
            <v>5 931,44</v>
          </cell>
        </row>
        <row r="805">
          <cell r="A805">
            <v>81276</v>
          </cell>
          <cell r="B805" t="str">
            <v>CURVA 11G30' F0F0 JM DN 1000</v>
          </cell>
          <cell r="C805" t="str">
            <v>UN</v>
          </cell>
          <cell r="D805" t="str">
            <v>7 859,97</v>
          </cell>
        </row>
        <row r="806">
          <cell r="A806">
            <v>81277</v>
          </cell>
          <cell r="B806" t="str">
            <v>CURVA 11G15' F0F0 JM DN 1200</v>
          </cell>
          <cell r="C806" t="str">
            <v>UN</v>
          </cell>
          <cell r="D806" t="str">
            <v>10 267,43</v>
          </cell>
        </row>
        <row r="807">
          <cell r="A807">
            <v>81278</v>
          </cell>
          <cell r="B807" t="str">
            <v>TE F0F0 JM E FLANGE DN 300 X 100</v>
          </cell>
          <cell r="C807" t="str">
            <v>UN</v>
          </cell>
          <cell r="D807">
            <v>751.98</v>
          </cell>
        </row>
        <row r="808">
          <cell r="A808">
            <v>81279</v>
          </cell>
          <cell r="B808" t="str">
            <v>TE F0F0 JM E FLANGE DN 300 X 200</v>
          </cell>
          <cell r="C808" t="str">
            <v>UN</v>
          </cell>
          <cell r="D808">
            <v>870.04</v>
          </cell>
        </row>
        <row r="809">
          <cell r="A809">
            <v>81280</v>
          </cell>
          <cell r="B809" t="str">
            <v>TE F0F0 JM E FLANGE DN 300 X 300</v>
          </cell>
          <cell r="C809" t="str">
            <v>UN</v>
          </cell>
          <cell r="D809">
            <v>1085.8499999999999</v>
          </cell>
        </row>
        <row r="810">
          <cell r="A810">
            <v>81281</v>
          </cell>
          <cell r="B810" t="str">
            <v>TE F0F0 JM E FLANGE DN 400 X 100</v>
          </cell>
          <cell r="C810" t="str">
            <v>UN</v>
          </cell>
          <cell r="D810">
            <v>1283.07</v>
          </cell>
        </row>
        <row r="811">
          <cell r="A811">
            <v>81282</v>
          </cell>
          <cell r="B811" t="str">
            <v>TE F0F0 JM E FLANGE DN 400 X 200</v>
          </cell>
          <cell r="C811" t="str">
            <v>UN</v>
          </cell>
          <cell r="D811">
            <v>1418.63</v>
          </cell>
        </row>
        <row r="812">
          <cell r="A812">
            <v>81283</v>
          </cell>
          <cell r="B812" t="str">
            <v>TE F0F0 JM E FLANGE DN 400 X 300</v>
          </cell>
          <cell r="C812" t="str">
            <v>UN</v>
          </cell>
          <cell r="D812">
            <v>2019.49</v>
          </cell>
        </row>
        <row r="813">
          <cell r="A813">
            <v>81284</v>
          </cell>
          <cell r="B813" t="str">
            <v>TE F0F0 JM E FLANGE DN 400 X 400</v>
          </cell>
          <cell r="C813" t="str">
            <v>UN</v>
          </cell>
          <cell r="D813">
            <v>2177.19</v>
          </cell>
        </row>
        <row r="814">
          <cell r="A814">
            <v>81285</v>
          </cell>
          <cell r="B814" t="str">
            <v>TE F0F0 JM E FLANGE DN 500 X 100</v>
          </cell>
          <cell r="C814" t="str">
            <v>UN</v>
          </cell>
          <cell r="D814">
            <v>2102.44</v>
          </cell>
        </row>
        <row r="815">
          <cell r="A815">
            <v>81286</v>
          </cell>
          <cell r="B815" t="str">
            <v>TE F0F0 JM E FLANGE DN 500 X 200</v>
          </cell>
          <cell r="C815" t="str">
            <v>UN</v>
          </cell>
          <cell r="D815">
            <v>2266.17</v>
          </cell>
        </row>
        <row r="816">
          <cell r="A816">
            <v>81287</v>
          </cell>
          <cell r="B816" t="str">
            <v>TE F0F0 JM E FLANGE DN 500 X 300</v>
          </cell>
          <cell r="C816" t="str">
            <v>UN</v>
          </cell>
          <cell r="D816">
            <v>2463.23</v>
          </cell>
        </row>
        <row r="817">
          <cell r="A817">
            <v>81288</v>
          </cell>
          <cell r="B817" t="str">
            <v>TE F0F0 JM E FLANGE DN 500 X 500</v>
          </cell>
          <cell r="C817" t="str">
            <v>UN</v>
          </cell>
          <cell r="D817">
            <v>3023.61</v>
          </cell>
        </row>
        <row r="818">
          <cell r="A818">
            <v>81289</v>
          </cell>
          <cell r="B818" t="str">
            <v>TE F0F0 JM E FLANGE DN 600 X 100</v>
          </cell>
          <cell r="C818" t="str">
            <v>UN</v>
          </cell>
          <cell r="D818">
            <v>2577.1</v>
          </cell>
        </row>
        <row r="819">
          <cell r="A819">
            <v>81290</v>
          </cell>
          <cell r="B819" t="str">
            <v>TE F0F0 JM E FLANGE DN 600 X 200</v>
          </cell>
          <cell r="C819" t="str">
            <v>UN</v>
          </cell>
          <cell r="D819">
            <v>2836.18</v>
          </cell>
        </row>
        <row r="820">
          <cell r="A820">
            <v>81291</v>
          </cell>
          <cell r="B820" t="str">
            <v>TE F0F0 JM E FLANGE DN 600 X 300</v>
          </cell>
          <cell r="C820" t="str">
            <v>UN</v>
          </cell>
          <cell r="D820">
            <v>3081.55</v>
          </cell>
        </row>
        <row r="821">
          <cell r="A821">
            <v>81292</v>
          </cell>
          <cell r="B821" t="str">
            <v>TE F0F0 JM E FLANGE DN 600 X 400</v>
          </cell>
          <cell r="C821" t="str">
            <v>UN</v>
          </cell>
          <cell r="D821">
            <v>3463.07</v>
          </cell>
        </row>
        <row r="822">
          <cell r="A822">
            <v>81293</v>
          </cell>
          <cell r="B822" t="str">
            <v>TE F0F0 JM E FLANGE DN 600 X 600</v>
          </cell>
          <cell r="C822" t="str">
            <v>UN</v>
          </cell>
          <cell r="D822">
            <v>3994.35</v>
          </cell>
        </row>
        <row r="823">
          <cell r="A823">
            <v>81294</v>
          </cell>
          <cell r="B823" t="str">
            <v>TE F0F0 JM E FLANGE DN 700 X 200</v>
          </cell>
          <cell r="C823" t="str">
            <v>UN</v>
          </cell>
          <cell r="D823">
            <v>3654.58</v>
          </cell>
        </row>
        <row r="824">
          <cell r="A824">
            <v>81295</v>
          </cell>
          <cell r="B824" t="str">
            <v>TE F0F0 JM E FLANGE DN 700 X 400</v>
          </cell>
          <cell r="C824" t="str">
            <v>UN</v>
          </cell>
          <cell r="D824">
            <v>4291.41</v>
          </cell>
        </row>
        <row r="825">
          <cell r="A825">
            <v>81296</v>
          </cell>
          <cell r="B825" t="str">
            <v>TE F0F0 JM E FLANGE DN 700 X 700</v>
          </cell>
          <cell r="C825" t="str">
            <v>UN</v>
          </cell>
          <cell r="D825">
            <v>5293.72</v>
          </cell>
        </row>
        <row r="826">
          <cell r="A826">
            <v>81297</v>
          </cell>
          <cell r="B826" t="str">
            <v>TE F0F0 JM E FLANGE DN 800 X 200</v>
          </cell>
          <cell r="C826" t="str">
            <v>UN</v>
          </cell>
          <cell r="D826">
            <v>4707.54</v>
          </cell>
        </row>
        <row r="827">
          <cell r="A827">
            <v>81298</v>
          </cell>
          <cell r="B827" t="str">
            <v>TE F0F0 JM E FLANGE DN 800 X 400</v>
          </cell>
          <cell r="C827" t="str">
            <v>UN</v>
          </cell>
          <cell r="D827">
            <v>5462.69</v>
          </cell>
        </row>
        <row r="828">
          <cell r="A828">
            <v>81299</v>
          </cell>
          <cell r="B828" t="str">
            <v>TE F0F0 JM E FLANGE DN 800 X 600</v>
          </cell>
          <cell r="C828" t="str">
            <v>UN</v>
          </cell>
          <cell r="D828">
            <v>7256.45</v>
          </cell>
        </row>
        <row r="829">
          <cell r="A829">
            <v>81301</v>
          </cell>
          <cell r="B829" t="str">
            <v>TE F0F0 JM E FLANGE DN 800 X 800</v>
          </cell>
          <cell r="C829" t="str">
            <v>UN</v>
          </cell>
          <cell r="D829">
            <v>7501.9</v>
          </cell>
        </row>
        <row r="830">
          <cell r="A830">
            <v>81302</v>
          </cell>
          <cell r="B830" t="str">
            <v>TE F0F0 JM E FLANGE DN 900 X 200</v>
          </cell>
          <cell r="C830" t="str">
            <v>UN</v>
          </cell>
          <cell r="D830">
            <v>5853.9</v>
          </cell>
        </row>
        <row r="831">
          <cell r="A831">
            <v>81303</v>
          </cell>
          <cell r="B831" t="str">
            <v>TE F0F0 JM E FLANGE DN 900 X 300</v>
          </cell>
          <cell r="C831" t="str">
            <v>UN</v>
          </cell>
          <cell r="D831">
            <v>6379.92</v>
          </cell>
        </row>
        <row r="832">
          <cell r="A832">
            <v>81304</v>
          </cell>
          <cell r="B832" t="str">
            <v>TE F0F0 JM E FLANGE DN 900 X 400</v>
          </cell>
          <cell r="C832" t="str">
            <v>UN</v>
          </cell>
          <cell r="D832">
            <v>6905.94</v>
          </cell>
        </row>
        <row r="833">
          <cell r="A833">
            <v>81305</v>
          </cell>
          <cell r="B833" t="str">
            <v>TE F0F0 JM E FLANGE DN 900 X 600</v>
          </cell>
          <cell r="C833" t="str">
            <v>UN</v>
          </cell>
          <cell r="D833">
            <v>8742.01</v>
          </cell>
        </row>
        <row r="834">
          <cell r="A834">
            <v>81306</v>
          </cell>
          <cell r="B834" t="str">
            <v>TE F0F0 JM E FLANGE DN 900 X 900</v>
          </cell>
          <cell r="C834" t="str">
            <v>UN</v>
          </cell>
          <cell r="D834">
            <v>10658.68</v>
          </cell>
        </row>
        <row r="835">
          <cell r="A835">
            <v>81307</v>
          </cell>
          <cell r="B835" t="str">
            <v>TE F0F0 JM E FLANGE DN 1000 X 200</v>
          </cell>
          <cell r="C835" t="str">
            <v>UN</v>
          </cell>
          <cell r="D835">
            <v>8937.2199999999993</v>
          </cell>
        </row>
        <row r="836">
          <cell r="A836">
            <v>81308</v>
          </cell>
          <cell r="B836" t="str">
            <v>TE F0F0 JM E FLANGE DN 1000 X 400</v>
          </cell>
          <cell r="C836" t="str">
            <v>UN</v>
          </cell>
          <cell r="D836">
            <v>9648.69</v>
          </cell>
        </row>
        <row r="837">
          <cell r="A837">
            <v>81309</v>
          </cell>
          <cell r="B837" t="str">
            <v>TE F0F0 JM E FLANGE DN 1000 X 600</v>
          </cell>
          <cell r="C837" t="str">
            <v>UN</v>
          </cell>
          <cell r="D837">
            <v>12319.84</v>
          </cell>
        </row>
        <row r="838">
          <cell r="A838">
            <v>81310</v>
          </cell>
          <cell r="B838" t="str">
            <v>TE F0F0 JM E FLANGE DN 1000 X 1000</v>
          </cell>
          <cell r="C838" t="str">
            <v>UN</v>
          </cell>
          <cell r="D838">
            <v>13580.86</v>
          </cell>
        </row>
        <row r="839">
          <cell r="A839">
            <v>81311</v>
          </cell>
          <cell r="B839" t="str">
            <v>TE F0F0 JM E FLANGE DN 1200 X 200</v>
          </cell>
          <cell r="C839" t="str">
            <v>UN</v>
          </cell>
          <cell r="D839">
            <v>11000.68</v>
          </cell>
        </row>
        <row r="840">
          <cell r="A840">
            <v>81312</v>
          </cell>
          <cell r="B840" t="str">
            <v>TE F0F0 JM E FLANGE DN 1200 X 400</v>
          </cell>
          <cell r="C840" t="str">
            <v>UN</v>
          </cell>
          <cell r="D840">
            <v>12224.91</v>
          </cell>
        </row>
        <row r="841">
          <cell r="A841">
            <v>81313</v>
          </cell>
          <cell r="B841" t="str">
            <v>TE F0F0 JM E FLANGE DN 1200 X 600</v>
          </cell>
          <cell r="C841" t="str">
            <v>UN</v>
          </cell>
          <cell r="D841">
            <v>14607.71</v>
          </cell>
        </row>
        <row r="842">
          <cell r="A842">
            <v>81314</v>
          </cell>
          <cell r="B842" t="str">
            <v>TE F0F0 JM E FLANGE DN 1200 X 800</v>
          </cell>
          <cell r="C842" t="str">
            <v>UN</v>
          </cell>
          <cell r="D842">
            <v>17040.79</v>
          </cell>
        </row>
        <row r="843">
          <cell r="A843">
            <v>81315</v>
          </cell>
          <cell r="B843" t="str">
            <v>TE F0F0 JM E FLANGE DN 1200 X 1000</v>
          </cell>
          <cell r="C843" t="str">
            <v>UN</v>
          </cell>
          <cell r="D843">
            <v>18297.78</v>
          </cell>
        </row>
        <row r="844">
          <cell r="A844">
            <v>81316</v>
          </cell>
          <cell r="B844" t="str">
            <v>TE F0F0 JM E FLANGE DN 1200 X 1200</v>
          </cell>
          <cell r="C844" t="str">
            <v>UN</v>
          </cell>
          <cell r="D844">
            <v>16233.02</v>
          </cell>
        </row>
        <row r="845">
          <cell r="A845">
            <v>81317</v>
          </cell>
          <cell r="B845" t="str">
            <v>REDUCAO F0F0 JM DN 300 X 150</v>
          </cell>
          <cell r="C845" t="str">
            <v>UN</v>
          </cell>
          <cell r="D845">
            <v>715.3</v>
          </cell>
        </row>
        <row r="846">
          <cell r="A846">
            <v>81318</v>
          </cell>
          <cell r="B846" t="str">
            <v>REDUCAO F0F0 JM DN 300 X 200</v>
          </cell>
          <cell r="C846" t="str">
            <v>UN</v>
          </cell>
          <cell r="D846">
            <v>751.77</v>
          </cell>
        </row>
        <row r="847">
          <cell r="A847">
            <v>81319</v>
          </cell>
          <cell r="B847" t="str">
            <v>REDUCAO FOFO JM DN 300 X 250</v>
          </cell>
          <cell r="C847" t="str">
            <v>UN</v>
          </cell>
          <cell r="D847">
            <v>738.14</v>
          </cell>
        </row>
        <row r="848">
          <cell r="A848">
            <v>81320</v>
          </cell>
          <cell r="B848" t="str">
            <v>REDUCAO F0F0 JM DN 400 X 250</v>
          </cell>
          <cell r="C848" t="str">
            <v>UN</v>
          </cell>
          <cell r="D848">
            <v>1149.45</v>
          </cell>
        </row>
        <row r="849">
          <cell r="A849">
            <v>81321</v>
          </cell>
          <cell r="B849" t="str">
            <v>REDUCAO F0F0 JM DN 400 X 300</v>
          </cell>
          <cell r="C849" t="str">
            <v>UN</v>
          </cell>
          <cell r="D849">
            <v>1770.89</v>
          </cell>
        </row>
        <row r="850">
          <cell r="A850">
            <v>81322</v>
          </cell>
          <cell r="B850" t="str">
            <v>REDUCAO F0F0 JM DN 500 X 400</v>
          </cell>
          <cell r="C850" t="str">
            <v>UN</v>
          </cell>
          <cell r="D850">
            <v>1592.06</v>
          </cell>
        </row>
        <row r="851">
          <cell r="A851">
            <v>81323</v>
          </cell>
          <cell r="B851" t="str">
            <v>REDUCAO F0F0 JM DN 600 X 400</v>
          </cell>
          <cell r="C851" t="str">
            <v>UN</v>
          </cell>
          <cell r="D851">
            <v>2565.63</v>
          </cell>
        </row>
        <row r="852">
          <cell r="A852">
            <v>81324</v>
          </cell>
          <cell r="B852" t="str">
            <v>REDUCAO F0F0 JM DN 600 X 500</v>
          </cell>
          <cell r="C852" t="str">
            <v>UN</v>
          </cell>
          <cell r="D852">
            <v>2571.85</v>
          </cell>
        </row>
        <row r="853">
          <cell r="A853">
            <v>81325</v>
          </cell>
          <cell r="B853" t="str">
            <v>REDUCAO F0F0 JM DN 700 X 500</v>
          </cell>
          <cell r="C853" t="str">
            <v>UN</v>
          </cell>
          <cell r="D853">
            <v>3675.74</v>
          </cell>
        </row>
        <row r="854">
          <cell r="A854">
            <v>81326</v>
          </cell>
          <cell r="B854" t="str">
            <v>REDUCAO F0F0 JM DN 700 X 600</v>
          </cell>
          <cell r="C854" t="str">
            <v>UN</v>
          </cell>
          <cell r="D854">
            <v>3611.89</v>
          </cell>
        </row>
        <row r="855">
          <cell r="A855">
            <v>81327</v>
          </cell>
          <cell r="B855" t="str">
            <v>REDUCAO F0F0 JM DN 800 X 600</v>
          </cell>
          <cell r="C855" t="str">
            <v>UN</v>
          </cell>
          <cell r="D855">
            <v>4920.9399999999996</v>
          </cell>
        </row>
        <row r="856">
          <cell r="A856">
            <v>81328</v>
          </cell>
          <cell r="B856" t="str">
            <v>REDUCAO F0F0 JM DN 800 X 700</v>
          </cell>
          <cell r="C856" t="str">
            <v>UN</v>
          </cell>
          <cell r="D856">
            <v>4799.96</v>
          </cell>
        </row>
        <row r="857">
          <cell r="A857">
            <v>81329</v>
          </cell>
          <cell r="B857" t="str">
            <v>REDUCAO F0F0 JM DN 900 X 700</v>
          </cell>
          <cell r="C857" t="str">
            <v>UN</v>
          </cell>
          <cell r="D857">
            <v>5817.65</v>
          </cell>
        </row>
        <row r="858">
          <cell r="A858">
            <v>81330</v>
          </cell>
          <cell r="B858" t="str">
            <v>REDUCAO F0F0 JM DN 900 X 800</v>
          </cell>
          <cell r="C858" t="str">
            <v>UN</v>
          </cell>
          <cell r="D858">
            <v>5741.25</v>
          </cell>
        </row>
        <row r="859">
          <cell r="A859">
            <v>81331</v>
          </cell>
          <cell r="B859" t="str">
            <v>REDUCAO F0F0 JM DN 1000 X 800</v>
          </cell>
          <cell r="C859" t="str">
            <v>UN</v>
          </cell>
          <cell r="D859">
            <v>7554.03</v>
          </cell>
        </row>
        <row r="860">
          <cell r="A860">
            <v>81332</v>
          </cell>
          <cell r="B860" t="str">
            <v>REDUCAO F0F0 JM DN 1000 X 900</v>
          </cell>
          <cell r="C860" t="str">
            <v>UN</v>
          </cell>
          <cell r="D860">
            <v>6839.29</v>
          </cell>
        </row>
        <row r="861">
          <cell r="A861">
            <v>81333</v>
          </cell>
          <cell r="B861" t="str">
            <v>REDUCAO F0F0 JM DN 1200 X 1000</v>
          </cell>
          <cell r="C861" t="str">
            <v>UN</v>
          </cell>
          <cell r="D861">
            <v>10414.4</v>
          </cell>
        </row>
        <row r="862">
          <cell r="A862">
            <v>81334</v>
          </cell>
          <cell r="B862" t="str">
            <v>LUVA DE CORRER F0F0 JM DN 50</v>
          </cell>
          <cell r="C862" t="str">
            <v>UN</v>
          </cell>
          <cell r="D862">
            <v>81.41</v>
          </cell>
        </row>
        <row r="863">
          <cell r="A863">
            <v>81335</v>
          </cell>
          <cell r="B863" t="str">
            <v>LUVA DE CORRER F0F0 JM DN 75</v>
          </cell>
          <cell r="C863" t="str">
            <v>UN</v>
          </cell>
          <cell r="D863">
            <v>189.66</v>
          </cell>
        </row>
        <row r="864">
          <cell r="A864">
            <v>81336</v>
          </cell>
          <cell r="B864" t="str">
            <v>LUVA DE CORRER F0F0 JM DN 100</v>
          </cell>
          <cell r="C864" t="str">
            <v>UN</v>
          </cell>
          <cell r="D864">
            <v>164.76</v>
          </cell>
        </row>
        <row r="865">
          <cell r="A865">
            <v>81337</v>
          </cell>
          <cell r="B865" t="str">
            <v>LUVA DE CORRER F0F0 JM DN 150</v>
          </cell>
          <cell r="C865" t="str">
            <v>UN</v>
          </cell>
          <cell r="D865">
            <v>274.87</v>
          </cell>
        </row>
        <row r="866">
          <cell r="A866">
            <v>81338</v>
          </cell>
          <cell r="B866" t="str">
            <v>LUVA DE CORRER F0F0 JM DN 200</v>
          </cell>
          <cell r="C866" t="str">
            <v>UN</v>
          </cell>
          <cell r="D866">
            <v>411.66</v>
          </cell>
        </row>
        <row r="867">
          <cell r="A867">
            <v>81339</v>
          </cell>
          <cell r="B867" t="str">
            <v>LUVA DE CORRER F0F0 JM DN 250</v>
          </cell>
          <cell r="C867" t="str">
            <v>UN</v>
          </cell>
          <cell r="D867">
            <v>596.38</v>
          </cell>
        </row>
        <row r="868">
          <cell r="A868">
            <v>81340</v>
          </cell>
          <cell r="B868" t="str">
            <v>LUVA DE CORRER F0F0 JM DN 300</v>
          </cell>
          <cell r="C868" t="str">
            <v>UN</v>
          </cell>
          <cell r="D868">
            <v>680.92</v>
          </cell>
        </row>
        <row r="869">
          <cell r="A869">
            <v>81341</v>
          </cell>
          <cell r="B869" t="str">
            <v>LUVA DE CORRER F0F0 JM DN 400</v>
          </cell>
          <cell r="C869" t="str">
            <v>UN</v>
          </cell>
          <cell r="D869">
            <v>1073.3699999999999</v>
          </cell>
        </row>
        <row r="870">
          <cell r="A870">
            <v>81342</v>
          </cell>
          <cell r="B870" t="str">
            <v>LUVA DE CORRER F0F0 JM DN 500</v>
          </cell>
          <cell r="C870" t="str">
            <v>UN</v>
          </cell>
          <cell r="D870">
            <v>1402.65</v>
          </cell>
        </row>
        <row r="871">
          <cell r="A871">
            <v>81343</v>
          </cell>
          <cell r="B871" t="str">
            <v>LUVA DE CORRER F0F0 JM DN 600</v>
          </cell>
          <cell r="C871" t="str">
            <v>UN</v>
          </cell>
          <cell r="D871">
            <v>2196.5500000000002</v>
          </cell>
        </row>
        <row r="872">
          <cell r="A872">
            <v>81344</v>
          </cell>
          <cell r="B872" t="str">
            <v>LUVA DE CORRER F0F0 JM DN 700</v>
          </cell>
          <cell r="C872" t="str">
            <v>UN</v>
          </cell>
          <cell r="D872">
            <v>2333.9</v>
          </cell>
        </row>
        <row r="873">
          <cell r="A873">
            <v>81345</v>
          </cell>
          <cell r="B873" t="str">
            <v>LUVA DE CORRER F0F0 JM DN 800</v>
          </cell>
          <cell r="C873" t="str">
            <v>UN</v>
          </cell>
          <cell r="D873">
            <v>3164.7</v>
          </cell>
        </row>
        <row r="874">
          <cell r="A874">
            <v>81346</v>
          </cell>
          <cell r="B874" t="str">
            <v>LUVA DE CORRER F0F0 JM DN 900</v>
          </cell>
          <cell r="C874" t="str">
            <v>UN</v>
          </cell>
          <cell r="D874">
            <v>3869.56</v>
          </cell>
        </row>
        <row r="875">
          <cell r="A875">
            <v>81347</v>
          </cell>
          <cell r="B875" t="str">
            <v>LUVA DE CORRER F0F0 JM DN 1000</v>
          </cell>
          <cell r="C875" t="str">
            <v>UN</v>
          </cell>
          <cell r="D875">
            <v>6515.16</v>
          </cell>
        </row>
        <row r="876">
          <cell r="A876">
            <v>81348</v>
          </cell>
          <cell r="B876" t="str">
            <v>LUVA DE CORRER F0F0 JM DN 1200</v>
          </cell>
          <cell r="C876" t="str">
            <v>UN</v>
          </cell>
          <cell r="D876">
            <v>7953.16</v>
          </cell>
        </row>
        <row r="877">
          <cell r="A877">
            <v>81349</v>
          </cell>
          <cell r="B877" t="str">
            <v>EXTREMIDADE F0F0 FLANGE E JM DN 300</v>
          </cell>
          <cell r="C877" t="str">
            <v>UN</v>
          </cell>
          <cell r="D877">
            <v>505.31</v>
          </cell>
        </row>
        <row r="878">
          <cell r="A878">
            <v>81350</v>
          </cell>
          <cell r="B878" t="str">
            <v>EXTREMIDADE F0F0 FLANGE E JM DN 400</v>
          </cell>
          <cell r="C878" t="str">
            <v>UN</v>
          </cell>
          <cell r="D878">
            <v>1571.3</v>
          </cell>
        </row>
        <row r="879">
          <cell r="A879">
            <v>81351</v>
          </cell>
          <cell r="B879" t="str">
            <v>EXTREMIDADE F0F0 FLANGE E JM DN 500</v>
          </cell>
          <cell r="C879" t="str">
            <v>UN</v>
          </cell>
          <cell r="D879">
            <v>979.21</v>
          </cell>
        </row>
        <row r="880">
          <cell r="A880">
            <v>81352</v>
          </cell>
          <cell r="B880" t="str">
            <v>EXTREMIDADE F0F0 FLANGE E JM DN 600</v>
          </cell>
          <cell r="C880" t="str">
            <v>UN</v>
          </cell>
          <cell r="D880">
            <v>1036.6300000000001</v>
          </cell>
        </row>
        <row r="881">
          <cell r="A881">
            <v>81353</v>
          </cell>
          <cell r="B881" t="str">
            <v>EXTREMIDADE F0F0 FLANGE E JM DN 700</v>
          </cell>
          <cell r="C881" t="str">
            <v>UN</v>
          </cell>
          <cell r="D881">
            <v>3094.38</v>
          </cell>
        </row>
        <row r="882">
          <cell r="A882">
            <v>81354</v>
          </cell>
          <cell r="B882" t="str">
            <v>EXTREMIDADE F0F0 FLANGE E JM DN 800</v>
          </cell>
          <cell r="C882" t="str">
            <v>UN</v>
          </cell>
          <cell r="D882">
            <v>4295.9799999999996</v>
          </cell>
        </row>
        <row r="883">
          <cell r="A883">
            <v>81355</v>
          </cell>
          <cell r="B883" t="str">
            <v>EXTREMIDADE FOFO FLANGE E JM DN 900</v>
          </cell>
          <cell r="C883" t="str">
            <v>UN</v>
          </cell>
          <cell r="D883">
            <v>4749.5</v>
          </cell>
        </row>
        <row r="884">
          <cell r="A884">
            <v>81356</v>
          </cell>
          <cell r="B884" t="str">
            <v>EXTREMIDADE F0F0 FLANGE E JM DN 1000</v>
          </cell>
          <cell r="C884" t="str">
            <v>UN</v>
          </cell>
          <cell r="D884">
            <v>6058.64</v>
          </cell>
        </row>
        <row r="885">
          <cell r="A885">
            <v>81357</v>
          </cell>
          <cell r="B885" t="str">
            <v>EXTREMIDADE F0F0 FLANGE E JM DN 1200</v>
          </cell>
          <cell r="C885" t="str">
            <v>UN</v>
          </cell>
          <cell r="D885">
            <v>7387.43</v>
          </cell>
        </row>
        <row r="886">
          <cell r="A886">
            <v>81362</v>
          </cell>
          <cell r="B886" t="str">
            <v>EXTREMIDADE F0F0 FP DN 700</v>
          </cell>
          <cell r="C886" t="str">
            <v>UN</v>
          </cell>
          <cell r="D886">
            <v>1674.11</v>
          </cell>
        </row>
        <row r="887">
          <cell r="A887">
            <v>81363</v>
          </cell>
          <cell r="B887" t="str">
            <v>EXTREMIDADE F0F0 FP DN 800</v>
          </cell>
          <cell r="C887" t="str">
            <v>UN</v>
          </cell>
          <cell r="D887">
            <v>2229.64</v>
          </cell>
        </row>
        <row r="888">
          <cell r="A888">
            <v>81364</v>
          </cell>
          <cell r="B888" t="str">
            <v>EXTREMIDADE F0F0 FP DN 900</v>
          </cell>
          <cell r="C888" t="str">
            <v>UN</v>
          </cell>
          <cell r="D888">
            <v>2462.87</v>
          </cell>
        </row>
        <row r="889">
          <cell r="A889">
            <v>81365</v>
          </cell>
          <cell r="B889" t="str">
            <v>EXTREMIDADE F0F0 FP DN 1000</v>
          </cell>
          <cell r="C889" t="str">
            <v>UN</v>
          </cell>
          <cell r="D889">
            <v>3305.69</v>
          </cell>
        </row>
        <row r="890">
          <cell r="A890">
            <v>81366</v>
          </cell>
          <cell r="B890" t="str">
            <v>EXTREMIDADE F0F0 FP DN 1200</v>
          </cell>
          <cell r="C890" t="str">
            <v>UN</v>
          </cell>
          <cell r="D890">
            <v>3837.02</v>
          </cell>
        </row>
        <row r="891">
          <cell r="A891">
            <v>81367</v>
          </cell>
          <cell r="B891" t="str">
            <v>CONTRA FLANGE F0F0 JM DN 50</v>
          </cell>
          <cell r="C891" t="str">
            <v>UN</v>
          </cell>
          <cell r="D891">
            <v>14.39</v>
          </cell>
        </row>
        <row r="892">
          <cell r="A892">
            <v>81368</v>
          </cell>
          <cell r="B892" t="str">
            <v>CONTRA FLANGE F0F0 JM DN 75</v>
          </cell>
          <cell r="C892" t="str">
            <v>UN</v>
          </cell>
          <cell r="D892">
            <v>17.38</v>
          </cell>
        </row>
        <row r="893">
          <cell r="A893">
            <v>81369</v>
          </cell>
          <cell r="B893" t="str">
            <v>CONTRA FLANGE F0F0 JM DN 100</v>
          </cell>
          <cell r="C893" t="str">
            <v>UN</v>
          </cell>
          <cell r="D893">
            <v>20.46</v>
          </cell>
        </row>
        <row r="894">
          <cell r="A894">
            <v>81370</v>
          </cell>
          <cell r="B894" t="str">
            <v>CONTRA FLANGE F0F0 JM DN 150</v>
          </cell>
          <cell r="C894" t="str">
            <v>UN</v>
          </cell>
          <cell r="D894">
            <v>50.14</v>
          </cell>
        </row>
        <row r="895">
          <cell r="A895">
            <v>81371</v>
          </cell>
          <cell r="B895" t="str">
            <v>CONTRA FLANGE F0F0 JM DN 200</v>
          </cell>
          <cell r="C895" t="str">
            <v>UN</v>
          </cell>
          <cell r="D895">
            <v>82.15</v>
          </cell>
        </row>
        <row r="896">
          <cell r="A896">
            <v>81372</v>
          </cell>
          <cell r="B896" t="str">
            <v>CONTRA FLANGE F0F0 JM DN 250</v>
          </cell>
          <cell r="C896" t="str">
            <v>UN</v>
          </cell>
          <cell r="D896">
            <v>108.49</v>
          </cell>
        </row>
        <row r="897">
          <cell r="A897">
            <v>81373</v>
          </cell>
          <cell r="B897" t="str">
            <v>CONTRA FLANGE F0F0 JM DN 300</v>
          </cell>
          <cell r="C897" t="str">
            <v>UN</v>
          </cell>
          <cell r="D897">
            <v>121.81</v>
          </cell>
        </row>
        <row r="898">
          <cell r="A898">
            <v>81375</v>
          </cell>
          <cell r="B898" t="str">
            <v>CONTRA FLANGE F0F0 JM DN 400</v>
          </cell>
          <cell r="C898" t="str">
            <v>UN</v>
          </cell>
          <cell r="D898">
            <v>228.82</v>
          </cell>
        </row>
        <row r="899">
          <cell r="A899">
            <v>81376</v>
          </cell>
          <cell r="B899" t="str">
            <v>CONTRA FLANGE F0F0 JM DN 500</v>
          </cell>
          <cell r="C899" t="str">
            <v>UN</v>
          </cell>
          <cell r="D899">
            <v>291.07</v>
          </cell>
        </row>
        <row r="900">
          <cell r="A900">
            <v>81377</v>
          </cell>
          <cell r="B900" t="str">
            <v>CONTRA FLANGE F0F0 JM DN 600</v>
          </cell>
          <cell r="C900" t="str">
            <v>UN</v>
          </cell>
          <cell r="D900">
            <v>353.77</v>
          </cell>
        </row>
        <row r="901">
          <cell r="A901">
            <v>81378</v>
          </cell>
          <cell r="B901" t="str">
            <v>CONTRA FLANGE F0F0 JM DN 700</v>
          </cell>
          <cell r="C901" t="str">
            <v>UN</v>
          </cell>
          <cell r="D901">
            <v>429.39</v>
          </cell>
        </row>
        <row r="902">
          <cell r="A902">
            <v>81379</v>
          </cell>
          <cell r="B902" t="str">
            <v>CONTRA FLANGE F0F0 JM DN 800</v>
          </cell>
          <cell r="C902" t="str">
            <v>UN</v>
          </cell>
          <cell r="D902">
            <v>587.19000000000005</v>
          </cell>
        </row>
        <row r="903">
          <cell r="A903">
            <v>81380</v>
          </cell>
          <cell r="B903" t="str">
            <v>CONTRA FLANGE F0F0 JM DN 900</v>
          </cell>
          <cell r="C903" t="str">
            <v>UN</v>
          </cell>
          <cell r="D903">
            <v>704.58</v>
          </cell>
        </row>
        <row r="904">
          <cell r="A904">
            <v>81381</v>
          </cell>
          <cell r="B904" t="str">
            <v>CONTRA FLANGE F0F0 JM DN 1000</v>
          </cell>
          <cell r="C904" t="str">
            <v>UN</v>
          </cell>
          <cell r="D904">
            <v>1310.68</v>
          </cell>
        </row>
        <row r="905">
          <cell r="A905">
            <v>81382</v>
          </cell>
          <cell r="B905" t="str">
            <v>CONTRA FLANGE F0F0 JM DN 1200</v>
          </cell>
          <cell r="C905" t="str">
            <v>UN</v>
          </cell>
          <cell r="D905">
            <v>1674.55</v>
          </cell>
        </row>
        <row r="906">
          <cell r="A906">
            <v>81383</v>
          </cell>
          <cell r="B906" t="str">
            <v>BOLSA DE TUBO F0F0 JE TRAVADA DN 300</v>
          </cell>
          <cell r="C906" t="str">
            <v>UN</v>
          </cell>
          <cell r="D906">
            <v>0</v>
          </cell>
        </row>
        <row r="907">
          <cell r="A907">
            <v>81384</v>
          </cell>
          <cell r="B907" t="str">
            <v>BOLSA DE TUBO F0F0 JE TRAVADA DN 400</v>
          </cell>
          <cell r="C907" t="str">
            <v>UN</v>
          </cell>
          <cell r="D907">
            <v>0</v>
          </cell>
        </row>
        <row r="908">
          <cell r="A908">
            <v>81385</v>
          </cell>
          <cell r="B908" t="str">
            <v>BOLSA DE TUBO F0F0 JE TRAVADA DN 500</v>
          </cell>
          <cell r="C908" t="str">
            <v>UN</v>
          </cell>
          <cell r="D908">
            <v>0</v>
          </cell>
        </row>
        <row r="909">
          <cell r="A909">
            <v>81386</v>
          </cell>
          <cell r="B909" t="str">
            <v>BOLSA DE TUBO F0F0 JE TRAVADA DN 600</v>
          </cell>
          <cell r="C909" t="str">
            <v>UN</v>
          </cell>
          <cell r="D909">
            <v>0</v>
          </cell>
        </row>
        <row r="910">
          <cell r="A910">
            <v>81387</v>
          </cell>
          <cell r="B910" t="str">
            <v>BOLSA DE TUBO F0F0 JE TRAVADA DN 700</v>
          </cell>
          <cell r="C910" t="str">
            <v>UN</v>
          </cell>
          <cell r="D910">
            <v>0</v>
          </cell>
        </row>
        <row r="911">
          <cell r="A911">
            <v>81388</v>
          </cell>
          <cell r="B911" t="str">
            <v>BOLSA DE TUBO F0F0 JE TRAVADA DN 800</v>
          </cell>
          <cell r="C911" t="str">
            <v>UN</v>
          </cell>
          <cell r="D911">
            <v>0</v>
          </cell>
        </row>
        <row r="912">
          <cell r="A912">
            <v>81389</v>
          </cell>
          <cell r="B912" t="str">
            <v>BOLSA DE TUBO F0F0 JE TRAVADA DN 900</v>
          </cell>
          <cell r="C912" t="str">
            <v>UN</v>
          </cell>
          <cell r="D912">
            <v>0</v>
          </cell>
        </row>
        <row r="913">
          <cell r="A913">
            <v>81390</v>
          </cell>
          <cell r="B913" t="str">
            <v>BOLSA DE TUBO F0F0 JE TRAVADA DN 1000</v>
          </cell>
          <cell r="C913" t="str">
            <v>UN</v>
          </cell>
          <cell r="D913">
            <v>0</v>
          </cell>
        </row>
        <row r="914">
          <cell r="A914">
            <v>81391</v>
          </cell>
          <cell r="B914" t="str">
            <v>BOLSA DE TUBO F0F0 JE TRAVADA DN 1200</v>
          </cell>
          <cell r="C914" t="str">
            <v>UN</v>
          </cell>
          <cell r="D914">
            <v>0</v>
          </cell>
        </row>
        <row r="915">
          <cell r="A915">
            <v>81392</v>
          </cell>
          <cell r="B915" t="str">
            <v>BOLSA DE CONEXOES F0F0 JM TRAVADA DN 300</v>
          </cell>
          <cell r="C915" t="str">
            <v>UN</v>
          </cell>
          <cell r="D915">
            <v>0</v>
          </cell>
        </row>
        <row r="916">
          <cell r="A916">
            <v>81393</v>
          </cell>
          <cell r="B916" t="str">
            <v>BOLSA DE CONEXOES F0F0 JM TRAVADA DN 400</v>
          </cell>
          <cell r="C916" t="str">
            <v>UN</v>
          </cell>
          <cell r="D916">
            <v>0</v>
          </cell>
        </row>
        <row r="917">
          <cell r="A917">
            <v>81394</v>
          </cell>
          <cell r="B917" t="str">
            <v>BOLSA DE CONEXOES F0F0 JM TRAVADA DN 500</v>
          </cell>
          <cell r="C917" t="str">
            <v>UN</v>
          </cell>
          <cell r="D917">
            <v>0</v>
          </cell>
        </row>
        <row r="918">
          <cell r="A918">
            <v>81395</v>
          </cell>
          <cell r="B918" t="str">
            <v>BOLSA DE CONEXOES F0F0 JM TRAVADA DN 600</v>
          </cell>
          <cell r="C918" t="str">
            <v>UN</v>
          </cell>
          <cell r="D918">
            <v>0</v>
          </cell>
        </row>
        <row r="919">
          <cell r="A919">
            <v>81396</v>
          </cell>
          <cell r="B919" t="str">
            <v>BOLSA DE CONEXOES F0F0 JM TRAVADA DN 700</v>
          </cell>
          <cell r="C919" t="str">
            <v>UN</v>
          </cell>
          <cell r="D919">
            <v>0</v>
          </cell>
        </row>
        <row r="920">
          <cell r="A920">
            <v>81397</v>
          </cell>
          <cell r="B920" t="str">
            <v>BOLSA DE CONEXOES F0F0 JM TRAVADA DN 800</v>
          </cell>
          <cell r="C920" t="str">
            <v>UN</v>
          </cell>
          <cell r="D920">
            <v>0</v>
          </cell>
        </row>
        <row r="921">
          <cell r="A921">
            <v>81398</v>
          </cell>
          <cell r="B921" t="str">
            <v>BOLSA DE CONEXOES F0F0 JM TRAVADA DN 900</v>
          </cell>
          <cell r="C921" t="str">
            <v>UN</v>
          </cell>
          <cell r="D921">
            <v>0</v>
          </cell>
        </row>
        <row r="922">
          <cell r="A922">
            <v>81399</v>
          </cell>
          <cell r="B922" t="str">
            <v>BOLSA DE CONEXOES F0F0 JM TRAVADA DN 1000</v>
          </cell>
          <cell r="C922" t="str">
            <v>UN</v>
          </cell>
          <cell r="D922">
            <v>0</v>
          </cell>
        </row>
        <row r="923">
          <cell r="A923">
            <v>81401</v>
          </cell>
          <cell r="B923" t="str">
            <v>BOLSA DE CONEXOES F0F0 JM TRAVADA DN 1200</v>
          </cell>
          <cell r="C923" t="str">
            <v>UN</v>
          </cell>
          <cell r="D923">
            <v>0</v>
          </cell>
        </row>
        <row r="924">
          <cell r="A924">
            <v>81402</v>
          </cell>
          <cell r="B924" t="str">
            <v>TUBO F0F0 K-12 C/FLANGES L = 0,25M DN 50</v>
          </cell>
          <cell r="C924" t="str">
            <v>UN</v>
          </cell>
          <cell r="D924">
            <v>66.099999999999994</v>
          </cell>
        </row>
        <row r="925">
          <cell r="A925">
            <v>81403</v>
          </cell>
          <cell r="B925" t="str">
            <v>TUBO F0F0 K-12 C/FLANGES L = 0,50M DN 50</v>
          </cell>
          <cell r="C925" t="str">
            <v>UN</v>
          </cell>
          <cell r="D925">
            <v>77.94</v>
          </cell>
        </row>
        <row r="926">
          <cell r="A926">
            <v>81404</v>
          </cell>
          <cell r="B926" t="str">
            <v>TUBO F0F0 K-12 C/FLANGES L = 1,00M DN 50</v>
          </cell>
          <cell r="C926" t="str">
            <v>UN</v>
          </cell>
          <cell r="D926">
            <v>162.16999999999999</v>
          </cell>
        </row>
        <row r="927">
          <cell r="A927">
            <v>81405</v>
          </cell>
          <cell r="B927" t="str">
            <v>TUBO F0F0 K-12 C/FLANGES L = 1,50M DN 50</v>
          </cell>
          <cell r="C927" t="str">
            <v>UN</v>
          </cell>
          <cell r="D927">
            <v>171.8</v>
          </cell>
        </row>
        <row r="928">
          <cell r="A928">
            <v>81406</v>
          </cell>
          <cell r="B928" t="str">
            <v>TUBO F0F0 K-12 C/FLANGES L = 2,00M DN 50</v>
          </cell>
          <cell r="C928" t="str">
            <v>UN</v>
          </cell>
          <cell r="D928">
            <v>181.4</v>
          </cell>
        </row>
        <row r="929">
          <cell r="A929">
            <v>81407</v>
          </cell>
          <cell r="B929" t="str">
            <v>TUBO F0F0 K-12 C/FLANGES L = 2,50M DN 50</v>
          </cell>
          <cell r="C929" t="str">
            <v>UN</v>
          </cell>
          <cell r="D929">
            <v>190.99</v>
          </cell>
        </row>
        <row r="930">
          <cell r="A930">
            <v>81408</v>
          </cell>
          <cell r="B930" t="str">
            <v>TUBO F0F0 K-12 C/FLANGES L = 2,90M DN 50</v>
          </cell>
          <cell r="C930" t="str">
            <v>UN</v>
          </cell>
          <cell r="D930">
            <v>200.6</v>
          </cell>
        </row>
        <row r="931">
          <cell r="A931">
            <v>81409</v>
          </cell>
          <cell r="B931" t="str">
            <v>TUBO F0F0 K-12 C/FLANGES L = 0,25M DN 75</v>
          </cell>
          <cell r="C931" t="str">
            <v>UN</v>
          </cell>
          <cell r="D931">
            <v>84.38</v>
          </cell>
        </row>
        <row r="932">
          <cell r="A932">
            <v>81410</v>
          </cell>
          <cell r="B932" t="str">
            <v>TUBO F0F0 K-12 C/FLANGES L = 0,50M DN 75</v>
          </cell>
          <cell r="C932" t="str">
            <v>UN</v>
          </cell>
          <cell r="D932">
            <v>101.81</v>
          </cell>
        </row>
        <row r="933">
          <cell r="A933">
            <v>81411</v>
          </cell>
          <cell r="B933" t="str">
            <v>TUBO F0F0 K-12 C/FLANGES L = 1,00M DN 75</v>
          </cell>
          <cell r="C933" t="str">
            <v>UN</v>
          </cell>
          <cell r="D933">
            <v>209.39</v>
          </cell>
        </row>
        <row r="934">
          <cell r="A934">
            <v>81412</v>
          </cell>
          <cell r="B934" t="str">
            <v>TUBO F0F0 K-12 C/FLANGES L = 1,50M DN 75</v>
          </cell>
          <cell r="C934" t="str">
            <v>UN</v>
          </cell>
          <cell r="D934">
            <v>221.82</v>
          </cell>
        </row>
        <row r="935">
          <cell r="A935">
            <v>81413</v>
          </cell>
          <cell r="B935" t="str">
            <v>TUBO F0F0 K-12 C/FLANGES L = 2,00M DN 75</v>
          </cell>
          <cell r="C935" t="str">
            <v>UN</v>
          </cell>
          <cell r="D935">
            <v>234.21</v>
          </cell>
        </row>
        <row r="936">
          <cell r="A936">
            <v>81414</v>
          </cell>
          <cell r="B936" t="str">
            <v>TUBO F0F0 K-12 C/FLANGES L = 2,50M DN 75</v>
          </cell>
          <cell r="C936" t="str">
            <v>UN</v>
          </cell>
          <cell r="D936">
            <v>246.6</v>
          </cell>
        </row>
        <row r="937">
          <cell r="A937">
            <v>81415</v>
          </cell>
          <cell r="B937" t="str">
            <v>TUBO F0F0 K-12 C/FLANGES L = 3,00M DN 75</v>
          </cell>
          <cell r="C937" t="str">
            <v>UN</v>
          </cell>
          <cell r="D937">
            <v>259.01</v>
          </cell>
        </row>
        <row r="938">
          <cell r="A938">
            <v>81416</v>
          </cell>
          <cell r="B938" t="str">
            <v>TUBO F0F0 K-12 C/FLANGES L = 3,50M DN 75</v>
          </cell>
          <cell r="C938" t="str">
            <v>UN</v>
          </cell>
          <cell r="D938">
            <v>271.37</v>
          </cell>
        </row>
        <row r="939">
          <cell r="A939">
            <v>81417</v>
          </cell>
          <cell r="B939" t="str">
            <v>TUBO F0F0 K-12 C/FLANGES L = 4,00M DN 75</v>
          </cell>
          <cell r="C939" t="str">
            <v>UN</v>
          </cell>
          <cell r="D939">
            <v>289.33999999999997</v>
          </cell>
        </row>
        <row r="940">
          <cell r="A940">
            <v>81418</v>
          </cell>
          <cell r="B940" t="str">
            <v>TUBO F0F0 K-12 C/FLANGES L = 4,50M DN 75</v>
          </cell>
          <cell r="C940" t="str">
            <v>UN</v>
          </cell>
          <cell r="D940">
            <v>301.70999999999998</v>
          </cell>
        </row>
        <row r="941">
          <cell r="A941">
            <v>81419</v>
          </cell>
          <cell r="B941" t="str">
            <v>TUBO F0F0 K-12 C/FLANGES L = 5,00M DN 75</v>
          </cell>
          <cell r="C941" t="str">
            <v>UN</v>
          </cell>
          <cell r="D941">
            <v>314.08999999999997</v>
          </cell>
        </row>
        <row r="942">
          <cell r="A942">
            <v>81420</v>
          </cell>
          <cell r="B942" t="str">
            <v>TUBO F0F0 K-12 C/FLANGES L = 5,50M DN 75</v>
          </cell>
          <cell r="C942" t="str">
            <v>UN</v>
          </cell>
          <cell r="D942">
            <v>326.5</v>
          </cell>
        </row>
        <row r="943">
          <cell r="A943">
            <v>81421</v>
          </cell>
          <cell r="B943" t="str">
            <v>TUBO FOFO K-12 C/FLANGES L = 5,80M DN 75</v>
          </cell>
          <cell r="C943" t="str">
            <v>UN</v>
          </cell>
          <cell r="D943">
            <v>333.95</v>
          </cell>
        </row>
        <row r="944">
          <cell r="A944">
            <v>81422</v>
          </cell>
          <cell r="B944" t="str">
            <v>TUBO F0F0 K-12 C/FLANGES L = 0,25M DN 100</v>
          </cell>
          <cell r="C944" t="str">
            <v>UN</v>
          </cell>
          <cell r="D944">
            <v>102.67</v>
          </cell>
        </row>
        <row r="945">
          <cell r="A945">
            <v>81423</v>
          </cell>
          <cell r="B945" t="str">
            <v>TUBO F0F0 K-12 C/FLANGES L = 0,50M DN 100</v>
          </cell>
          <cell r="C945" t="str">
            <v>UN</v>
          </cell>
          <cell r="D945">
            <v>141.83000000000001</v>
          </cell>
        </row>
        <row r="946">
          <cell r="A946">
            <v>81424</v>
          </cell>
          <cell r="B946" t="str">
            <v>TUBO F0F0 K-12 C/FLANGES L = 1,00M DN 100</v>
          </cell>
          <cell r="C946" t="str">
            <v>UN</v>
          </cell>
          <cell r="D946">
            <v>234.68</v>
          </cell>
        </row>
        <row r="947">
          <cell r="A947">
            <v>81425</v>
          </cell>
          <cell r="B947" t="str">
            <v>TUBO F0F0 K-12 C/FLANGES L = 1,50M DN 100</v>
          </cell>
          <cell r="C947" t="str">
            <v>UN</v>
          </cell>
          <cell r="D947">
            <v>251.83</v>
          </cell>
        </row>
        <row r="948">
          <cell r="A948">
            <v>81426</v>
          </cell>
          <cell r="B948" t="str">
            <v>TUBO F0F0 K-12 C/FLANGES L = 2,00M DN 100</v>
          </cell>
          <cell r="C948" t="str">
            <v>UN</v>
          </cell>
          <cell r="D948">
            <v>269.01</v>
          </cell>
        </row>
        <row r="949">
          <cell r="A949">
            <v>81427</v>
          </cell>
          <cell r="B949" t="str">
            <v>TUBO F0F0 K-12 C/FLANGES L = 2,50M DN 100</v>
          </cell>
          <cell r="C949" t="str">
            <v>UN</v>
          </cell>
          <cell r="D949">
            <v>286.18</v>
          </cell>
        </row>
        <row r="950">
          <cell r="A950">
            <v>81428</v>
          </cell>
          <cell r="B950" t="str">
            <v>TUBO F0F0 K-12 C/FLANGES L = 3,00M DN 100</v>
          </cell>
          <cell r="C950" t="str">
            <v>UN</v>
          </cell>
          <cell r="D950">
            <v>303.33</v>
          </cell>
        </row>
        <row r="951">
          <cell r="A951">
            <v>81429</v>
          </cell>
          <cell r="B951" t="str">
            <v>TUBO F0F0 K-12 C/FLANGES L = 3,50M DN 100</v>
          </cell>
          <cell r="C951" t="str">
            <v>UN</v>
          </cell>
          <cell r="D951">
            <v>320.49</v>
          </cell>
        </row>
        <row r="952">
          <cell r="A952">
            <v>81430</v>
          </cell>
          <cell r="B952" t="str">
            <v>TUBO F0F0 K-12 C/FLANGES L = 4,00M DN 100</v>
          </cell>
          <cell r="C952" t="str">
            <v>UN</v>
          </cell>
          <cell r="D952">
            <v>342.09</v>
          </cell>
        </row>
        <row r="953">
          <cell r="A953">
            <v>81431</v>
          </cell>
          <cell r="B953" t="str">
            <v>TUBO F0F0 K-12 C/FLANGES L = 4,50M DN 100</v>
          </cell>
          <cell r="C953" t="str">
            <v>UN</v>
          </cell>
          <cell r="D953">
            <v>359.32</v>
          </cell>
        </row>
        <row r="954">
          <cell r="A954">
            <v>81432</v>
          </cell>
          <cell r="B954" t="str">
            <v>TUBO F0F0 K-12 C/FLANGES L = 5,00M DN 100</v>
          </cell>
          <cell r="C954" t="str">
            <v>UN</v>
          </cell>
          <cell r="D954">
            <v>376.42</v>
          </cell>
        </row>
        <row r="955">
          <cell r="A955">
            <v>81433</v>
          </cell>
          <cell r="B955" t="str">
            <v>TUBO F0F0 K-12 C/FLANGES L = 5,50M DN 100</v>
          </cell>
          <cell r="C955" t="str">
            <v>UN</v>
          </cell>
          <cell r="D955">
            <v>393.62</v>
          </cell>
        </row>
        <row r="956">
          <cell r="A956">
            <v>81434</v>
          </cell>
          <cell r="B956" t="str">
            <v>TUBO F0F0 K-12 C/FLANGES L = 5,80M DN 100</v>
          </cell>
          <cell r="C956" t="str">
            <v>UN</v>
          </cell>
          <cell r="D956">
            <v>403.92</v>
          </cell>
        </row>
        <row r="957">
          <cell r="A957">
            <v>81435</v>
          </cell>
          <cell r="B957" t="str">
            <v>TUBO F0F0 K-12 C/FLANGES L = 0,25M DN 150</v>
          </cell>
          <cell r="C957" t="str">
            <v>UN</v>
          </cell>
          <cell r="D957">
            <v>160.21</v>
          </cell>
        </row>
        <row r="958">
          <cell r="A958">
            <v>81436</v>
          </cell>
          <cell r="B958" t="str">
            <v>TUBO F0F0 K-12 C/FLANGES L = 0,50M DN 150</v>
          </cell>
          <cell r="C958" t="str">
            <v>UN</v>
          </cell>
          <cell r="D958">
            <v>214.99</v>
          </cell>
        </row>
        <row r="959">
          <cell r="A959">
            <v>81437</v>
          </cell>
          <cell r="B959" t="str">
            <v>TUBO F0F0 K-12 C/FLANGES L = 1,00M DN 150</v>
          </cell>
          <cell r="C959" t="str">
            <v>UN</v>
          </cell>
          <cell r="D959">
            <v>323.08999999999997</v>
          </cell>
        </row>
        <row r="960">
          <cell r="A960">
            <v>81438</v>
          </cell>
          <cell r="B960" t="str">
            <v>TUBO F0F0 K-12 C/FLANGES L = 1,50M DN 150</v>
          </cell>
          <cell r="C960" t="str">
            <v>UN</v>
          </cell>
          <cell r="D960">
            <v>349.8</v>
          </cell>
        </row>
        <row r="961">
          <cell r="A961">
            <v>81439</v>
          </cell>
          <cell r="B961" t="str">
            <v>TUBO F0F0 K-12 C/FLANGES L = 2,00M DN 150</v>
          </cell>
          <cell r="C961" t="str">
            <v>UN</v>
          </cell>
          <cell r="D961">
            <v>376.53</v>
          </cell>
        </row>
        <row r="962">
          <cell r="A962">
            <v>81440</v>
          </cell>
          <cell r="B962" t="str">
            <v>TUBO F0F0 K-12 C/FLANGES L = 2,50M DN 150</v>
          </cell>
          <cell r="C962" t="str">
            <v>UN</v>
          </cell>
          <cell r="D962">
            <v>403.22</v>
          </cell>
        </row>
        <row r="963">
          <cell r="A963">
            <v>81441</v>
          </cell>
          <cell r="B963" t="str">
            <v>TUBO F0F0 K-12 C/FLANGES L = 3,00M DN 150</v>
          </cell>
          <cell r="C963" t="str">
            <v>UN</v>
          </cell>
          <cell r="D963">
            <v>429.91</v>
          </cell>
        </row>
        <row r="964">
          <cell r="A964">
            <v>81442</v>
          </cell>
          <cell r="B964" t="str">
            <v>TUBO F0F0 K-12 C/FLANGES L = 3,50M DN 150</v>
          </cell>
          <cell r="C964" t="str">
            <v>UN</v>
          </cell>
          <cell r="D964">
            <v>456.57</v>
          </cell>
        </row>
        <row r="965">
          <cell r="A965">
            <v>81443</v>
          </cell>
          <cell r="B965" t="str">
            <v>TUBO F0F0 K-12 C/FLANGES L = 4,00M DN 150</v>
          </cell>
          <cell r="C965" t="str">
            <v>UN</v>
          </cell>
          <cell r="D965">
            <v>487.78</v>
          </cell>
        </row>
        <row r="966">
          <cell r="A966">
            <v>81444</v>
          </cell>
          <cell r="B966" t="str">
            <v>TUBO F0F0 K-12 C/FLANGES L = 4,50M DN 150</v>
          </cell>
          <cell r="C966" t="str">
            <v>UN</v>
          </cell>
          <cell r="D966">
            <v>514.46</v>
          </cell>
        </row>
        <row r="967">
          <cell r="A967">
            <v>81445</v>
          </cell>
          <cell r="B967" t="str">
            <v>TUBO F0F0 K-12 C/FLANGES L = 5,00M DN 150</v>
          </cell>
          <cell r="C967" t="str">
            <v>UN</v>
          </cell>
          <cell r="D967">
            <v>541.14</v>
          </cell>
        </row>
        <row r="968">
          <cell r="A968">
            <v>81446</v>
          </cell>
          <cell r="B968" t="str">
            <v>TUBO F0F0 K-12 C/FLANGES L = 5,50M DN 150</v>
          </cell>
          <cell r="C968" t="str">
            <v>UN</v>
          </cell>
          <cell r="D968">
            <v>567.79999999999995</v>
          </cell>
        </row>
        <row r="969">
          <cell r="A969">
            <v>81447</v>
          </cell>
          <cell r="B969" t="str">
            <v>TUBO F0F0 K-12 C/FLANGES L = 5,80M DN 150</v>
          </cell>
          <cell r="C969" t="str">
            <v>UN</v>
          </cell>
          <cell r="D969">
            <v>583.87</v>
          </cell>
        </row>
        <row r="970">
          <cell r="A970">
            <v>81448</v>
          </cell>
          <cell r="B970" t="str">
            <v>TUBO F0F0 K-12 C/FLANGES L = 0,25M DN 200</v>
          </cell>
          <cell r="C970" t="str">
            <v>UN</v>
          </cell>
          <cell r="D970">
            <v>227.49</v>
          </cell>
        </row>
        <row r="971">
          <cell r="A971">
            <v>81449</v>
          </cell>
          <cell r="B971" t="str">
            <v>TUBO F0F0 K-12 C/FLANGES L = 0,50M DN 200</v>
          </cell>
          <cell r="C971" t="str">
            <v>UN</v>
          </cell>
          <cell r="D971">
            <v>284.45999999999998</v>
          </cell>
        </row>
        <row r="972">
          <cell r="A972">
            <v>81450</v>
          </cell>
          <cell r="B972" t="str">
            <v>TUBO F0F0 K-12 C/FLANGES L = 1,00M DN 200</v>
          </cell>
          <cell r="C972" t="str">
            <v>UN</v>
          </cell>
          <cell r="D972">
            <v>415.76</v>
          </cell>
        </row>
        <row r="973">
          <cell r="A973">
            <v>81451</v>
          </cell>
          <cell r="B973" t="str">
            <v>TUBO F0F0 K-12 C/FLANGES L = 1,50M DN 200</v>
          </cell>
          <cell r="C973" t="str">
            <v>UN</v>
          </cell>
          <cell r="D973">
            <v>453.7</v>
          </cell>
        </row>
        <row r="974">
          <cell r="A974">
            <v>81452</v>
          </cell>
          <cell r="B974" t="str">
            <v>TUBO F0F0 K-12 C/FLANGES L = 2,00M DN 200</v>
          </cell>
          <cell r="C974" t="str">
            <v>UN</v>
          </cell>
          <cell r="D974">
            <v>491.68</v>
          </cell>
        </row>
        <row r="975">
          <cell r="A975">
            <v>81453</v>
          </cell>
          <cell r="B975" t="str">
            <v>TUBO F0F0 K-12 C/FLANGES L = 2,50M DN 200</v>
          </cell>
          <cell r="C975" t="str">
            <v>UN</v>
          </cell>
          <cell r="D975">
            <v>529.69000000000005</v>
          </cell>
        </row>
        <row r="976">
          <cell r="A976">
            <v>81454</v>
          </cell>
          <cell r="B976" t="str">
            <v>TUBO F0F0 K-12 C/FLANGES L = 3,00M DN 200</v>
          </cell>
          <cell r="C976" t="str">
            <v>UN</v>
          </cell>
          <cell r="D976">
            <v>567.65</v>
          </cell>
        </row>
        <row r="977">
          <cell r="A977">
            <v>81455</v>
          </cell>
          <cell r="B977" t="str">
            <v>TUBO F0F0 K-12 C/FLANGES L = 3,50M DN 200</v>
          </cell>
          <cell r="C977" t="str">
            <v>UN</v>
          </cell>
          <cell r="D977">
            <v>605.57000000000005</v>
          </cell>
        </row>
        <row r="978">
          <cell r="A978">
            <v>81456</v>
          </cell>
          <cell r="B978" t="str">
            <v>TUBO F0F0 K-12 C/FLANGES L = 4,00M DN 200</v>
          </cell>
          <cell r="C978" t="str">
            <v>UN</v>
          </cell>
          <cell r="D978">
            <v>643.62</v>
          </cell>
        </row>
        <row r="979">
          <cell r="A979">
            <v>81457</v>
          </cell>
          <cell r="B979" t="str">
            <v>TUBO F0F0 K-12 C/FLANGES L = 4,50M DN 200</v>
          </cell>
          <cell r="C979" t="str">
            <v>UN</v>
          </cell>
          <cell r="D979">
            <v>681.54</v>
          </cell>
        </row>
        <row r="980">
          <cell r="A980">
            <v>81458</v>
          </cell>
          <cell r="B980" t="str">
            <v>TUBO F0F0 K-12 C/FLANGES L = 5,00M DN 200</v>
          </cell>
          <cell r="C980" t="str">
            <v>UN</v>
          </cell>
          <cell r="D980">
            <v>719.5</v>
          </cell>
        </row>
        <row r="981">
          <cell r="A981">
            <v>81459</v>
          </cell>
          <cell r="B981" t="str">
            <v>TUBO F0F0 K-12 C/FLANGES L = 5,50M DN 200</v>
          </cell>
          <cell r="C981" t="str">
            <v>UN</v>
          </cell>
          <cell r="D981">
            <v>757.5</v>
          </cell>
        </row>
        <row r="982">
          <cell r="A982">
            <v>81460</v>
          </cell>
          <cell r="B982" t="str">
            <v>TUBO F0F0 K-12 C/FLANGES L = 5,80M DN 200</v>
          </cell>
          <cell r="C982" t="str">
            <v>UN</v>
          </cell>
          <cell r="D982">
            <v>780.27</v>
          </cell>
        </row>
        <row r="983">
          <cell r="A983">
            <v>81461</v>
          </cell>
          <cell r="B983" t="str">
            <v>TUBO F0F0 K-12 C/FLANGES L = 0,25M DN 250</v>
          </cell>
          <cell r="C983" t="str">
            <v>UN</v>
          </cell>
          <cell r="D983">
            <v>339.46</v>
          </cell>
        </row>
        <row r="984">
          <cell r="A984">
            <v>81462</v>
          </cell>
          <cell r="B984" t="str">
            <v>TUBO F0F0 K-12 C/FLANGES L = 0,50M DN 250</v>
          </cell>
          <cell r="C984" t="str">
            <v>UN</v>
          </cell>
          <cell r="D984">
            <v>473.68</v>
          </cell>
        </row>
        <row r="985">
          <cell r="A985">
            <v>81463</v>
          </cell>
          <cell r="B985" t="str">
            <v>TUBO F0F0 K-12 C/FLANGES L = 1,00M DN 250</v>
          </cell>
          <cell r="C985" t="str">
            <v>UN</v>
          </cell>
          <cell r="D985">
            <v>516.30999999999995</v>
          </cell>
        </row>
        <row r="986">
          <cell r="A986">
            <v>81464</v>
          </cell>
          <cell r="B986" t="str">
            <v>TUBO F0F0 K-12 C/FLANGES L = 1,50M DN 250</v>
          </cell>
          <cell r="C986" t="str">
            <v>UN</v>
          </cell>
          <cell r="D986">
            <v>566.66</v>
          </cell>
        </row>
        <row r="987">
          <cell r="A987">
            <v>81465</v>
          </cell>
          <cell r="B987" t="str">
            <v>TUBO F0F0 K-12 C/FALNGES L = 2,00M DN 250</v>
          </cell>
          <cell r="C987" t="str">
            <v>UN</v>
          </cell>
          <cell r="D987">
            <v>616.95000000000005</v>
          </cell>
        </row>
        <row r="988">
          <cell r="A988">
            <v>81466</v>
          </cell>
          <cell r="B988" t="str">
            <v>TUBO F0F0 K-12 C/FLANGES L = 2,50M DN 250</v>
          </cell>
          <cell r="C988" t="str">
            <v>UN</v>
          </cell>
          <cell r="D988">
            <v>667.27</v>
          </cell>
        </row>
        <row r="989">
          <cell r="A989">
            <v>81467</v>
          </cell>
          <cell r="B989" t="str">
            <v>TUBO F0F0 K-12 C/FLANGES L = 3,00M DN 250</v>
          </cell>
          <cell r="C989" t="str">
            <v>UN</v>
          </cell>
          <cell r="D989">
            <v>717.58</v>
          </cell>
        </row>
        <row r="990">
          <cell r="A990">
            <v>81468</v>
          </cell>
          <cell r="B990" t="str">
            <v>TUBO F0F0 K-12 C/FLANGES L = 3,50M DN 250</v>
          </cell>
          <cell r="C990" t="str">
            <v>UN</v>
          </cell>
          <cell r="D990">
            <v>767.84</v>
          </cell>
        </row>
        <row r="991">
          <cell r="A991">
            <v>81469</v>
          </cell>
          <cell r="B991" t="str">
            <v>TUBO F0F0 K-12 C/FLANGES L = 4,00M DN 250</v>
          </cell>
          <cell r="C991" t="str">
            <v>UN</v>
          </cell>
          <cell r="D991">
            <v>825.36</v>
          </cell>
        </row>
        <row r="992">
          <cell r="A992">
            <v>81470</v>
          </cell>
          <cell r="B992" t="str">
            <v>TUBO FOFO K-12 C/FLANGES L = 4,50M DN 250</v>
          </cell>
          <cell r="C992" t="str">
            <v>UN</v>
          </cell>
          <cell r="D992">
            <v>875.67</v>
          </cell>
        </row>
        <row r="993">
          <cell r="A993">
            <v>81471</v>
          </cell>
          <cell r="B993" t="str">
            <v>TUBO F0F0 K-12 C/FLANGES L = 5,00M DN 250</v>
          </cell>
          <cell r="C993" t="str">
            <v>UN</v>
          </cell>
          <cell r="D993">
            <v>925.97</v>
          </cell>
        </row>
        <row r="994">
          <cell r="A994">
            <v>81472</v>
          </cell>
          <cell r="B994" t="str">
            <v>TUBO F0F0 K-12 C/FLANGES L = 5,50M DN 250</v>
          </cell>
          <cell r="C994" t="str">
            <v>UN</v>
          </cell>
          <cell r="D994">
            <v>976.3</v>
          </cell>
        </row>
        <row r="995">
          <cell r="A995">
            <v>81473</v>
          </cell>
          <cell r="B995" t="str">
            <v>TUBO F0F0 K-12 C/FLANGES L = 5,80M DN 250</v>
          </cell>
          <cell r="C995" t="str">
            <v>UN</v>
          </cell>
          <cell r="D995">
            <v>1006.49</v>
          </cell>
        </row>
        <row r="996">
          <cell r="A996">
            <v>81474</v>
          </cell>
          <cell r="B996" t="str">
            <v>TUBO F0F0 K-12 C/FLANGES L = 0,25M DN 300</v>
          </cell>
          <cell r="C996" t="str">
            <v>UN</v>
          </cell>
          <cell r="D996">
            <v>542.08000000000004</v>
          </cell>
        </row>
        <row r="997">
          <cell r="A997">
            <v>81475</v>
          </cell>
          <cell r="B997" t="str">
            <v>TUBO F0F0 K-12 C/FLANGES L = 0,50M DN 300</v>
          </cell>
          <cell r="C997" t="str">
            <v>UN</v>
          </cell>
          <cell r="D997">
            <v>571.94000000000005</v>
          </cell>
        </row>
        <row r="998">
          <cell r="A998">
            <v>81476</v>
          </cell>
          <cell r="B998" t="str">
            <v>TUBO F0F0 K-12 C/FLANGES L = 1,00M DN 300</v>
          </cell>
          <cell r="C998" t="str">
            <v>UN</v>
          </cell>
          <cell r="D998">
            <v>643.63</v>
          </cell>
        </row>
        <row r="999">
          <cell r="A999">
            <v>81477</v>
          </cell>
          <cell r="B999" t="str">
            <v>TUBO F0F0 K-12 C/FLANGES L = 1,50M DN 300</v>
          </cell>
          <cell r="C999" t="str">
            <v>UN</v>
          </cell>
          <cell r="D999">
            <v>709.12</v>
          </cell>
        </row>
        <row r="1000">
          <cell r="A1000">
            <v>81478</v>
          </cell>
          <cell r="B1000" t="str">
            <v>TUBO F0F0 K-12 C/FLANGES L = 2,00M DN 300</v>
          </cell>
          <cell r="C1000" t="str">
            <v>UN</v>
          </cell>
          <cell r="D1000">
            <v>774.58</v>
          </cell>
        </row>
        <row r="1001">
          <cell r="A1001">
            <v>81479</v>
          </cell>
          <cell r="B1001" t="str">
            <v>TUBO F0F0 K-12 C/FLANGES L = 2,50M DN 300</v>
          </cell>
          <cell r="C1001" t="str">
            <v>UN</v>
          </cell>
          <cell r="D1001">
            <v>840.08</v>
          </cell>
        </row>
        <row r="1002">
          <cell r="A1002">
            <v>81480</v>
          </cell>
          <cell r="B1002" t="str">
            <v>TUBO F0F0 K-12 C/FLANGES L = 3,00M DN 300</v>
          </cell>
          <cell r="C1002" t="str">
            <v>UN</v>
          </cell>
          <cell r="D1002">
            <v>905.62</v>
          </cell>
        </row>
        <row r="1003">
          <cell r="A1003">
            <v>81481</v>
          </cell>
          <cell r="B1003" t="str">
            <v>TUBO F0F0 K-12 C/FLANGES L = 3,50M DN 300</v>
          </cell>
          <cell r="C1003" t="str">
            <v>UN</v>
          </cell>
          <cell r="D1003">
            <v>971.09</v>
          </cell>
        </row>
        <row r="1004">
          <cell r="A1004">
            <v>81482</v>
          </cell>
          <cell r="B1004" t="str">
            <v>TUBO F0F0 K-12 C/FLANGES L = 4,00M DN 300</v>
          </cell>
          <cell r="C1004" t="str">
            <v>UN</v>
          </cell>
          <cell r="D1004">
            <v>1039.3499999999999</v>
          </cell>
        </row>
        <row r="1005">
          <cell r="A1005">
            <v>81483</v>
          </cell>
          <cell r="B1005" t="str">
            <v>TUBO F0F0 K-12 C/FLANGES L = 4,50M DN 300</v>
          </cell>
          <cell r="C1005" t="str">
            <v>UN</v>
          </cell>
          <cell r="D1005">
            <v>1104.8499999999999</v>
          </cell>
        </row>
        <row r="1006">
          <cell r="A1006">
            <v>81484</v>
          </cell>
          <cell r="B1006" t="str">
            <v>TUBO F0F0 K-12 C/FLANGES L = 5,00M DN 300</v>
          </cell>
          <cell r="C1006" t="str">
            <v>UN</v>
          </cell>
          <cell r="D1006">
            <v>1170.3800000000001</v>
          </cell>
        </row>
        <row r="1007">
          <cell r="A1007">
            <v>81485</v>
          </cell>
          <cell r="B1007" t="str">
            <v>TUBO F0F0 K-12 C/FLANGES L = 5,50M DN 300</v>
          </cell>
          <cell r="C1007" t="str">
            <v>UN</v>
          </cell>
          <cell r="D1007">
            <v>1235.8699999999999</v>
          </cell>
        </row>
        <row r="1008">
          <cell r="A1008">
            <v>81486</v>
          </cell>
          <cell r="B1008" t="str">
            <v>TUBO F0F0 K-12 C/FLANGES L = 5,80M DN 300</v>
          </cell>
          <cell r="C1008" t="str">
            <v>UN</v>
          </cell>
          <cell r="D1008">
            <v>1275.1199999999999</v>
          </cell>
        </row>
        <row r="1009">
          <cell r="A1009">
            <v>81487</v>
          </cell>
          <cell r="B1009" t="str">
            <v>TUBO F0F0 K-12 C/FLANGES L = 0,25M DN 400</v>
          </cell>
          <cell r="C1009" t="str">
            <v>UN</v>
          </cell>
          <cell r="D1009">
            <v>932.16</v>
          </cell>
        </row>
        <row r="1010">
          <cell r="A1010">
            <v>81488</v>
          </cell>
          <cell r="B1010" t="str">
            <v>TUBO F0F0 K-12 C/FLANGES L = 0,50M DN 400</v>
          </cell>
          <cell r="C1010" t="str">
            <v>UN</v>
          </cell>
          <cell r="D1010">
            <v>1503.68</v>
          </cell>
        </row>
        <row r="1011">
          <cell r="A1011">
            <v>81489</v>
          </cell>
          <cell r="B1011" t="str">
            <v>TUBO F0F0 K-12 C/FLANGES L = 1,00M DN 400</v>
          </cell>
          <cell r="C1011" t="str">
            <v>UN</v>
          </cell>
          <cell r="D1011">
            <v>866.18</v>
          </cell>
        </row>
        <row r="1012">
          <cell r="A1012">
            <v>81490</v>
          </cell>
          <cell r="B1012" t="str">
            <v>TUBO F0F0 K-12 C/FLANGES L = 1,50M DN 400</v>
          </cell>
          <cell r="C1012" t="str">
            <v>UN</v>
          </cell>
          <cell r="D1012">
            <v>954.71</v>
          </cell>
        </row>
        <row r="1013">
          <cell r="A1013">
            <v>81491</v>
          </cell>
          <cell r="B1013" t="str">
            <v>TUBO F0F0 K-12 C/FLANGES L = 2,00M DN 400</v>
          </cell>
          <cell r="C1013" t="str">
            <v>UN</v>
          </cell>
          <cell r="D1013">
            <v>1043.1500000000001</v>
          </cell>
        </row>
        <row r="1014">
          <cell r="A1014">
            <v>81492</v>
          </cell>
          <cell r="B1014" t="str">
            <v>TUBO F0F0 K-12 C/FLANGES L = 2,50M DN 400</v>
          </cell>
          <cell r="C1014" t="str">
            <v>UN</v>
          </cell>
          <cell r="D1014">
            <v>1131.68</v>
          </cell>
        </row>
        <row r="1015">
          <cell r="A1015">
            <v>81493</v>
          </cell>
          <cell r="B1015" t="str">
            <v>TUBO F0F0 K-12 C/FLANGES L = 3,00M DN 400</v>
          </cell>
          <cell r="C1015" t="str">
            <v>UN</v>
          </cell>
          <cell r="D1015">
            <v>1220.21</v>
          </cell>
        </row>
        <row r="1016">
          <cell r="A1016">
            <v>81494</v>
          </cell>
          <cell r="B1016" t="str">
            <v>TUBO F0F0 K-12 C/FLANGES L = 3,50M DN 400</v>
          </cell>
          <cell r="C1016" t="str">
            <v>UN</v>
          </cell>
          <cell r="D1016">
            <v>1308.7</v>
          </cell>
        </row>
        <row r="1017">
          <cell r="A1017">
            <v>81495</v>
          </cell>
          <cell r="B1017" t="str">
            <v>TUBO F0F0 K-12 C/FLANGES L = 4,00M DN 400</v>
          </cell>
          <cell r="C1017" t="str">
            <v>UN</v>
          </cell>
          <cell r="D1017">
            <v>1402.74</v>
          </cell>
        </row>
        <row r="1018">
          <cell r="A1018">
            <v>81496</v>
          </cell>
          <cell r="B1018" t="str">
            <v>TUBO F0F0 K-12 C/FLANGES L = 4,50M DN 400</v>
          </cell>
          <cell r="C1018" t="str">
            <v>UN</v>
          </cell>
          <cell r="D1018">
            <v>1491.19</v>
          </cell>
        </row>
        <row r="1019">
          <cell r="A1019">
            <v>81497</v>
          </cell>
          <cell r="B1019" t="str">
            <v>TUBO F0F0 K-12 C/FLANGES L = 5,00M DN 400</v>
          </cell>
          <cell r="C1019" t="str">
            <v>UN</v>
          </cell>
          <cell r="D1019">
            <v>1579.68</v>
          </cell>
        </row>
        <row r="1020">
          <cell r="A1020">
            <v>81498</v>
          </cell>
          <cell r="B1020" t="str">
            <v>TUBO F0F0 K-12 C/FLANGES L = 5,50M DN 400</v>
          </cell>
          <cell r="C1020" t="str">
            <v>UN</v>
          </cell>
          <cell r="D1020">
            <v>1668.21</v>
          </cell>
        </row>
        <row r="1021">
          <cell r="A1021">
            <v>81499</v>
          </cell>
          <cell r="B1021" t="str">
            <v>TUBO F0F0 K-12 C/FLANGES L = 5,80M DN 400</v>
          </cell>
          <cell r="C1021" t="str">
            <v>UN</v>
          </cell>
          <cell r="D1021">
            <v>1721.26</v>
          </cell>
        </row>
        <row r="1022">
          <cell r="A1022">
            <v>81501</v>
          </cell>
          <cell r="B1022" t="str">
            <v>TUBO F0F0 K-12 C/FLANGES L = 0,25M DN 500</v>
          </cell>
          <cell r="C1022" t="str">
            <v>UN</v>
          </cell>
          <cell r="D1022">
            <v>957.63</v>
          </cell>
        </row>
        <row r="1023">
          <cell r="A1023">
            <v>81502</v>
          </cell>
          <cell r="B1023" t="str">
            <v>TUBO F0F0 K-12 C/FLANGES L = 0,50M DN 500</v>
          </cell>
          <cell r="C1023" t="str">
            <v>UN</v>
          </cell>
          <cell r="D1023">
            <v>1142.53</v>
          </cell>
        </row>
        <row r="1024">
          <cell r="A1024">
            <v>81503</v>
          </cell>
          <cell r="B1024" t="str">
            <v>TUBO F0F0 K-12 C/FLANGES L = 1,00M DN 500</v>
          </cell>
          <cell r="C1024" t="str">
            <v>UN</v>
          </cell>
          <cell r="D1024">
            <v>1162.33</v>
          </cell>
        </row>
        <row r="1025">
          <cell r="A1025">
            <v>81504</v>
          </cell>
          <cell r="B1025" t="str">
            <v>TUBO F0F0 K-12 C/FLANGES L = 1,50M DN 500</v>
          </cell>
          <cell r="C1025" t="str">
            <v>UN</v>
          </cell>
          <cell r="D1025">
            <v>1284.5</v>
          </cell>
        </row>
        <row r="1026">
          <cell r="A1026">
            <v>81505</v>
          </cell>
          <cell r="B1026" t="str">
            <v>TUBO F0F0 K-12 C/FLANGES L = 2,00M DN 500</v>
          </cell>
          <cell r="C1026" t="str">
            <v>UN</v>
          </cell>
          <cell r="D1026">
            <v>1406.57</v>
          </cell>
        </row>
        <row r="1027">
          <cell r="A1027">
            <v>81506</v>
          </cell>
          <cell r="B1027" t="str">
            <v>TUBO F0F0 K-12 C/FLANGES L = 2,50M DN 500</v>
          </cell>
          <cell r="C1027" t="str">
            <v>UN</v>
          </cell>
          <cell r="D1027">
            <v>1528.74</v>
          </cell>
        </row>
        <row r="1028">
          <cell r="A1028">
            <v>81507</v>
          </cell>
          <cell r="B1028" t="str">
            <v>TUBO F0F0 K-12 C/FLANGES L = 3,00M DN 500</v>
          </cell>
          <cell r="C1028" t="str">
            <v>UN</v>
          </cell>
          <cell r="D1028">
            <v>1650.86</v>
          </cell>
        </row>
        <row r="1029">
          <cell r="A1029">
            <v>81508</v>
          </cell>
          <cell r="B1029" t="str">
            <v>TUBO F0F0 K-12 C/FLANGES L = 3,50M DN 500</v>
          </cell>
          <cell r="C1029" t="str">
            <v>UN</v>
          </cell>
          <cell r="D1029">
            <v>1772.99</v>
          </cell>
        </row>
        <row r="1030">
          <cell r="A1030">
            <v>81509</v>
          </cell>
          <cell r="B1030" t="str">
            <v>TUBO F0F0 K-12 C/FLANGES L = 4,00M DN 500</v>
          </cell>
          <cell r="C1030" t="str">
            <v>UN</v>
          </cell>
          <cell r="D1030">
            <v>1897.89</v>
          </cell>
        </row>
        <row r="1031">
          <cell r="A1031">
            <v>81510</v>
          </cell>
          <cell r="B1031" t="str">
            <v>TUBO F0F0 K-12 C/FLANGES L = 4,50M DN 500</v>
          </cell>
          <cell r="C1031" t="str">
            <v>UN</v>
          </cell>
          <cell r="D1031">
            <v>2020</v>
          </cell>
        </row>
        <row r="1032">
          <cell r="A1032">
            <v>81511</v>
          </cell>
          <cell r="B1032" t="str">
            <v>TUBO F0F0 K-12 C/FLANGES L = 5,00M DN 500</v>
          </cell>
          <cell r="C1032" t="str">
            <v>UN</v>
          </cell>
          <cell r="D1032">
            <v>2142.08</v>
          </cell>
        </row>
        <row r="1033">
          <cell r="A1033">
            <v>81512</v>
          </cell>
          <cell r="B1033" t="str">
            <v>TUBO F0F0 K-12 C/FLANGES L = 5,50M DN 500</v>
          </cell>
          <cell r="C1033" t="str">
            <v>UN</v>
          </cell>
          <cell r="D1033">
            <v>2264.1999999999998</v>
          </cell>
        </row>
        <row r="1034">
          <cell r="A1034">
            <v>81513</v>
          </cell>
          <cell r="B1034" t="str">
            <v>TUBO F0F0 K-12 C/FLANGES L = 5,80M DN 500</v>
          </cell>
          <cell r="C1034" t="str">
            <v>UN</v>
          </cell>
          <cell r="D1034">
            <v>2337.52</v>
          </cell>
        </row>
        <row r="1035">
          <cell r="A1035">
            <v>81514</v>
          </cell>
          <cell r="B1035" t="str">
            <v>TUBO F0F0 K-12 C/FLANGES L = 0,25M DN 600</v>
          </cell>
          <cell r="C1035" t="str">
            <v>UN</v>
          </cell>
          <cell r="D1035">
            <v>1804.85</v>
          </cell>
        </row>
        <row r="1036">
          <cell r="A1036">
            <v>81515</v>
          </cell>
          <cell r="B1036" t="str">
            <v>TUBO F0F0 K-12 C/FLANGES L = 0,50M DN 600</v>
          </cell>
          <cell r="C1036" t="str">
            <v>UN</v>
          </cell>
          <cell r="D1036">
            <v>2074.73</v>
          </cell>
        </row>
        <row r="1037">
          <cell r="A1037">
            <v>81516</v>
          </cell>
          <cell r="B1037" t="str">
            <v>TUBO F0F0 K-12 C/FLANGES L = 1,00M DN 600</v>
          </cell>
          <cell r="C1037" t="str">
            <v>UN</v>
          </cell>
          <cell r="D1037">
            <v>1579.31</v>
          </cell>
        </row>
        <row r="1038">
          <cell r="A1038">
            <v>81517</v>
          </cell>
          <cell r="B1038" t="str">
            <v>TUBO F0F0 K-12 C/FLANGES L = 1,50M DN 600</v>
          </cell>
          <cell r="C1038" t="str">
            <v>UN</v>
          </cell>
          <cell r="D1038">
            <v>1740.39</v>
          </cell>
        </row>
        <row r="1039">
          <cell r="A1039">
            <v>81518</v>
          </cell>
          <cell r="B1039" t="str">
            <v>TUBO F0F0 K-12 C/FLANGES L = 2,00M DN 600</v>
          </cell>
          <cell r="C1039" t="str">
            <v>UN</v>
          </cell>
          <cell r="D1039">
            <v>1901.41</v>
          </cell>
        </row>
        <row r="1040">
          <cell r="A1040">
            <v>81519</v>
          </cell>
          <cell r="B1040" t="str">
            <v>TUBO F0F0 K-12 C/FLANGES L = 2,50M DN 600</v>
          </cell>
          <cell r="C1040" t="str">
            <v>UN</v>
          </cell>
          <cell r="D1040">
            <v>2062.5100000000002</v>
          </cell>
        </row>
        <row r="1041">
          <cell r="A1041">
            <v>81520</v>
          </cell>
          <cell r="B1041" t="str">
            <v>TUBO F0F0 K-12 C/FLANGES L = 3,00M DN 600</v>
          </cell>
          <cell r="C1041" t="str">
            <v>UN</v>
          </cell>
          <cell r="D1041">
            <v>2223.61</v>
          </cell>
        </row>
        <row r="1042">
          <cell r="A1042">
            <v>81521</v>
          </cell>
          <cell r="B1042" t="str">
            <v>TUBO F0F0 K-12 C/FLANGES L = 3,50M DN 600</v>
          </cell>
          <cell r="C1042" t="str">
            <v>UN</v>
          </cell>
          <cell r="D1042">
            <v>2384.61</v>
          </cell>
        </row>
        <row r="1043">
          <cell r="A1043">
            <v>81522</v>
          </cell>
          <cell r="B1043" t="str">
            <v>TUBO F0F0 K-12 C/FLANGES L = 4,00M DN 600</v>
          </cell>
          <cell r="C1043" t="str">
            <v>UN</v>
          </cell>
          <cell r="D1043">
            <v>2551.1799999999998</v>
          </cell>
        </row>
        <row r="1044">
          <cell r="A1044">
            <v>81523</v>
          </cell>
          <cell r="B1044" t="str">
            <v>TUBO F0F0 K-12 C/FLANGES L = 4,50M DN 600</v>
          </cell>
          <cell r="C1044" t="str">
            <v>UN</v>
          </cell>
          <cell r="D1044">
            <v>2712.26</v>
          </cell>
        </row>
        <row r="1045">
          <cell r="A1045">
            <v>81524</v>
          </cell>
          <cell r="B1045" t="str">
            <v>TUBO F0F0 K-12 C/FLANGES L = 5,00M DN 600</v>
          </cell>
          <cell r="C1045" t="str">
            <v>UN</v>
          </cell>
          <cell r="D1045">
            <v>2873.36</v>
          </cell>
        </row>
        <row r="1046">
          <cell r="A1046">
            <v>81525</v>
          </cell>
          <cell r="B1046" t="str">
            <v>TUBO F0F0 K-12 C/FLANGES L = 5,50M DN 600</v>
          </cell>
          <cell r="C1046" t="str">
            <v>UN</v>
          </cell>
          <cell r="D1046">
            <v>3034.44</v>
          </cell>
        </row>
        <row r="1047">
          <cell r="A1047">
            <v>81526</v>
          </cell>
          <cell r="B1047" t="str">
            <v>TUBO F0F0 K-12 C/FLANGES L = 5,80M DN 600</v>
          </cell>
          <cell r="C1047" t="str">
            <v>UN</v>
          </cell>
          <cell r="D1047">
            <v>3131.1</v>
          </cell>
        </row>
        <row r="1048">
          <cell r="A1048">
            <v>81527</v>
          </cell>
          <cell r="B1048" t="str">
            <v>TUBO F0F0 K-12 C/FLANGES L = 0,25M DN 700</v>
          </cell>
          <cell r="C1048" t="str">
            <v>UN</v>
          </cell>
          <cell r="D1048">
            <v>2110.89</v>
          </cell>
        </row>
        <row r="1049">
          <cell r="A1049">
            <v>81528</v>
          </cell>
          <cell r="B1049" t="str">
            <v>TUBO F0F0 K-12 C/FLANGES L = 0,50M DN 700</v>
          </cell>
          <cell r="C1049" t="str">
            <v>UN</v>
          </cell>
          <cell r="D1049">
            <v>2468.2399999999998</v>
          </cell>
        </row>
        <row r="1050">
          <cell r="A1050">
            <v>81529</v>
          </cell>
          <cell r="B1050" t="str">
            <v>TUBO F0F0 K-12 C/FLANGES L = 1,00M DN 700</v>
          </cell>
          <cell r="C1050" t="str">
            <v>UN</v>
          </cell>
          <cell r="D1050">
            <v>3692.86</v>
          </cell>
        </row>
        <row r="1051">
          <cell r="A1051">
            <v>81530</v>
          </cell>
          <cell r="B1051" t="str">
            <v>TUBO F0F0 K-12 C/FLANGES L = 1,50M DN 700</v>
          </cell>
          <cell r="C1051" t="str">
            <v>UN</v>
          </cell>
          <cell r="D1051">
            <v>3910.11</v>
          </cell>
        </row>
        <row r="1052">
          <cell r="A1052">
            <v>81531</v>
          </cell>
          <cell r="B1052" t="str">
            <v>TUBO F0F0 K-12 C/FLANGES L = 2,00M DN 700</v>
          </cell>
          <cell r="C1052" t="str">
            <v>UN</v>
          </cell>
          <cell r="D1052">
            <v>4127.33</v>
          </cell>
        </row>
        <row r="1053">
          <cell r="A1053">
            <v>81532</v>
          </cell>
          <cell r="B1053" t="str">
            <v>TUBO F0F0 K-12 C/FLANGES L = 2,50M DN 700</v>
          </cell>
          <cell r="C1053" t="str">
            <v>UN</v>
          </cell>
          <cell r="D1053">
            <v>4344.62</v>
          </cell>
        </row>
        <row r="1054">
          <cell r="A1054">
            <v>81533</v>
          </cell>
          <cell r="B1054" t="str">
            <v>TUBO F0F0 K-12 C/FLANGES L = 3,00M DN 700</v>
          </cell>
          <cell r="C1054" t="str">
            <v>UN</v>
          </cell>
          <cell r="D1054">
            <v>4561.88</v>
          </cell>
        </row>
        <row r="1055">
          <cell r="A1055">
            <v>81534</v>
          </cell>
          <cell r="B1055" t="str">
            <v>TUBO F0F0 K-12 C/FLANGES L = 3,50M DN 700</v>
          </cell>
          <cell r="C1055" t="str">
            <v>UN</v>
          </cell>
          <cell r="D1055">
            <v>4779.1000000000004</v>
          </cell>
        </row>
        <row r="1056">
          <cell r="A1056">
            <v>81535</v>
          </cell>
          <cell r="B1056" t="str">
            <v>TUBO F0F0 K-12 C/FLANGES L = 4,00M DN 700</v>
          </cell>
          <cell r="C1056" t="str">
            <v>UN</v>
          </cell>
          <cell r="D1056">
            <v>4996.3500000000004</v>
          </cell>
        </row>
        <row r="1057">
          <cell r="A1057">
            <v>81536</v>
          </cell>
          <cell r="B1057" t="str">
            <v>TUBO F0F0 K-12 C/FLANGES L = 4,50M DN 700</v>
          </cell>
          <cell r="C1057" t="str">
            <v>UN</v>
          </cell>
          <cell r="D1057">
            <v>5213.6099999999997</v>
          </cell>
        </row>
        <row r="1058">
          <cell r="A1058">
            <v>81537</v>
          </cell>
          <cell r="B1058" t="str">
            <v>TUBO F0F0 K-12 C/FLANGES L = 5,00M DN 700</v>
          </cell>
          <cell r="C1058" t="str">
            <v>UN</v>
          </cell>
          <cell r="D1058">
            <v>5430.89</v>
          </cell>
        </row>
        <row r="1059">
          <cell r="A1059">
            <v>81538</v>
          </cell>
          <cell r="B1059" t="str">
            <v>TUBO F0F0 K-12 C/FLANGES L = 5,50M DN 700</v>
          </cell>
          <cell r="C1059" t="str">
            <v>UN</v>
          </cell>
          <cell r="D1059">
            <v>5648.19</v>
          </cell>
        </row>
        <row r="1060">
          <cell r="A1060">
            <v>81539</v>
          </cell>
          <cell r="B1060" t="str">
            <v>TUBO F0F0 K-12 C/FLANGES L = 6,00M DN 700</v>
          </cell>
          <cell r="C1060" t="str">
            <v>UN</v>
          </cell>
          <cell r="D1060">
            <v>5865.44</v>
          </cell>
        </row>
        <row r="1061">
          <cell r="A1061">
            <v>81540</v>
          </cell>
          <cell r="B1061" t="str">
            <v>TUBO F0F0 K-12 C/FLANGES L = 6,50M DN 700</v>
          </cell>
          <cell r="C1061" t="str">
            <v>UN</v>
          </cell>
          <cell r="D1061">
            <v>6082.7</v>
          </cell>
        </row>
        <row r="1062">
          <cell r="A1062">
            <v>81541</v>
          </cell>
          <cell r="B1062" t="str">
            <v>TUBO F0F0 K-12 C/FLANGES L = 6,80M DN 700</v>
          </cell>
          <cell r="C1062" t="str">
            <v>UN</v>
          </cell>
          <cell r="D1062">
            <v>6213.06</v>
          </cell>
        </row>
        <row r="1063">
          <cell r="A1063">
            <v>81542</v>
          </cell>
          <cell r="B1063" t="str">
            <v>TUBO F0F0 K-12 C/FLANGES L = 0,25M DN 800</v>
          </cell>
          <cell r="C1063" t="str">
            <v>UN</v>
          </cell>
          <cell r="D1063">
            <v>2639.86</v>
          </cell>
        </row>
        <row r="1064">
          <cell r="A1064">
            <v>81543</v>
          </cell>
          <cell r="B1064" t="str">
            <v>TUBO F0F0 K-12 C/FLANGES L = 0,50M DN 800</v>
          </cell>
          <cell r="C1064" t="str">
            <v>UN</v>
          </cell>
          <cell r="D1064">
            <v>3077.08</v>
          </cell>
        </row>
        <row r="1065">
          <cell r="A1065">
            <v>81544</v>
          </cell>
          <cell r="B1065" t="str">
            <v>TUBO F0F0 K-12 C/FLANGES L = 1,00M DN 800</v>
          </cell>
          <cell r="C1065" t="str">
            <v>UN</v>
          </cell>
          <cell r="D1065">
            <v>4536.93</v>
          </cell>
        </row>
        <row r="1066">
          <cell r="A1066">
            <v>81545</v>
          </cell>
          <cell r="B1066" t="str">
            <v>TUBO F0F0 K-12 C/FLANGES L = 1,50M DN 800</v>
          </cell>
          <cell r="C1066" t="str">
            <v>UN</v>
          </cell>
          <cell r="D1066">
            <v>4805.93</v>
          </cell>
        </row>
        <row r="1067">
          <cell r="A1067">
            <v>81546</v>
          </cell>
          <cell r="B1067" t="str">
            <v>TUBO F0F0 K-12 C/FLANGES L = 2,00M DN 800</v>
          </cell>
          <cell r="C1067" t="str">
            <v>UN</v>
          </cell>
          <cell r="D1067">
            <v>5074.9399999999996</v>
          </cell>
        </row>
        <row r="1068">
          <cell r="A1068">
            <v>81547</v>
          </cell>
          <cell r="B1068" t="str">
            <v>TUBO F0F0 K-12 C/FLANGES L = 2,50M DN 800</v>
          </cell>
          <cell r="C1068" t="str">
            <v>UN</v>
          </cell>
          <cell r="D1068">
            <v>5343.94</v>
          </cell>
        </row>
        <row r="1069">
          <cell r="A1069">
            <v>81548</v>
          </cell>
          <cell r="B1069" t="str">
            <v>TUBO F0F0 K-12 C/FLANGES L = 3,00M DN 800</v>
          </cell>
          <cell r="C1069" t="str">
            <v>UN</v>
          </cell>
          <cell r="D1069">
            <v>5612.92</v>
          </cell>
        </row>
        <row r="1070">
          <cell r="A1070">
            <v>81549</v>
          </cell>
          <cell r="B1070" t="str">
            <v>TUBO F0F0 K-12 C/FLANGES L = 3,50M DN 800</v>
          </cell>
          <cell r="C1070" t="str">
            <v>UN</v>
          </cell>
          <cell r="D1070">
            <v>5881.84</v>
          </cell>
        </row>
        <row r="1071">
          <cell r="A1071">
            <v>81550</v>
          </cell>
          <cell r="B1071" t="str">
            <v>TUBO F0F0 K-12 C/FLANGES L = 4,00M DN 800</v>
          </cell>
          <cell r="C1071" t="str">
            <v>UN</v>
          </cell>
          <cell r="D1071">
            <v>6150.88</v>
          </cell>
        </row>
        <row r="1072">
          <cell r="A1072">
            <v>81551</v>
          </cell>
          <cell r="B1072" t="str">
            <v>TUBO F0F0 K-12 C/FLANGES L = 4,50M DN 800</v>
          </cell>
          <cell r="C1072" t="str">
            <v>UN</v>
          </cell>
          <cell r="D1072">
            <v>6419.89</v>
          </cell>
        </row>
        <row r="1073">
          <cell r="A1073">
            <v>81552</v>
          </cell>
          <cell r="B1073" t="str">
            <v>TUBO F0F0 K-12 C/FLANGES L = 5,00M DN 800</v>
          </cell>
          <cell r="C1073" t="str">
            <v>UN</v>
          </cell>
          <cell r="D1073">
            <v>6688.88</v>
          </cell>
        </row>
        <row r="1074">
          <cell r="A1074">
            <v>81553</v>
          </cell>
          <cell r="B1074" t="str">
            <v>TUBO F0F0 K-12 C/FLANGES L = 5,50M DN 800</v>
          </cell>
          <cell r="C1074" t="str">
            <v>UN</v>
          </cell>
          <cell r="D1074">
            <v>6957.89</v>
          </cell>
        </row>
        <row r="1075">
          <cell r="A1075">
            <v>81554</v>
          </cell>
          <cell r="B1075" t="str">
            <v>TUBO F0F0 K-12 C/FLANGES L = 6,00M DN 800</v>
          </cell>
          <cell r="C1075" t="str">
            <v>UN</v>
          </cell>
          <cell r="D1075">
            <v>7226.78</v>
          </cell>
        </row>
        <row r="1076">
          <cell r="A1076">
            <v>81555</v>
          </cell>
          <cell r="B1076" t="str">
            <v>TUBO F0F0 K-12 C/FLANGES L = 6,50M DN 800</v>
          </cell>
          <cell r="C1076" t="str">
            <v>UN</v>
          </cell>
          <cell r="D1076">
            <v>7495.88</v>
          </cell>
        </row>
        <row r="1077">
          <cell r="A1077">
            <v>81556</v>
          </cell>
          <cell r="B1077" t="str">
            <v>TUBO F0F0 K-12 C/FLANGES L = 6,80M DN 800</v>
          </cell>
          <cell r="C1077" t="str">
            <v>UN</v>
          </cell>
          <cell r="D1077">
            <v>7657.25</v>
          </cell>
        </row>
        <row r="1078">
          <cell r="A1078">
            <v>81557</v>
          </cell>
          <cell r="B1078" t="str">
            <v>TUBO F0F0 K-12 C/FLANGES L = 0,25M DN 900</v>
          </cell>
          <cell r="C1078" t="str">
            <v>UN</v>
          </cell>
          <cell r="D1078">
            <v>2952.48</v>
          </cell>
        </row>
        <row r="1079">
          <cell r="A1079">
            <v>81558</v>
          </cell>
          <cell r="B1079" t="str">
            <v>TUBO F0F0 K-12 C/FLANGES L = 0,50M DN 900</v>
          </cell>
          <cell r="C1079" t="str">
            <v>UN</v>
          </cell>
          <cell r="D1079">
            <v>3424.56</v>
          </cell>
        </row>
        <row r="1080">
          <cell r="A1080">
            <v>81559</v>
          </cell>
          <cell r="B1080" t="str">
            <v>TUBO F0F0 K-12 C/FLANGES L = 1,00M DN 900</v>
          </cell>
          <cell r="C1080" t="str">
            <v>UN</v>
          </cell>
          <cell r="D1080">
            <v>6181.28</v>
          </cell>
        </row>
        <row r="1081">
          <cell r="A1081">
            <v>81560</v>
          </cell>
          <cell r="B1081" t="str">
            <v>TUBO F0F0 K-12 C/FLANGES L = 1,50M DN 900</v>
          </cell>
          <cell r="C1081" t="str">
            <v>UN</v>
          </cell>
          <cell r="D1081">
            <v>6505.73</v>
          </cell>
        </row>
        <row r="1082">
          <cell r="A1082">
            <v>81561</v>
          </cell>
          <cell r="B1082" t="str">
            <v>TUBO F0F0 K-12 C/FLANGES L = 2,00M DN 900</v>
          </cell>
          <cell r="C1082" t="str">
            <v>UN</v>
          </cell>
          <cell r="D1082">
            <v>6830.23</v>
          </cell>
        </row>
        <row r="1083">
          <cell r="A1083">
            <v>81562</v>
          </cell>
          <cell r="B1083" t="str">
            <v>TUBO F0F0 K-12 C/FLANGES L = 0,25M DN 1000</v>
          </cell>
          <cell r="C1083" t="str">
            <v>UN</v>
          </cell>
          <cell r="D1083">
            <v>3937.9</v>
          </cell>
        </row>
        <row r="1084">
          <cell r="A1084">
            <v>81563</v>
          </cell>
          <cell r="B1084" t="str">
            <v>TUBO F0F0 K-12 C/FLANGES L = 0,50M DN 1000</v>
          </cell>
          <cell r="C1084" t="str">
            <v>UN</v>
          </cell>
          <cell r="D1084">
            <v>4573.91</v>
          </cell>
        </row>
        <row r="1085">
          <cell r="A1085">
            <v>81564</v>
          </cell>
          <cell r="B1085" t="str">
            <v>TUBO F0F0 K-12 C/FLANGES L = 1,00M DN 1000</v>
          </cell>
          <cell r="C1085" t="str">
            <v>UN</v>
          </cell>
          <cell r="D1085">
            <v>7885.29</v>
          </cell>
        </row>
        <row r="1086">
          <cell r="A1086">
            <v>81565</v>
          </cell>
          <cell r="B1086" t="str">
            <v>TUBO F0F0 K-12 C/FLANGES L = 1,50M DN 1000</v>
          </cell>
          <cell r="C1086" t="str">
            <v>UN</v>
          </cell>
          <cell r="D1086">
            <v>8268.31</v>
          </cell>
        </row>
        <row r="1087">
          <cell r="A1087">
            <v>81566</v>
          </cell>
          <cell r="B1087" t="str">
            <v>TUBO F0F0 K-12 C/FLANGES L = 2,00M DN 1000</v>
          </cell>
          <cell r="C1087" t="str">
            <v>UN</v>
          </cell>
          <cell r="D1087">
            <v>8651.34</v>
          </cell>
        </row>
        <row r="1088">
          <cell r="A1088">
            <v>81567</v>
          </cell>
          <cell r="B1088" t="str">
            <v>CURVA 90G F0F0 C/FLANGES DN 400</v>
          </cell>
          <cell r="C1088" t="str">
            <v>UN</v>
          </cell>
          <cell r="D1088">
            <v>882.52</v>
          </cell>
        </row>
        <row r="1089">
          <cell r="A1089">
            <v>81568</v>
          </cell>
          <cell r="B1089" t="str">
            <v>CURVA 90G F0F0 C/FLANGES DN 500</v>
          </cell>
          <cell r="C1089" t="str">
            <v>UN</v>
          </cell>
          <cell r="D1089">
            <v>1517.46</v>
          </cell>
        </row>
        <row r="1090">
          <cell r="A1090">
            <v>81569</v>
          </cell>
          <cell r="B1090" t="str">
            <v>CURVA 90G F0F0 C/FLANGES DN 600</v>
          </cell>
          <cell r="C1090" t="str">
            <v>UN</v>
          </cell>
          <cell r="D1090">
            <v>2138.98</v>
          </cell>
        </row>
        <row r="1091">
          <cell r="A1091">
            <v>81570</v>
          </cell>
          <cell r="B1091" t="str">
            <v>CURVA 90G F0F0 C/FLANGES DN 700</v>
          </cell>
          <cell r="C1091" t="str">
            <v>UN</v>
          </cell>
          <cell r="D1091">
            <v>3974.4</v>
          </cell>
        </row>
        <row r="1092">
          <cell r="A1092">
            <v>81571</v>
          </cell>
          <cell r="B1092" t="str">
            <v>CURVA 90G F0F0 C/FLANGES DN 800</v>
          </cell>
          <cell r="C1092" t="str">
            <v>UN</v>
          </cell>
          <cell r="D1092">
            <v>5783.35</v>
          </cell>
        </row>
        <row r="1093">
          <cell r="A1093">
            <v>81572</v>
          </cell>
          <cell r="B1093" t="str">
            <v>CURVA 90G F0F0 C/FLANGES DN 900</v>
          </cell>
          <cell r="C1093" t="str">
            <v>UN</v>
          </cell>
          <cell r="D1093">
            <v>6639.76</v>
          </cell>
        </row>
        <row r="1094">
          <cell r="A1094">
            <v>81573</v>
          </cell>
          <cell r="B1094" t="str">
            <v>CURVA 90G F0F0 C/FLANGES DN 1000</v>
          </cell>
          <cell r="C1094" t="str">
            <v>UN</v>
          </cell>
          <cell r="D1094">
            <v>9105.3799999999992</v>
          </cell>
        </row>
        <row r="1095">
          <cell r="A1095">
            <v>81574</v>
          </cell>
          <cell r="B1095" t="str">
            <v>CURVA DE PE 90G F0F0 C/FLANGES DN 50</v>
          </cell>
          <cell r="C1095" t="str">
            <v>UN</v>
          </cell>
          <cell r="D1095">
            <v>70.89</v>
          </cell>
        </row>
        <row r="1096">
          <cell r="A1096">
            <v>81575</v>
          </cell>
          <cell r="B1096" t="str">
            <v>CURVA DE PE 90G F0F0 C/FLANGES DN 75</v>
          </cell>
          <cell r="C1096" t="str">
            <v>UN</v>
          </cell>
          <cell r="D1096">
            <v>111.46</v>
          </cell>
        </row>
        <row r="1097">
          <cell r="A1097">
            <v>81576</v>
          </cell>
          <cell r="B1097" t="str">
            <v>CURVA DE PE 90G F0F0 C/FLANGES DN 100</v>
          </cell>
          <cell r="C1097" t="str">
            <v>UN</v>
          </cell>
          <cell r="D1097">
            <v>172.42</v>
          </cell>
        </row>
        <row r="1098">
          <cell r="A1098">
            <v>81577</v>
          </cell>
          <cell r="B1098" t="str">
            <v>CURVA DE PE 90G F0F0 C/FLANGES DN 150</v>
          </cell>
          <cell r="C1098" t="str">
            <v>UN</v>
          </cell>
          <cell r="D1098">
            <v>271.01</v>
          </cell>
        </row>
        <row r="1099">
          <cell r="A1099">
            <v>81578</v>
          </cell>
          <cell r="B1099" t="str">
            <v>CURVA DE PE 90G F0F0 C/FLANGES DN 200</v>
          </cell>
          <cell r="C1099" t="str">
            <v>UN</v>
          </cell>
          <cell r="D1099">
            <v>363.29</v>
          </cell>
        </row>
        <row r="1100">
          <cell r="A1100">
            <v>81579</v>
          </cell>
          <cell r="B1100" t="str">
            <v>CURVA DE PE 90G F0F0 C/FLANGES DN 250</v>
          </cell>
          <cell r="C1100" t="str">
            <v>UN</v>
          </cell>
          <cell r="D1100">
            <v>451.06</v>
          </cell>
        </row>
        <row r="1101">
          <cell r="A1101">
            <v>81580</v>
          </cell>
          <cell r="B1101" t="str">
            <v>CURVA DE PE 90G F0F0 C/FLANGES DN 300</v>
          </cell>
          <cell r="C1101" t="str">
            <v>UN</v>
          </cell>
          <cell r="D1101">
            <v>1649.06</v>
          </cell>
        </row>
        <row r="1102">
          <cell r="A1102">
            <v>81581</v>
          </cell>
          <cell r="B1102" t="str">
            <v>CURVA DE PE 90G F0F0 C/FLANGES DN 400</v>
          </cell>
          <cell r="C1102" t="str">
            <v>UN</v>
          </cell>
          <cell r="D1102">
            <v>2206.89</v>
          </cell>
        </row>
        <row r="1103">
          <cell r="A1103">
            <v>81582</v>
          </cell>
          <cell r="B1103" t="str">
            <v>CURVA DE PE 90G F0F0 C/FLANGES DN 500</v>
          </cell>
          <cell r="C1103" t="str">
            <v>UN</v>
          </cell>
          <cell r="D1103">
            <v>2919.15</v>
          </cell>
        </row>
        <row r="1104">
          <cell r="A1104">
            <v>81583</v>
          </cell>
          <cell r="B1104" t="str">
            <v>CURVA DE PE 90G F0F0 C/FLANGES DN 600</v>
          </cell>
          <cell r="C1104" t="str">
            <v>UN</v>
          </cell>
          <cell r="D1104">
            <v>3465.87</v>
          </cell>
        </row>
        <row r="1105">
          <cell r="A1105">
            <v>81584</v>
          </cell>
          <cell r="B1105" t="str">
            <v>CURVA 45G F0F0 C/FLANGES DN 50</v>
          </cell>
          <cell r="C1105" t="str">
            <v>UN</v>
          </cell>
          <cell r="D1105">
            <v>56.39</v>
          </cell>
        </row>
        <row r="1106">
          <cell r="A1106">
            <v>81585</v>
          </cell>
          <cell r="B1106" t="str">
            <v>CURVA 45G F0F0 C/FLANGES DN 75</v>
          </cell>
          <cell r="C1106" t="str">
            <v>UN</v>
          </cell>
          <cell r="D1106">
            <v>85.11</v>
          </cell>
        </row>
        <row r="1107">
          <cell r="A1107">
            <v>81586</v>
          </cell>
          <cell r="B1107" t="str">
            <v>CURVA 45G F0F0 C/FLANGES DN 100</v>
          </cell>
          <cell r="C1107" t="str">
            <v>UN</v>
          </cell>
          <cell r="D1107">
            <v>98.87</v>
          </cell>
        </row>
        <row r="1108">
          <cell r="A1108">
            <v>81587</v>
          </cell>
          <cell r="B1108" t="str">
            <v>CURVA 45G F0F0 C/FLANGES DN 150</v>
          </cell>
          <cell r="C1108" t="str">
            <v>UN</v>
          </cell>
          <cell r="D1108">
            <v>137.01</v>
          </cell>
        </row>
        <row r="1109">
          <cell r="A1109">
            <v>81588</v>
          </cell>
          <cell r="B1109" t="str">
            <v>CURVA 45G F0F0 C/FLANGES DN 200</v>
          </cell>
          <cell r="C1109" t="str">
            <v>UN</v>
          </cell>
          <cell r="D1109">
            <v>207.05</v>
          </cell>
        </row>
        <row r="1110">
          <cell r="A1110">
            <v>81589</v>
          </cell>
          <cell r="B1110" t="str">
            <v>CURVA 45G F0F0 C/FLANGES DN 250</v>
          </cell>
          <cell r="C1110" t="str">
            <v>UN</v>
          </cell>
          <cell r="D1110">
            <v>441.99</v>
          </cell>
        </row>
        <row r="1111">
          <cell r="A1111">
            <v>81590</v>
          </cell>
          <cell r="B1111" t="str">
            <v>CURVA 45G F0F0 C/FLANGES DN 300</v>
          </cell>
          <cell r="C1111" t="str">
            <v>UN</v>
          </cell>
          <cell r="D1111">
            <v>616.16</v>
          </cell>
        </row>
        <row r="1112">
          <cell r="A1112">
            <v>81591</v>
          </cell>
          <cell r="B1112" t="str">
            <v>CURVA 45G F0F0 C/FLANGES DN 400</v>
          </cell>
          <cell r="C1112" t="str">
            <v>UN</v>
          </cell>
          <cell r="D1112">
            <v>1445.86</v>
          </cell>
        </row>
        <row r="1113">
          <cell r="A1113">
            <v>81592</v>
          </cell>
          <cell r="B1113" t="str">
            <v>CURVA 45G F0F0 C/FLANGES DN 500</v>
          </cell>
          <cell r="C1113" t="str">
            <v>UN</v>
          </cell>
          <cell r="D1113">
            <v>1625.09</v>
          </cell>
        </row>
        <row r="1114">
          <cell r="A1114">
            <v>81593</v>
          </cell>
          <cell r="B1114" t="str">
            <v>CURVA 45G F0F0 C/FLANGES DN 600</v>
          </cell>
          <cell r="C1114" t="str">
            <v>UN</v>
          </cell>
          <cell r="D1114">
            <v>2186.0500000000002</v>
          </cell>
        </row>
        <row r="1115">
          <cell r="A1115">
            <v>81594</v>
          </cell>
          <cell r="B1115" t="str">
            <v>CURVA 45G F0F0 C/FLANGES DN 700</v>
          </cell>
          <cell r="C1115" t="str">
            <v>UN</v>
          </cell>
          <cell r="D1115">
            <v>3242.32</v>
          </cell>
        </row>
        <row r="1116">
          <cell r="A1116">
            <v>81595</v>
          </cell>
          <cell r="B1116" t="str">
            <v>CURVA 45G F0F0 C/FLANGES DN 800</v>
          </cell>
          <cell r="C1116" t="str">
            <v>UN</v>
          </cell>
          <cell r="D1116">
            <v>4230.3</v>
          </cell>
        </row>
        <row r="1117">
          <cell r="A1117">
            <v>81596</v>
          </cell>
          <cell r="B1117" t="str">
            <v>CURVA 45G F0F0 C/FLANGES DN 900</v>
          </cell>
          <cell r="C1117" t="str">
            <v>UN</v>
          </cell>
          <cell r="D1117">
            <v>4931.58</v>
          </cell>
        </row>
        <row r="1118">
          <cell r="A1118">
            <v>81597</v>
          </cell>
          <cell r="B1118" t="str">
            <v>CURVA 45G F0F0 C/FLANGES DN 1000</v>
          </cell>
          <cell r="C1118" t="str">
            <v>UN</v>
          </cell>
          <cell r="D1118">
            <v>6120.59</v>
          </cell>
        </row>
        <row r="1119">
          <cell r="A1119">
            <v>81598</v>
          </cell>
          <cell r="B1119" t="str">
            <v>TE F0F0 C/FLANGES DN 50 X 50</v>
          </cell>
          <cell r="C1119" t="str">
            <v>UN</v>
          </cell>
          <cell r="D1119">
            <v>104.13</v>
          </cell>
        </row>
        <row r="1120">
          <cell r="A1120">
            <v>81599</v>
          </cell>
          <cell r="B1120" t="str">
            <v>TE F0F0 C/FLANGES DN 75 X 50</v>
          </cell>
          <cell r="C1120" t="str">
            <v>UN</v>
          </cell>
          <cell r="D1120">
            <v>147.11000000000001</v>
          </cell>
        </row>
        <row r="1121">
          <cell r="A1121">
            <v>81601</v>
          </cell>
          <cell r="B1121" t="str">
            <v>TE F0F0 C/FLANGES DN 75 X 75</v>
          </cell>
          <cell r="C1121" t="str">
            <v>UN</v>
          </cell>
          <cell r="D1121">
            <v>123.44</v>
          </cell>
        </row>
        <row r="1122">
          <cell r="A1122">
            <v>81602</v>
          </cell>
          <cell r="B1122" t="str">
            <v>TE F0F0 C/FLANGES DN 100 X 50</v>
          </cell>
          <cell r="C1122" t="str">
            <v>UN</v>
          </cell>
          <cell r="D1122">
            <v>132.68</v>
          </cell>
        </row>
        <row r="1123">
          <cell r="A1123">
            <v>81603</v>
          </cell>
          <cell r="B1123" t="str">
            <v>TE F0F0 C/FLANGES DN 100 X 75</v>
          </cell>
          <cell r="C1123" t="str">
            <v>UN</v>
          </cell>
          <cell r="D1123">
            <v>140.75</v>
          </cell>
        </row>
        <row r="1124">
          <cell r="A1124">
            <v>81604</v>
          </cell>
          <cell r="B1124" t="str">
            <v>TE F0F0 C/FLANGES DN 100 X 100</v>
          </cell>
          <cell r="C1124" t="str">
            <v>UN</v>
          </cell>
          <cell r="D1124">
            <v>146.88999999999999</v>
          </cell>
        </row>
        <row r="1125">
          <cell r="A1125">
            <v>81605</v>
          </cell>
          <cell r="B1125" t="str">
            <v>TE F0F0 C/FLANGES DN 150 X 50</v>
          </cell>
          <cell r="C1125" t="str">
            <v>UN</v>
          </cell>
          <cell r="D1125">
            <v>235.31</v>
          </cell>
        </row>
        <row r="1126">
          <cell r="A1126">
            <v>81606</v>
          </cell>
          <cell r="B1126" t="str">
            <v>TE F0F0 C/FLANGES DN 150 X 75</v>
          </cell>
          <cell r="C1126" t="str">
            <v>UN</v>
          </cell>
          <cell r="D1126">
            <v>242.87</v>
          </cell>
        </row>
        <row r="1127">
          <cell r="A1127">
            <v>81607</v>
          </cell>
          <cell r="B1127" t="str">
            <v>TE F0F0 C/FLANGES DN 150 X 100</v>
          </cell>
          <cell r="C1127" t="str">
            <v>UN</v>
          </cell>
          <cell r="D1127">
            <v>204.65</v>
          </cell>
        </row>
        <row r="1128">
          <cell r="A1128">
            <v>81608</v>
          </cell>
          <cell r="B1128" t="str">
            <v>TE F0F0 C/FLANGES DN 150 X 150</v>
          </cell>
          <cell r="C1128" t="str">
            <v>UN</v>
          </cell>
          <cell r="D1128">
            <v>225.93</v>
          </cell>
        </row>
        <row r="1129">
          <cell r="A1129">
            <v>81609</v>
          </cell>
          <cell r="B1129" t="str">
            <v>TE F0F0 C/FLANGES DN 200 X 50</v>
          </cell>
          <cell r="C1129" t="str">
            <v>UN</v>
          </cell>
          <cell r="D1129">
            <v>363.09</v>
          </cell>
        </row>
        <row r="1130">
          <cell r="A1130">
            <v>81610</v>
          </cell>
          <cell r="B1130" t="str">
            <v>TE F0F0 C/FLANGES DN 200 X 75</v>
          </cell>
          <cell r="C1130" t="str">
            <v>UN</v>
          </cell>
          <cell r="D1130">
            <v>323.74</v>
          </cell>
        </row>
        <row r="1131">
          <cell r="A1131">
            <v>81611</v>
          </cell>
          <cell r="B1131" t="str">
            <v>TE F0F0 C/FLANGES DN 200 X 100</v>
          </cell>
          <cell r="C1131" t="str">
            <v>UN</v>
          </cell>
          <cell r="D1131">
            <v>330.89</v>
          </cell>
        </row>
        <row r="1132">
          <cell r="A1132">
            <v>81612</v>
          </cell>
          <cell r="B1132" t="str">
            <v>TE F0F0 C/FLANGES DN 200 X 150</v>
          </cell>
          <cell r="C1132" t="str">
            <v>UN</v>
          </cell>
          <cell r="D1132">
            <v>349.06</v>
          </cell>
        </row>
        <row r="1133">
          <cell r="A1133">
            <v>81613</v>
          </cell>
          <cell r="B1133" t="str">
            <v>TE F0F0 C/FLANGES DN 200 X 200</v>
          </cell>
          <cell r="C1133" t="str">
            <v>UN</v>
          </cell>
          <cell r="D1133">
            <v>396.77</v>
          </cell>
        </row>
        <row r="1134">
          <cell r="A1134">
            <v>81614</v>
          </cell>
          <cell r="B1134" t="str">
            <v>TE F0F0 C/FLANGES DN 250 X 50</v>
          </cell>
          <cell r="C1134" t="str">
            <v>UN</v>
          </cell>
          <cell r="D1134">
            <v>519.9</v>
          </cell>
        </row>
        <row r="1135">
          <cell r="A1135">
            <v>81615</v>
          </cell>
          <cell r="B1135" t="str">
            <v>TE F0F0 C/FLANGES DN 250 X 75</v>
          </cell>
          <cell r="C1135" t="str">
            <v>UN</v>
          </cell>
          <cell r="D1135">
            <v>566.95000000000005</v>
          </cell>
        </row>
        <row r="1136">
          <cell r="A1136">
            <v>81616</v>
          </cell>
          <cell r="B1136" t="str">
            <v>TE F0F0 C/FLANGES DN 250 X 100</v>
          </cell>
          <cell r="C1136" t="str">
            <v>UN</v>
          </cell>
          <cell r="D1136">
            <v>520.53</v>
          </cell>
        </row>
        <row r="1137">
          <cell r="A1137">
            <v>81617</v>
          </cell>
          <cell r="B1137" t="str">
            <v>TE F0F0 C/FLANGES DN 250 X 200</v>
          </cell>
          <cell r="C1137" t="str">
            <v>UN</v>
          </cell>
          <cell r="D1137">
            <v>564.72</v>
          </cell>
        </row>
        <row r="1138">
          <cell r="A1138">
            <v>81618</v>
          </cell>
          <cell r="B1138" t="str">
            <v>TE F0F0 C/FLANGES DN 250 X 250</v>
          </cell>
          <cell r="C1138" t="str">
            <v>UN</v>
          </cell>
          <cell r="D1138">
            <v>635.12</v>
          </cell>
        </row>
        <row r="1139">
          <cell r="A1139">
            <v>81619</v>
          </cell>
          <cell r="B1139" t="str">
            <v>TE F0F0 C/FLANGES DN 300 X 100</v>
          </cell>
          <cell r="C1139" t="str">
            <v>UN</v>
          </cell>
          <cell r="D1139">
            <v>756.59</v>
          </cell>
        </row>
        <row r="1140">
          <cell r="A1140">
            <v>81620</v>
          </cell>
          <cell r="B1140" t="str">
            <v>TE F0F0 C/FLANGES DN 300 X 200</v>
          </cell>
          <cell r="C1140" t="str">
            <v>UN</v>
          </cell>
          <cell r="D1140">
            <v>863.16</v>
          </cell>
        </row>
        <row r="1141">
          <cell r="A1141">
            <v>81621</v>
          </cell>
          <cell r="B1141" t="str">
            <v>TE F0F0 C/FLANGES DN 300 X 300</v>
          </cell>
          <cell r="C1141" t="str">
            <v>UN</v>
          </cell>
          <cell r="D1141">
            <v>941.41</v>
          </cell>
        </row>
        <row r="1142">
          <cell r="A1142">
            <v>81622</v>
          </cell>
          <cell r="B1142" t="str">
            <v>TE F0F0 C/FLANGES DN 400 X 100</v>
          </cell>
          <cell r="C1142" t="str">
            <v>UN</v>
          </cell>
          <cell r="D1142">
            <v>3346.3</v>
          </cell>
        </row>
        <row r="1143">
          <cell r="A1143">
            <v>81623</v>
          </cell>
          <cell r="B1143" t="str">
            <v>TE F0F0 C/FLANGES DN 400 X 200</v>
          </cell>
          <cell r="C1143" t="str">
            <v>UN</v>
          </cell>
          <cell r="D1143">
            <v>1705.03</v>
          </cell>
        </row>
        <row r="1144">
          <cell r="A1144">
            <v>81624</v>
          </cell>
          <cell r="B1144" t="str">
            <v>TE F0F0 C/FLANGES DN 400 X 400</v>
          </cell>
          <cell r="C1144" t="str">
            <v>UN</v>
          </cell>
          <cell r="D1144">
            <v>1901.54</v>
          </cell>
        </row>
        <row r="1145">
          <cell r="A1145">
            <v>81625</v>
          </cell>
          <cell r="B1145" t="str">
            <v>TE F0F0 C/FLANGES DN 500 X 100</v>
          </cell>
          <cell r="C1145" t="str">
            <v>UN</v>
          </cell>
          <cell r="D1145">
            <v>2108.5300000000002</v>
          </cell>
        </row>
        <row r="1146">
          <cell r="A1146">
            <v>81626</v>
          </cell>
          <cell r="B1146" t="str">
            <v>TE F0F0 C/FLANGES DN 500 X 200</v>
          </cell>
          <cell r="C1146" t="str">
            <v>UN</v>
          </cell>
          <cell r="D1146">
            <v>2149.88</v>
          </cell>
        </row>
        <row r="1147">
          <cell r="A1147">
            <v>81627</v>
          </cell>
          <cell r="B1147" t="str">
            <v>TE F0F0 C/FLANGES DN 500 X 400</v>
          </cell>
          <cell r="C1147" t="str">
            <v>UN</v>
          </cell>
          <cell r="D1147">
            <v>2416.0300000000002</v>
          </cell>
        </row>
        <row r="1148">
          <cell r="A1148">
            <v>81628</v>
          </cell>
          <cell r="B1148" t="str">
            <v>TE F0F0 C/FLANGES DN 500 X 500</v>
          </cell>
          <cell r="C1148" t="str">
            <v>UN</v>
          </cell>
          <cell r="D1148">
            <v>2475.09</v>
          </cell>
        </row>
        <row r="1149">
          <cell r="A1149">
            <v>81629</v>
          </cell>
          <cell r="B1149" t="str">
            <v>TE F0F0 C/FLANGES DN 600 X 200</v>
          </cell>
          <cell r="C1149" t="str">
            <v>UN</v>
          </cell>
          <cell r="D1149">
            <v>2611.09</v>
          </cell>
        </row>
        <row r="1150">
          <cell r="A1150">
            <v>81630</v>
          </cell>
          <cell r="B1150" t="str">
            <v>TE F0F0 C/FLANGES DN 600 X 400</v>
          </cell>
          <cell r="C1150" t="str">
            <v>UN</v>
          </cell>
          <cell r="D1150">
            <v>2948.44</v>
          </cell>
        </row>
        <row r="1151">
          <cell r="A1151">
            <v>81631</v>
          </cell>
          <cell r="B1151" t="str">
            <v>TE F0F0 C/FLANGES DN 600 X 600</v>
          </cell>
          <cell r="C1151" t="str">
            <v>UN</v>
          </cell>
          <cell r="D1151">
            <v>3201.29</v>
          </cell>
        </row>
        <row r="1152">
          <cell r="A1152">
            <v>81632</v>
          </cell>
          <cell r="B1152" t="str">
            <v>TE F0F0 C/FLANGES DN 700 X 200</v>
          </cell>
          <cell r="C1152" t="str">
            <v>UN</v>
          </cell>
          <cell r="D1152">
            <v>2829.92</v>
          </cell>
        </row>
        <row r="1153">
          <cell r="A1153">
            <v>81633</v>
          </cell>
          <cell r="B1153" t="str">
            <v>TE F0F0 C/FLANGES DN 700 X 400</v>
          </cell>
          <cell r="C1153" t="str">
            <v>UN</v>
          </cell>
          <cell r="D1153">
            <v>3332.13</v>
          </cell>
        </row>
        <row r="1154">
          <cell r="A1154">
            <v>81634</v>
          </cell>
          <cell r="B1154" t="str">
            <v>TE F0F0 C/FLANGES DN 700 X 700</v>
          </cell>
          <cell r="C1154" t="str">
            <v>UN</v>
          </cell>
          <cell r="D1154">
            <v>4305.3599999999997</v>
          </cell>
        </row>
        <row r="1155">
          <cell r="A1155">
            <v>81635</v>
          </cell>
          <cell r="B1155" t="str">
            <v>TE F0F0 C/FLANGES DN 800 X 200</v>
          </cell>
          <cell r="C1155" t="str">
            <v>UN</v>
          </cell>
          <cell r="D1155">
            <v>3328.45</v>
          </cell>
        </row>
        <row r="1156">
          <cell r="A1156">
            <v>81636</v>
          </cell>
          <cell r="B1156" t="str">
            <v>TE F0F0 C/FLANGES DN 800 X 400</v>
          </cell>
          <cell r="C1156" t="str">
            <v>UN</v>
          </cell>
          <cell r="D1156">
            <v>4018.29</v>
          </cell>
        </row>
        <row r="1157">
          <cell r="A1157">
            <v>81637</v>
          </cell>
          <cell r="B1157" t="str">
            <v>TE F0F0 C/FLANGES DN 800 X 600</v>
          </cell>
          <cell r="C1157" t="str">
            <v>UN</v>
          </cell>
          <cell r="D1157">
            <v>5409.83</v>
          </cell>
        </row>
        <row r="1158">
          <cell r="A1158">
            <v>81638</v>
          </cell>
          <cell r="B1158" t="str">
            <v>TE F0F0 C/FLANGES DN 800 X 800</v>
          </cell>
          <cell r="C1158" t="str">
            <v>UN</v>
          </cell>
          <cell r="D1158">
            <v>5931.34</v>
          </cell>
        </row>
        <row r="1159">
          <cell r="A1159">
            <v>81639</v>
          </cell>
          <cell r="B1159" t="str">
            <v>TE F0F0 C/FLANGES DN 900 X 200</v>
          </cell>
          <cell r="C1159" t="str">
            <v>UN</v>
          </cell>
          <cell r="D1159">
            <v>4292.17</v>
          </cell>
        </row>
        <row r="1160">
          <cell r="A1160">
            <v>81640</v>
          </cell>
          <cell r="B1160" t="str">
            <v>TE F0F0 C/FLANGES DN 900 X 400</v>
          </cell>
          <cell r="C1160" t="str">
            <v>UN</v>
          </cell>
          <cell r="D1160">
            <v>5053.75</v>
          </cell>
        </row>
        <row r="1161">
          <cell r="A1161">
            <v>81641</v>
          </cell>
          <cell r="B1161" t="str">
            <v>TE F0F0 C/FLANGES DN 900 X 600</v>
          </cell>
          <cell r="C1161" t="str">
            <v>UN</v>
          </cell>
          <cell r="D1161">
            <v>7240.51</v>
          </cell>
        </row>
        <row r="1162">
          <cell r="A1162">
            <v>81642</v>
          </cell>
          <cell r="B1162" t="str">
            <v>TE F0F0 C/FLANGES DN 900 X 900</v>
          </cell>
          <cell r="C1162" t="str">
            <v>UN</v>
          </cell>
          <cell r="D1162">
            <v>7544.2</v>
          </cell>
        </row>
        <row r="1163">
          <cell r="A1163">
            <v>81643</v>
          </cell>
          <cell r="B1163" t="str">
            <v>TE F0F0 C/FLANGES DN 1000 X 200</v>
          </cell>
          <cell r="C1163" t="str">
            <v>UN</v>
          </cell>
          <cell r="D1163">
            <v>5095.4399999999996</v>
          </cell>
        </row>
        <row r="1164">
          <cell r="A1164">
            <v>81644</v>
          </cell>
          <cell r="B1164" t="str">
            <v>TE F0F0 C/FLANGES DN 1000 X 400</v>
          </cell>
          <cell r="C1164" t="str">
            <v>UN</v>
          </cell>
          <cell r="D1164">
            <v>5973.77</v>
          </cell>
        </row>
        <row r="1165">
          <cell r="A1165">
            <v>81645</v>
          </cell>
          <cell r="B1165" t="str">
            <v>TE F0F0 C/FLANGES DN 1000 X 600</v>
          </cell>
          <cell r="C1165" t="str">
            <v>UN</v>
          </cell>
          <cell r="D1165">
            <v>8104.61</v>
          </cell>
        </row>
        <row r="1166">
          <cell r="A1166">
            <v>81646</v>
          </cell>
          <cell r="B1166" t="str">
            <v>TE F0F0 C/FLANGES DN 1000 X 1000</v>
          </cell>
          <cell r="C1166" t="str">
            <v>UN</v>
          </cell>
          <cell r="D1166">
            <v>9196.9500000000007</v>
          </cell>
        </row>
        <row r="1167">
          <cell r="A1167">
            <v>81647</v>
          </cell>
          <cell r="B1167" t="str">
            <v>REDUCAO NORMAL F0F0 C/FLANGES DN 75 X 50</v>
          </cell>
          <cell r="C1167" t="str">
            <v>UN</v>
          </cell>
          <cell r="D1167">
            <v>71.89</v>
          </cell>
        </row>
        <row r="1168">
          <cell r="A1168">
            <v>81648</v>
          </cell>
          <cell r="B1168" t="str">
            <v>REDUCAO NORMAL F0F0 C/FLANGES DN 100 X 75</v>
          </cell>
          <cell r="C1168" t="str">
            <v>UN</v>
          </cell>
          <cell r="D1168">
            <v>77.5</v>
          </cell>
        </row>
        <row r="1169">
          <cell r="A1169">
            <v>81649</v>
          </cell>
          <cell r="B1169" t="str">
            <v>REDUCAO NORMAL F0F0 C/FLANGES DN 150 X 100</v>
          </cell>
          <cell r="C1169" t="str">
            <v>UN</v>
          </cell>
          <cell r="D1169">
            <v>187.22</v>
          </cell>
        </row>
        <row r="1170">
          <cell r="A1170">
            <v>81650</v>
          </cell>
          <cell r="B1170" t="str">
            <v>REDUCAO NORMAL F0F0 C/FLANGES DN 200 X 150</v>
          </cell>
          <cell r="C1170" t="str">
            <v>UN</v>
          </cell>
          <cell r="D1170">
            <v>165.11</v>
          </cell>
        </row>
        <row r="1171">
          <cell r="A1171">
            <v>81651</v>
          </cell>
          <cell r="B1171" t="str">
            <v>REDUCAO NORMAL F0F0 C/FLANGES DN 250 X 150</v>
          </cell>
          <cell r="C1171" t="str">
            <v>UN</v>
          </cell>
          <cell r="D1171">
            <v>371.17</v>
          </cell>
        </row>
        <row r="1172">
          <cell r="A1172">
            <v>81652</v>
          </cell>
          <cell r="B1172" t="str">
            <v>REDUCAO NORMAL F0F0 C/FLANGES DN 250 X 200</v>
          </cell>
          <cell r="C1172" t="str">
            <v>UN</v>
          </cell>
          <cell r="D1172">
            <v>237.47</v>
          </cell>
        </row>
        <row r="1173">
          <cell r="A1173">
            <v>81653</v>
          </cell>
          <cell r="B1173" t="str">
            <v>REDUCAO NORMAL F0F0 C/FLANGES DN 300 X 250</v>
          </cell>
          <cell r="C1173" t="str">
            <v>UN</v>
          </cell>
          <cell r="D1173">
            <v>367.62</v>
          </cell>
        </row>
        <row r="1174">
          <cell r="A1174">
            <v>81654</v>
          </cell>
          <cell r="B1174" t="str">
            <v>REDUCAO NORMAL F0F0 C/FLANGES DN 400 X 250</v>
          </cell>
          <cell r="C1174" t="str">
            <v>UN</v>
          </cell>
          <cell r="D1174">
            <v>1203.08</v>
          </cell>
        </row>
        <row r="1175">
          <cell r="A1175">
            <v>81655</v>
          </cell>
          <cell r="B1175" t="str">
            <v>REDUCAO NORMAL F0F0 C/FLANGES DN 400 X 300</v>
          </cell>
          <cell r="C1175" t="str">
            <v>UN</v>
          </cell>
          <cell r="D1175">
            <v>326.5</v>
          </cell>
        </row>
        <row r="1176">
          <cell r="A1176">
            <v>81656</v>
          </cell>
          <cell r="B1176" t="str">
            <v>REDUCAO NORMAL F0F0 C/FLANGES DN 500 X 400</v>
          </cell>
          <cell r="C1176" t="str">
            <v>UN</v>
          </cell>
          <cell r="D1176">
            <v>1681.27</v>
          </cell>
        </row>
        <row r="1177">
          <cell r="A1177">
            <v>81657</v>
          </cell>
          <cell r="B1177" t="str">
            <v>REDUCAO NORMAL F0F0 C/FLANGES DN 600 X 500</v>
          </cell>
          <cell r="C1177" t="str">
            <v>UN</v>
          </cell>
          <cell r="D1177">
            <v>1667.94</v>
          </cell>
        </row>
        <row r="1178">
          <cell r="A1178">
            <v>81658</v>
          </cell>
          <cell r="B1178" t="str">
            <v>REDUCAO NORMAL F0F0 C/FLANGES DN 700 X 600</v>
          </cell>
          <cell r="C1178" t="str">
            <v>UN</v>
          </cell>
          <cell r="D1178">
            <v>2094.7800000000002</v>
          </cell>
        </row>
        <row r="1179">
          <cell r="A1179">
            <v>81659</v>
          </cell>
          <cell r="B1179" t="str">
            <v>REDUCAO NORMAL F0F0 C/FLANGES DN 800 X 700</v>
          </cell>
          <cell r="C1179" t="str">
            <v>UN</v>
          </cell>
          <cell r="D1179">
            <v>2653.74</v>
          </cell>
        </row>
        <row r="1180">
          <cell r="A1180">
            <v>81660</v>
          </cell>
          <cell r="B1180" t="str">
            <v>REDUCAO NORMAL F0F0 C/FLANGES DN 900 X 800</v>
          </cell>
          <cell r="C1180" t="str">
            <v>UN</v>
          </cell>
          <cell r="D1180">
            <v>3092.8</v>
          </cell>
        </row>
        <row r="1181">
          <cell r="A1181">
            <v>81661</v>
          </cell>
          <cell r="B1181" t="str">
            <v>REDUCAO NORMAL F0F0 C/FLANGES DN 1000 X 900</v>
          </cell>
          <cell r="C1181" t="str">
            <v>UN</v>
          </cell>
          <cell r="D1181">
            <v>3940.99</v>
          </cell>
        </row>
        <row r="1182">
          <cell r="A1182">
            <v>81662</v>
          </cell>
          <cell r="B1182" t="str">
            <v>REDUCAO EXCENTRICA F0F0 C/FLANGES DN 75 X 50</v>
          </cell>
          <cell r="C1182" t="str">
            <v>UN</v>
          </cell>
          <cell r="D1182">
            <v>76.67</v>
          </cell>
        </row>
        <row r="1183">
          <cell r="A1183">
            <v>81663</v>
          </cell>
          <cell r="B1183" t="str">
            <v>REDUCAO EXCENTRICA F0F0 C/FLANGES DN 100 X 50</v>
          </cell>
          <cell r="C1183" t="str">
            <v>UN</v>
          </cell>
          <cell r="D1183">
            <v>81.45</v>
          </cell>
        </row>
        <row r="1184">
          <cell r="A1184">
            <v>81664</v>
          </cell>
          <cell r="B1184" t="str">
            <v>REDUCAO EXCENTRICA F0F0 C/FLANGES DN 100 X 75</v>
          </cell>
          <cell r="C1184" t="str">
            <v>UN</v>
          </cell>
          <cell r="D1184">
            <v>77.22</v>
          </cell>
        </row>
        <row r="1185">
          <cell r="A1185">
            <v>81665</v>
          </cell>
          <cell r="B1185" t="str">
            <v>REDUCAO EXCENTRICA F0F0 C/FLANGES DN 150 X 75</v>
          </cell>
          <cell r="C1185" t="str">
            <v>UN</v>
          </cell>
          <cell r="D1185">
            <v>128.94999999999999</v>
          </cell>
        </row>
        <row r="1186">
          <cell r="A1186">
            <v>81666</v>
          </cell>
          <cell r="B1186" t="str">
            <v>REDUCAO EXCENTRICA F0F0 C/FLANGES DN 150 X 100</v>
          </cell>
          <cell r="C1186" t="str">
            <v>UN</v>
          </cell>
          <cell r="D1186">
            <v>126.42</v>
          </cell>
        </row>
        <row r="1187">
          <cell r="A1187">
            <v>81667</v>
          </cell>
          <cell r="B1187" t="str">
            <v>REDUCAO EXCENTRICA F0F0 C/FLANGES DN 200 X 100</v>
          </cell>
          <cell r="C1187" t="str">
            <v>UN</v>
          </cell>
          <cell r="D1187">
            <v>498.99</v>
          </cell>
        </row>
        <row r="1188">
          <cell r="A1188">
            <v>81668</v>
          </cell>
          <cell r="B1188" t="str">
            <v>REDUCAO EXCENTRICA F0F0 C/FLANGES DN 200 X 150</v>
          </cell>
          <cell r="C1188" t="str">
            <v>UN</v>
          </cell>
          <cell r="D1188">
            <v>169.45</v>
          </cell>
        </row>
        <row r="1189">
          <cell r="A1189">
            <v>81669</v>
          </cell>
          <cell r="B1189" t="str">
            <v>REDUCAO EXCENTRICA F0F0 C/FLANGES DN 250 X 150</v>
          </cell>
          <cell r="C1189" t="str">
            <v>UN</v>
          </cell>
          <cell r="D1189">
            <v>340.37</v>
          </cell>
        </row>
        <row r="1190">
          <cell r="A1190">
            <v>81670</v>
          </cell>
          <cell r="B1190" t="str">
            <v>REDUCAO EXCENTRICA F0F0 C/FLANGES DN 250 X 200</v>
          </cell>
          <cell r="C1190" t="str">
            <v>UN</v>
          </cell>
          <cell r="D1190">
            <v>296.62</v>
          </cell>
        </row>
        <row r="1191">
          <cell r="A1191">
            <v>81671</v>
          </cell>
          <cell r="B1191" t="str">
            <v>REDUCAO EXCENTRICA F0F0 C/FLANGES DN 300 X 150</v>
          </cell>
          <cell r="C1191" t="str">
            <v>UN</v>
          </cell>
          <cell r="D1191">
            <v>409.37</v>
          </cell>
        </row>
        <row r="1192">
          <cell r="A1192">
            <v>81672</v>
          </cell>
          <cell r="B1192" t="str">
            <v>REDUCAO EXCENTRICA F0F0 C/FLANGES DN 300 X 200</v>
          </cell>
          <cell r="C1192" t="str">
            <v>UN</v>
          </cell>
          <cell r="D1192">
            <v>430.28</v>
          </cell>
        </row>
        <row r="1193">
          <cell r="A1193">
            <v>81673</v>
          </cell>
          <cell r="B1193" t="str">
            <v>REDUCAO EXCENTRICA F0F0 C/FLANGES DN 300 X 250</v>
          </cell>
          <cell r="C1193" t="str">
            <v>UN</v>
          </cell>
          <cell r="D1193">
            <v>765.59</v>
          </cell>
        </row>
        <row r="1194">
          <cell r="A1194">
            <v>81674</v>
          </cell>
          <cell r="B1194" t="str">
            <v>REDUCAO EXCENTRICA F0F0 C/FLANGES DN 400 X 250</v>
          </cell>
          <cell r="C1194" t="str">
            <v>UN</v>
          </cell>
          <cell r="D1194">
            <v>995.83</v>
          </cell>
        </row>
        <row r="1195">
          <cell r="A1195">
            <v>81675</v>
          </cell>
          <cell r="B1195" t="str">
            <v>REDUCAO EXCENTRICA F0F0 C/FLANGES DN 400 X 300</v>
          </cell>
          <cell r="C1195" t="str">
            <v>UN</v>
          </cell>
          <cell r="D1195">
            <v>1035.04</v>
          </cell>
        </row>
        <row r="1196">
          <cell r="A1196">
            <v>81676</v>
          </cell>
          <cell r="B1196" t="str">
            <v>PLACA DE REDUCAO F0F0 DN 100 X 50</v>
          </cell>
          <cell r="C1196" t="str">
            <v>UN</v>
          </cell>
          <cell r="D1196">
            <v>68.7</v>
          </cell>
        </row>
        <row r="1197">
          <cell r="A1197">
            <v>81677</v>
          </cell>
          <cell r="B1197" t="str">
            <v>PLACA DE REDUCAO F0F0 DN 200 X 75</v>
          </cell>
          <cell r="C1197" t="str">
            <v>UN</v>
          </cell>
          <cell r="D1197">
            <v>142.91999999999999</v>
          </cell>
        </row>
        <row r="1198">
          <cell r="A1198">
            <v>81678</v>
          </cell>
          <cell r="B1198" t="str">
            <v>PLACA DE REDUCAO F0F0 DN 200 X 100</v>
          </cell>
          <cell r="C1198" t="str">
            <v>UN</v>
          </cell>
          <cell r="D1198">
            <v>180.42</v>
          </cell>
        </row>
        <row r="1199">
          <cell r="A1199">
            <v>81679</v>
          </cell>
          <cell r="B1199" t="str">
            <v>PLACA DE REDUCAO F0F0 DN 400 X 150</v>
          </cell>
          <cell r="C1199" t="str">
            <v>UN</v>
          </cell>
          <cell r="D1199">
            <v>729.23</v>
          </cell>
        </row>
        <row r="1200">
          <cell r="A1200">
            <v>81680</v>
          </cell>
          <cell r="B1200" t="str">
            <v>PLACA DE REDUCAO F0F0 DN 400 X 200</v>
          </cell>
          <cell r="C1200" t="str">
            <v>UN</v>
          </cell>
          <cell r="D1200">
            <v>375.65</v>
          </cell>
        </row>
        <row r="1201">
          <cell r="A1201">
            <v>81681</v>
          </cell>
          <cell r="B1201" t="str">
            <v>PLACA DE REDUCAO F0F0 DN 400 X 250</v>
          </cell>
          <cell r="C1201" t="str">
            <v>UN</v>
          </cell>
          <cell r="D1201">
            <v>504.14</v>
          </cell>
        </row>
        <row r="1202">
          <cell r="A1202">
            <v>81682</v>
          </cell>
          <cell r="B1202" t="str">
            <v>PLACA DE REDUCAO F0F0 DN 400 X 300</v>
          </cell>
          <cell r="C1202" t="str">
            <v>UN</v>
          </cell>
          <cell r="D1202">
            <v>378.81</v>
          </cell>
        </row>
        <row r="1203">
          <cell r="A1203">
            <v>81683</v>
          </cell>
          <cell r="B1203" t="str">
            <v>PLACA DE REDUCAO F0F0 DN 500 X 400</v>
          </cell>
          <cell r="C1203" t="str">
            <v>UN</v>
          </cell>
          <cell r="D1203">
            <v>1813.93</v>
          </cell>
        </row>
        <row r="1204">
          <cell r="A1204">
            <v>81684</v>
          </cell>
          <cell r="B1204" t="str">
            <v>PLACA DE REDUCAO F0F0 DN 700 X 500</v>
          </cell>
          <cell r="C1204" t="str">
            <v>UN</v>
          </cell>
          <cell r="D1204">
            <v>1793.25</v>
          </cell>
        </row>
        <row r="1205">
          <cell r="A1205">
            <v>81685</v>
          </cell>
          <cell r="B1205" t="str">
            <v>PLACA DE REDUCAO F0F0 DN 900 X 700</v>
          </cell>
          <cell r="C1205" t="str">
            <v>UN</v>
          </cell>
          <cell r="D1205">
            <v>2136.0300000000002</v>
          </cell>
        </row>
        <row r="1206">
          <cell r="A1206">
            <v>81686</v>
          </cell>
          <cell r="B1206" t="str">
            <v>PLACA DE REDUCAO F0F0 DN 1000 X 700</v>
          </cell>
          <cell r="C1206" t="str">
            <v>UN</v>
          </cell>
          <cell r="D1206">
            <v>2719.26</v>
          </cell>
        </row>
        <row r="1207">
          <cell r="A1207">
            <v>81687</v>
          </cell>
          <cell r="B1207" t="str">
            <v>PLACA DE REDUCAO F0F0 DN 1000 X 800</v>
          </cell>
          <cell r="C1207" t="str">
            <v>UN</v>
          </cell>
          <cell r="D1207">
            <v>2674.89</v>
          </cell>
        </row>
        <row r="1208">
          <cell r="A1208">
            <v>81688</v>
          </cell>
          <cell r="B1208" t="str">
            <v>JUNCAO 45G F0F0 C/FLANGES DN 50 X 50</v>
          </cell>
          <cell r="C1208" t="str">
            <v>UN</v>
          </cell>
          <cell r="D1208">
            <v>128.96</v>
          </cell>
        </row>
        <row r="1209">
          <cell r="A1209">
            <v>81689</v>
          </cell>
          <cell r="B1209" t="str">
            <v>JUNCAO 45G F0F0 C/FLANGES DN 75 X 75</v>
          </cell>
          <cell r="C1209" t="str">
            <v>UN</v>
          </cell>
          <cell r="D1209">
            <v>165.69</v>
          </cell>
        </row>
        <row r="1210">
          <cell r="A1210">
            <v>81690</v>
          </cell>
          <cell r="B1210" t="str">
            <v>JUNCAO 45G F0F0 C/FLANGES DN 100 X 75</v>
          </cell>
          <cell r="C1210" t="str">
            <v>UN</v>
          </cell>
          <cell r="D1210">
            <v>192.82</v>
          </cell>
        </row>
        <row r="1211">
          <cell r="A1211">
            <v>81691</v>
          </cell>
          <cell r="B1211" t="str">
            <v>JUNCAO 45G F0F0 C/FLANGES DN 100 X 100</v>
          </cell>
          <cell r="C1211" t="str">
            <v>UN</v>
          </cell>
          <cell r="D1211">
            <v>202.37</v>
          </cell>
        </row>
        <row r="1212">
          <cell r="A1212">
            <v>81692</v>
          </cell>
          <cell r="B1212" t="str">
            <v>JUNCAO 45G F0F0 C/FLANGES DN 150 X 100</v>
          </cell>
          <cell r="C1212" t="str">
            <v>UN</v>
          </cell>
          <cell r="D1212">
            <v>372.33</v>
          </cell>
        </row>
        <row r="1213">
          <cell r="A1213">
            <v>81693</v>
          </cell>
          <cell r="B1213" t="str">
            <v>JUNCAO 45G F0F0 C/FLANGES DN 150 X 150</v>
          </cell>
          <cell r="C1213" t="str">
            <v>UN</v>
          </cell>
          <cell r="D1213">
            <v>402.29</v>
          </cell>
        </row>
        <row r="1214">
          <cell r="A1214">
            <v>81694</v>
          </cell>
          <cell r="B1214" t="str">
            <v>JUNCAO 45G F0F0 C/FLANGES DN 200 X 100</v>
          </cell>
          <cell r="C1214" t="str">
            <v>UN</v>
          </cell>
          <cell r="D1214">
            <v>389.8</v>
          </cell>
        </row>
        <row r="1215">
          <cell r="A1215">
            <v>81695</v>
          </cell>
          <cell r="B1215" t="str">
            <v>JUNCAO 45G F0F0 C/FLANGES DN 200 X 150</v>
          </cell>
          <cell r="C1215" t="str">
            <v>UN</v>
          </cell>
          <cell r="D1215">
            <v>448.92</v>
          </cell>
        </row>
        <row r="1216">
          <cell r="A1216">
            <v>81696</v>
          </cell>
          <cell r="B1216" t="str">
            <v>JUNCAO 45G F0F0 C/FLANGES DN 200 X 200</v>
          </cell>
          <cell r="C1216" t="str">
            <v>UN</v>
          </cell>
          <cell r="D1216">
            <v>449.23</v>
          </cell>
        </row>
        <row r="1217">
          <cell r="A1217">
            <v>81697</v>
          </cell>
          <cell r="B1217" t="str">
            <v>JUNCAO 45G F0F0 C/FLANGES DN 250 X 150</v>
          </cell>
          <cell r="C1217" t="str">
            <v>UN</v>
          </cell>
          <cell r="D1217">
            <v>1061.3499999999999</v>
          </cell>
        </row>
        <row r="1218">
          <cell r="A1218">
            <v>81698</v>
          </cell>
          <cell r="B1218" t="str">
            <v>JUNCAO 45G F0F0 C/FLANGES DN 250 X 200</v>
          </cell>
          <cell r="C1218" t="str">
            <v>UN</v>
          </cell>
          <cell r="D1218">
            <v>615.66</v>
          </cell>
        </row>
        <row r="1219">
          <cell r="A1219">
            <v>81699</v>
          </cell>
          <cell r="B1219" t="str">
            <v>JUNCAO 45G F0F0 C/FLANGES DN 250 X 250</v>
          </cell>
          <cell r="C1219" t="str">
            <v>UN</v>
          </cell>
          <cell r="D1219">
            <v>669.7</v>
          </cell>
        </row>
        <row r="1220">
          <cell r="A1220">
            <v>81701</v>
          </cell>
          <cell r="B1220" t="str">
            <v>JUNCAO 45G F0F0 C/FLANGES DN 300 X 200</v>
          </cell>
          <cell r="C1220" t="str">
            <v>UN</v>
          </cell>
          <cell r="D1220">
            <v>838.23</v>
          </cell>
        </row>
        <row r="1221">
          <cell r="A1221">
            <v>81702</v>
          </cell>
          <cell r="B1221" t="str">
            <v>JUNCAO 45G F0F0 C/FLANGES DN 300 X 300</v>
          </cell>
          <cell r="C1221" t="str">
            <v>UN</v>
          </cell>
          <cell r="D1221">
            <v>955.54</v>
          </cell>
        </row>
        <row r="1222">
          <cell r="A1222">
            <v>81703</v>
          </cell>
          <cell r="B1222" t="str">
            <v>JUNCAO 45G F0F0 C/FLANGES DN 400 X 300</v>
          </cell>
          <cell r="C1222" t="str">
            <v>UN</v>
          </cell>
          <cell r="D1222">
            <v>1902.02</v>
          </cell>
        </row>
        <row r="1223">
          <cell r="A1223">
            <v>81704</v>
          </cell>
          <cell r="B1223" t="str">
            <v>JUNCAO 45G F0F0 C/FLANGES DN 400 X 400</v>
          </cell>
          <cell r="C1223" t="str">
            <v>UN</v>
          </cell>
          <cell r="D1223">
            <v>4269.8900000000003</v>
          </cell>
        </row>
        <row r="1224">
          <cell r="A1224">
            <v>81705</v>
          </cell>
          <cell r="B1224" t="str">
            <v>FLANGE CEGO F0F0 DN 50</v>
          </cell>
          <cell r="C1224" t="str">
            <v>UN</v>
          </cell>
          <cell r="D1224">
            <v>26.4</v>
          </cell>
        </row>
        <row r="1225">
          <cell r="A1225">
            <v>81706</v>
          </cell>
          <cell r="B1225" t="str">
            <v>FLANGE CEGO F0F0 DN 75</v>
          </cell>
          <cell r="C1225" t="str">
            <v>UN</v>
          </cell>
          <cell r="D1225">
            <v>39.590000000000003</v>
          </cell>
        </row>
        <row r="1226">
          <cell r="A1226">
            <v>81707</v>
          </cell>
          <cell r="B1226" t="str">
            <v>FLANGE CEGO F0F0 DN 100</v>
          </cell>
          <cell r="C1226" t="str">
            <v>UN</v>
          </cell>
          <cell r="D1226">
            <v>42.68</v>
          </cell>
        </row>
        <row r="1227">
          <cell r="A1227">
            <v>81708</v>
          </cell>
          <cell r="B1227" t="str">
            <v>FLANGE CEGO F0F0 DN 150</v>
          </cell>
          <cell r="C1227" t="str">
            <v>UN</v>
          </cell>
          <cell r="D1227">
            <v>61.04</v>
          </cell>
        </row>
        <row r="1228">
          <cell r="A1228">
            <v>81709</v>
          </cell>
          <cell r="B1228" t="str">
            <v>FLANGE CEGO F0F0 DN 200</v>
          </cell>
          <cell r="C1228" t="str">
            <v>UN</v>
          </cell>
          <cell r="D1228">
            <v>100.43</v>
          </cell>
        </row>
        <row r="1229">
          <cell r="A1229">
            <v>81710</v>
          </cell>
          <cell r="B1229" t="str">
            <v>FLANGE CEGO F0F0 DN 250</v>
          </cell>
          <cell r="C1229" t="str">
            <v>UN</v>
          </cell>
          <cell r="D1229">
            <v>132.97999999999999</v>
          </cell>
        </row>
        <row r="1230">
          <cell r="A1230">
            <v>81711</v>
          </cell>
          <cell r="B1230" t="str">
            <v>FLANGE CEGO F0F0 DN 300</v>
          </cell>
          <cell r="C1230" t="str">
            <v>UN</v>
          </cell>
          <cell r="D1230">
            <v>186.65</v>
          </cell>
        </row>
        <row r="1231">
          <cell r="A1231">
            <v>81712</v>
          </cell>
          <cell r="B1231" t="str">
            <v>FLANGE CEGO F0F0 DN 400</v>
          </cell>
          <cell r="C1231" t="str">
            <v>UN</v>
          </cell>
          <cell r="D1231">
            <v>567.89</v>
          </cell>
        </row>
        <row r="1232">
          <cell r="A1232">
            <v>81713</v>
          </cell>
          <cell r="B1232" t="str">
            <v>FLANGE CEGO F0F0 DN 500</v>
          </cell>
          <cell r="C1232" t="str">
            <v>UN</v>
          </cell>
          <cell r="D1232">
            <v>436.88</v>
          </cell>
        </row>
        <row r="1233">
          <cell r="A1233">
            <v>81714</v>
          </cell>
          <cell r="B1233" t="str">
            <v>FLANGE CEGO F0F0 DN 600</v>
          </cell>
          <cell r="C1233" t="str">
            <v>UN</v>
          </cell>
          <cell r="D1233">
            <v>965.79</v>
          </cell>
        </row>
        <row r="1234">
          <cell r="A1234">
            <v>81715</v>
          </cell>
          <cell r="B1234" t="str">
            <v>FLANGE CEGO F0F0 DN 700</v>
          </cell>
          <cell r="C1234" t="str">
            <v>UN</v>
          </cell>
          <cell r="D1234">
            <v>1518.85</v>
          </cell>
        </row>
        <row r="1235">
          <cell r="A1235">
            <v>81716</v>
          </cell>
          <cell r="B1235" t="str">
            <v>FLANGE CEGO F0F0 DN 800</v>
          </cell>
          <cell r="C1235" t="str">
            <v>UN</v>
          </cell>
          <cell r="D1235">
            <v>1805.48</v>
          </cell>
        </row>
        <row r="1236">
          <cell r="A1236">
            <v>81717</v>
          </cell>
          <cell r="B1236" t="str">
            <v>FLANGE CEGO F0F0 DN 900</v>
          </cell>
          <cell r="C1236" t="str">
            <v>UN</v>
          </cell>
          <cell r="D1236">
            <v>2171.4899999999998</v>
          </cell>
        </row>
        <row r="1237">
          <cell r="A1237">
            <v>81718</v>
          </cell>
          <cell r="B1237" t="str">
            <v>FLANGE CEGO F0F0 DN 1000</v>
          </cell>
          <cell r="C1237" t="str">
            <v>UN</v>
          </cell>
          <cell r="D1237">
            <v>2586.0500000000002</v>
          </cell>
        </row>
        <row r="1238">
          <cell r="A1238">
            <v>81719</v>
          </cell>
          <cell r="B1238" t="str">
            <v>RG F0F0 DUC.PN 10 C/FLANGES ACION.DIR.C/CAB.DN 200</v>
          </cell>
          <cell r="C1238" t="str">
            <v>UN</v>
          </cell>
          <cell r="D1238">
            <v>1152.8800000000001</v>
          </cell>
        </row>
        <row r="1239">
          <cell r="A1239">
            <v>81720</v>
          </cell>
          <cell r="B1239" t="str">
            <v>RG F0F0 DUC.PN 10 C/FLANGES ACION.DIR.C/CAB.DN 250</v>
          </cell>
          <cell r="C1239" t="str">
            <v>UN</v>
          </cell>
          <cell r="D1239">
            <v>1842.65</v>
          </cell>
        </row>
        <row r="1240">
          <cell r="A1240">
            <v>81721</v>
          </cell>
          <cell r="B1240" t="str">
            <v>RG F0F0 DUC.PN 10 C/FLANGES ACION.DIR.C/CAB.DN 300</v>
          </cell>
          <cell r="C1240" t="str">
            <v>UN</v>
          </cell>
          <cell r="D1240">
            <v>2434.94</v>
          </cell>
        </row>
        <row r="1241">
          <cell r="A1241">
            <v>81722</v>
          </cell>
          <cell r="B1241" t="str">
            <v>RG F0F0 DUC.PN 10 C/FLANGES ACION.DIR.C/CAB.DN 400</v>
          </cell>
          <cell r="C1241" t="str">
            <v>UN</v>
          </cell>
          <cell r="D1241">
            <v>4301.05</v>
          </cell>
        </row>
        <row r="1242">
          <cell r="A1242">
            <v>81723</v>
          </cell>
          <cell r="B1242" t="str">
            <v>RG F0F0 DUC.PN 10 C/FLANGES ACION.DIR.C/CAB.DN 500</v>
          </cell>
          <cell r="C1242" t="str">
            <v>UN</v>
          </cell>
          <cell r="D1242">
            <v>6100.96</v>
          </cell>
        </row>
        <row r="1243">
          <cell r="A1243">
            <v>81724</v>
          </cell>
          <cell r="B1243" t="str">
            <v>RG F0F0 DUC.PN 10 C/FLANGES ACION.DIR.C/CAB.DN 600</v>
          </cell>
          <cell r="C1243" t="str">
            <v>UN</v>
          </cell>
          <cell r="D1243">
            <v>9803.4</v>
          </cell>
        </row>
        <row r="1244">
          <cell r="A1244">
            <v>81725</v>
          </cell>
          <cell r="B1244" t="str">
            <v>RG F0F0 DUC.PN 10 C/FLANGES ACION.DIR.C/CAB.DN 700</v>
          </cell>
          <cell r="C1244" t="str">
            <v>UN</v>
          </cell>
          <cell r="D1244">
            <v>16779.259999999998</v>
          </cell>
        </row>
        <row r="1245">
          <cell r="A1245">
            <v>81726</v>
          </cell>
          <cell r="B1245" t="str">
            <v>RG F0F0 DUC.PN 10 C/FLANGES ACION.DIR.C/CAB.DN 800</v>
          </cell>
          <cell r="C1245" t="str">
            <v>UN</v>
          </cell>
          <cell r="D1245">
            <v>21028.37</v>
          </cell>
        </row>
        <row r="1246">
          <cell r="A1246">
            <v>81727</v>
          </cell>
          <cell r="B1246" t="str">
            <v>RG F0F0 DUC.PN 10 C/FLANGES ACION.DIR.C/CAB.DN 900</v>
          </cell>
          <cell r="C1246" t="str">
            <v>UN</v>
          </cell>
          <cell r="D1246">
            <v>26326.36</v>
          </cell>
        </row>
        <row r="1247">
          <cell r="A1247">
            <v>81728</v>
          </cell>
          <cell r="B1247" t="str">
            <v>RG F0F0 DUC.PN 10 C/ FLANGES AC.DIR.C/CAB.DN 1000</v>
          </cell>
          <cell r="C1247" t="str">
            <v>UN</v>
          </cell>
          <cell r="D1247">
            <v>34023.42</v>
          </cell>
        </row>
        <row r="1248">
          <cell r="A1248">
            <v>81729</v>
          </cell>
          <cell r="B1248" t="str">
            <v>RG F0F0 DUC.PN 10 C/ FLANGES AC.DIR.C/CAB.DN 1200</v>
          </cell>
          <cell r="C1248" t="str">
            <v>UN</v>
          </cell>
          <cell r="D1248">
            <v>43970.879999999997</v>
          </cell>
        </row>
        <row r="1249">
          <cell r="A1249">
            <v>81730</v>
          </cell>
          <cell r="B1249" t="str">
            <v>RG F0F0 DUC.PN 10 C/FLANGES ACION.DIR.C/VOL.DN 200</v>
          </cell>
          <cell r="C1249" t="str">
            <v>UN</v>
          </cell>
          <cell r="D1249">
            <v>1247.57</v>
          </cell>
        </row>
        <row r="1250">
          <cell r="A1250">
            <v>81731</v>
          </cell>
          <cell r="B1250" t="str">
            <v>RG F0F0 DUC.PN 10 C/FLANGES ACION.DIR.C/VOL.DN 250</v>
          </cell>
          <cell r="C1250" t="str">
            <v>UN</v>
          </cell>
          <cell r="D1250">
            <v>1960.81</v>
          </cell>
        </row>
        <row r="1251">
          <cell r="A1251">
            <v>81732</v>
          </cell>
          <cell r="B1251" t="str">
            <v>RG F0F0 DUC.PN 10 C/FLANGES ACION.DIR.C/VOL.DN 300</v>
          </cell>
          <cell r="C1251" t="str">
            <v>UN</v>
          </cell>
          <cell r="D1251">
            <v>2553.11</v>
          </cell>
        </row>
        <row r="1252">
          <cell r="A1252">
            <v>81733</v>
          </cell>
          <cell r="B1252" t="str">
            <v>RG F0F0 DUC.PN 10 C/FLANGES ACION.DIR.C/VOL.DN 400</v>
          </cell>
          <cell r="C1252" t="str">
            <v>UN</v>
          </cell>
          <cell r="D1252">
            <v>4419.2299999999996</v>
          </cell>
        </row>
        <row r="1253">
          <cell r="A1253">
            <v>81734</v>
          </cell>
          <cell r="B1253" t="str">
            <v>RG F0F0 DUC.PN 10 C/FLANGES ACION.DIR.C/VOL.DN 500</v>
          </cell>
          <cell r="C1253" t="str">
            <v>UN</v>
          </cell>
          <cell r="D1253">
            <v>6219.17</v>
          </cell>
        </row>
        <row r="1254">
          <cell r="A1254">
            <v>81735</v>
          </cell>
          <cell r="B1254" t="str">
            <v>RG F0F0 DUC.PN 10 C/FLANGES ACION.DIR.C/VOL.DN 600</v>
          </cell>
          <cell r="C1254" t="str">
            <v>UN</v>
          </cell>
          <cell r="D1254">
            <v>9898.06</v>
          </cell>
        </row>
        <row r="1255">
          <cell r="A1255">
            <v>81736</v>
          </cell>
          <cell r="B1255" t="str">
            <v>RG F0F0 DUC.PN 10 C/FLANGES ACION.DIR.C/VOL.DN 700</v>
          </cell>
          <cell r="C1255" t="str">
            <v>UN</v>
          </cell>
          <cell r="D1255">
            <v>16880.689999999999</v>
          </cell>
        </row>
        <row r="1256">
          <cell r="A1256">
            <v>81737</v>
          </cell>
          <cell r="B1256" t="str">
            <v>RG F0F0 DUC.PN 10 C/FLANGES ACION.DIR.C/VOL.DN 800</v>
          </cell>
          <cell r="C1256" t="str">
            <v>UN</v>
          </cell>
          <cell r="D1256">
            <v>21129.82</v>
          </cell>
        </row>
        <row r="1257">
          <cell r="A1257">
            <v>81738</v>
          </cell>
          <cell r="B1257" t="str">
            <v>RG F0F0 DUC.PN 10 C/FLANGES ACION.DIR.C/VOL.DN 900</v>
          </cell>
          <cell r="C1257" t="str">
            <v>UN</v>
          </cell>
          <cell r="D1257">
            <v>26427.8</v>
          </cell>
        </row>
        <row r="1258">
          <cell r="A1258">
            <v>81739</v>
          </cell>
          <cell r="B1258" t="str">
            <v>RG F0F0 DUC.PN 10 C/FLANGES AC.DIR.C/VOL.DN 1000</v>
          </cell>
          <cell r="C1258" t="str">
            <v>UN</v>
          </cell>
          <cell r="D1258">
            <v>34124.83</v>
          </cell>
        </row>
        <row r="1259">
          <cell r="A1259">
            <v>81740</v>
          </cell>
          <cell r="B1259" t="str">
            <v>RG F0F0 DUC.PN 10 C/FLANGES AC.DIR.C/VOL.DN 1200</v>
          </cell>
          <cell r="C1259" t="str">
            <v>UN</v>
          </cell>
          <cell r="D1259">
            <v>44063.6</v>
          </cell>
        </row>
        <row r="1260">
          <cell r="A1260">
            <v>81741</v>
          </cell>
          <cell r="B1260" t="str">
            <v>RG F0F0 DUC.PN10 FF ACION.DIR.BY-PASS C/VOL.DN 400</v>
          </cell>
          <cell r="C1260" t="str">
            <v>UN</v>
          </cell>
          <cell r="D1260">
            <v>4905.8999999999996</v>
          </cell>
        </row>
        <row r="1261">
          <cell r="A1261">
            <v>81742</v>
          </cell>
          <cell r="B1261" t="str">
            <v>RG F0F0 DUC.PN10 FF ACION.DIR.BY-PASS C/VOL.DN 500</v>
          </cell>
          <cell r="C1261" t="str">
            <v>UN</v>
          </cell>
          <cell r="D1261">
            <v>6936.77</v>
          </cell>
        </row>
        <row r="1262">
          <cell r="A1262">
            <v>81743</v>
          </cell>
          <cell r="B1262" t="str">
            <v>RG F0F0 DUC.PN10 FF ACION.DIR.BY-PASS C/VOL.DN 600</v>
          </cell>
          <cell r="C1262" t="str">
            <v>UN</v>
          </cell>
          <cell r="D1262">
            <v>10771.18</v>
          </cell>
        </row>
        <row r="1263">
          <cell r="A1263">
            <v>81744</v>
          </cell>
          <cell r="B1263" t="str">
            <v>RG F0F0 DUC.PN10 FF ACION.DIR.BY-PASS C/VOL.DN 700</v>
          </cell>
          <cell r="C1263" t="str">
            <v>UN</v>
          </cell>
          <cell r="D1263">
            <v>16696.55</v>
          </cell>
        </row>
        <row r="1264">
          <cell r="A1264">
            <v>81745</v>
          </cell>
          <cell r="B1264" t="str">
            <v>RG F0F0 DUC.PN10 FF ACION.DIR.BY-PASS C/VOL.DN 800</v>
          </cell>
          <cell r="C1264" t="str">
            <v>UN</v>
          </cell>
          <cell r="D1264">
            <v>20446.03</v>
          </cell>
        </row>
        <row r="1265">
          <cell r="A1265">
            <v>81746</v>
          </cell>
          <cell r="B1265" t="str">
            <v>RG F0F0 DUC.PN10 FF ACION.DIR.BY-PASS C/VOL.DN 900</v>
          </cell>
          <cell r="C1265" t="str">
            <v>UN</v>
          </cell>
          <cell r="D1265">
            <v>26439.200000000001</v>
          </cell>
        </row>
        <row r="1266">
          <cell r="A1266">
            <v>81747</v>
          </cell>
          <cell r="B1266" t="str">
            <v>RG F0F0 DUC.PN10 FF AC.DIR.C/BY-PASS VOL.DN 1000</v>
          </cell>
          <cell r="C1266" t="str">
            <v>UN</v>
          </cell>
          <cell r="D1266">
            <v>32830.839999999997</v>
          </cell>
        </row>
        <row r="1267">
          <cell r="A1267">
            <v>81748</v>
          </cell>
          <cell r="B1267" t="str">
            <v>RG F0F0 DUC.PN10 FF AC.DIR.C/BY-PASS VOL.DN 1200</v>
          </cell>
          <cell r="C1267" t="str">
            <v>UN</v>
          </cell>
          <cell r="D1267">
            <v>40767.65</v>
          </cell>
        </row>
        <row r="1268">
          <cell r="A1268">
            <v>81749</v>
          </cell>
          <cell r="B1268" t="str">
            <v>RG F0F0 DUC.PN 16 C/FLANGES ACION.DIR.C/CAB.DN 50</v>
          </cell>
          <cell r="C1268" t="str">
            <v>UN</v>
          </cell>
          <cell r="D1268">
            <v>168.12</v>
          </cell>
        </row>
        <row r="1269">
          <cell r="A1269">
            <v>81750</v>
          </cell>
          <cell r="B1269" t="str">
            <v>RG F0F0 DUC.PN 16 C/FLANGES ACION.DIR.C/CAB. DN 75</v>
          </cell>
          <cell r="C1269" t="str">
            <v>UN</v>
          </cell>
          <cell r="D1269">
            <v>250.09</v>
          </cell>
        </row>
        <row r="1270">
          <cell r="A1270">
            <v>81751</v>
          </cell>
          <cell r="B1270" t="str">
            <v>RG F0F0 DUC.PN 16 C/FLANGES ACION.DIR.C/CAB.DN 100</v>
          </cell>
          <cell r="C1270" t="str">
            <v>UN</v>
          </cell>
          <cell r="D1270">
            <v>328.59</v>
          </cell>
        </row>
        <row r="1271">
          <cell r="A1271">
            <v>81752</v>
          </cell>
          <cell r="B1271" t="str">
            <v>RG F0F0 DUC.PN 16 C/FLANGES ACION.DIR.C/CAB.DN 150</v>
          </cell>
          <cell r="C1271" t="str">
            <v>UN</v>
          </cell>
          <cell r="D1271">
            <v>510.61</v>
          </cell>
        </row>
        <row r="1272">
          <cell r="A1272">
            <v>81753</v>
          </cell>
          <cell r="B1272" t="str">
            <v>RG F0F0 DUC.PN 16 C/FLANGES ACION.DIR.C/CAB.DN 200</v>
          </cell>
          <cell r="C1272" t="str">
            <v>UN</v>
          </cell>
          <cell r="D1272">
            <v>802.98</v>
          </cell>
        </row>
        <row r="1273">
          <cell r="A1273">
            <v>81754</v>
          </cell>
          <cell r="B1273" t="str">
            <v>RG F0F0 DUC.PN 16 C/FLANGES ACION.DIR.C/CAB.DN 250</v>
          </cell>
          <cell r="C1273" t="str">
            <v>UN</v>
          </cell>
          <cell r="D1273">
            <v>1157.92</v>
          </cell>
        </row>
        <row r="1274">
          <cell r="A1274">
            <v>81755</v>
          </cell>
          <cell r="B1274" t="str">
            <v>RG F0F0 DUC.PN 16 C/FLANGES ACION.DIR.C/CAB.DN 300</v>
          </cell>
          <cell r="C1274" t="str">
            <v>UN</v>
          </cell>
          <cell r="D1274">
            <v>1689.46</v>
          </cell>
        </row>
        <row r="1275">
          <cell r="A1275">
            <v>81756</v>
          </cell>
          <cell r="B1275" t="str">
            <v>RG F0F0 DUC.PN 16 C/FLANGES ACION.DIR.C/VOL. DN 50</v>
          </cell>
          <cell r="C1275" t="str">
            <v>UN</v>
          </cell>
          <cell r="D1275">
            <v>180.89</v>
          </cell>
        </row>
        <row r="1276">
          <cell r="A1276">
            <v>81757</v>
          </cell>
          <cell r="B1276" t="str">
            <v>RG F0F0 DUC.PN 16 C/FLANGES ACION.DIR.C/VOL. DN 75</v>
          </cell>
          <cell r="C1276" t="str">
            <v>UN</v>
          </cell>
          <cell r="D1276">
            <v>275.10000000000002</v>
          </cell>
        </row>
        <row r="1277">
          <cell r="A1277">
            <v>81758</v>
          </cell>
          <cell r="B1277" t="str">
            <v>RG F0F0 DUC.PN 16 C/FLANGES ACION.DIR.C/VOL.DN 100</v>
          </cell>
          <cell r="C1277" t="str">
            <v>UN</v>
          </cell>
          <cell r="D1277">
            <v>353.57</v>
          </cell>
        </row>
        <row r="1278">
          <cell r="A1278">
            <v>81759</v>
          </cell>
          <cell r="B1278" t="str">
            <v>RG F0F0 DUC.PN 16 C/FLANGES ACION.DIR.C/VOL.DN 150</v>
          </cell>
          <cell r="C1278" t="str">
            <v>UN</v>
          </cell>
          <cell r="D1278">
            <v>554.46</v>
          </cell>
        </row>
        <row r="1279">
          <cell r="A1279">
            <v>81760</v>
          </cell>
          <cell r="B1279" t="str">
            <v>RG F0F0 DUC.PN 16 C/FLANGES ACION.DIR.C/VOL.DN 200</v>
          </cell>
          <cell r="C1279" t="str">
            <v>UN</v>
          </cell>
          <cell r="D1279">
            <v>864.84</v>
          </cell>
        </row>
        <row r="1280">
          <cell r="A1280">
            <v>81761</v>
          </cell>
          <cell r="B1280" t="str">
            <v>RG F0F0 DUC.PN 16 C/FLANGES ACION.DIR.C/VOL.DN 250</v>
          </cell>
          <cell r="C1280" t="str">
            <v>UN</v>
          </cell>
          <cell r="D1280">
            <v>1252.57</v>
          </cell>
        </row>
        <row r="1281">
          <cell r="A1281">
            <v>81762</v>
          </cell>
          <cell r="B1281" t="str">
            <v>RG F0F0 DUC.PN 16 C/FLANGES ACION.DIR.C/VOL.DN 300</v>
          </cell>
          <cell r="C1281" t="str">
            <v>UN</v>
          </cell>
          <cell r="D1281">
            <v>1784.14</v>
          </cell>
        </row>
        <row r="1282">
          <cell r="A1282">
            <v>81763</v>
          </cell>
          <cell r="B1282" t="str">
            <v>RG F0F0 DUC.PN16 FF ACION.DIR.BY-PASS C/VOL.DN 250</v>
          </cell>
          <cell r="C1282" t="str">
            <v>UN</v>
          </cell>
          <cell r="D1282">
            <v>2398.36</v>
          </cell>
        </row>
        <row r="1283">
          <cell r="A1283">
            <v>81764</v>
          </cell>
          <cell r="B1283" t="str">
            <v>RG F0F0 DUC.PN16 FF ACION.DIR.BY-PASS C/VOL.DN 300</v>
          </cell>
          <cell r="C1283" t="str">
            <v>UN</v>
          </cell>
          <cell r="D1283">
            <v>2998.85</v>
          </cell>
        </row>
        <row r="1284">
          <cell r="A1284">
            <v>81765</v>
          </cell>
          <cell r="B1284" t="str">
            <v>RG F0F0 DUC.PN16 FF ACION.DIR.BY-PASS C/VOL.DN 400</v>
          </cell>
          <cell r="C1284" t="str">
            <v>UN</v>
          </cell>
          <cell r="D1284">
            <v>4916.22</v>
          </cell>
        </row>
        <row r="1285">
          <cell r="A1285">
            <v>81766</v>
          </cell>
          <cell r="B1285" t="str">
            <v>RG F0F0 DUC.PN16 FF ACION.DIR.BY-PASS C/VOL.DN 500</v>
          </cell>
          <cell r="C1285" t="str">
            <v>UN</v>
          </cell>
          <cell r="D1285">
            <v>6991.5</v>
          </cell>
        </row>
        <row r="1286">
          <cell r="A1286">
            <v>81767</v>
          </cell>
          <cell r="B1286" t="str">
            <v>RG F0F0 DUC.PN16 FF ACION.DIR.BY-PASS C/VOL.DN 600</v>
          </cell>
          <cell r="C1286" t="str">
            <v>UN</v>
          </cell>
          <cell r="D1286">
            <v>11174.74</v>
          </cell>
        </row>
        <row r="1287">
          <cell r="A1287">
            <v>81768</v>
          </cell>
          <cell r="B1287" t="str">
            <v>RG F0F0 DC.PN16 FF AC.C/RED.ENG.BY-PASS C/V DN 700</v>
          </cell>
          <cell r="C1287" t="str">
            <v>UN</v>
          </cell>
          <cell r="D1287">
            <v>18127.22</v>
          </cell>
        </row>
        <row r="1288">
          <cell r="A1288">
            <v>81769</v>
          </cell>
          <cell r="B1288" t="str">
            <v>RG F0F0 DC.PN16 FF AC.C/RED.ENG.BY-PASS C/V DN 800</v>
          </cell>
          <cell r="C1288" t="str">
            <v>UN</v>
          </cell>
          <cell r="D1288">
            <v>22381.18</v>
          </cell>
        </row>
        <row r="1289">
          <cell r="A1289">
            <v>81770</v>
          </cell>
          <cell r="B1289" t="str">
            <v>RG F0F0 DC.PN16 FF AC.C/RED.ENG.BY-PASS C/V DN 900</v>
          </cell>
          <cell r="C1289" t="str">
            <v>UN</v>
          </cell>
          <cell r="D1289">
            <v>28037.59</v>
          </cell>
        </row>
        <row r="1290">
          <cell r="A1290">
            <v>81771</v>
          </cell>
          <cell r="B1290" t="str">
            <v>RG F0F0 DC.PN16 FF AC.RED.ENG.BY-PASS C/V DN 1000</v>
          </cell>
          <cell r="C1290" t="str">
            <v>UN</v>
          </cell>
          <cell r="D1290">
            <v>35922.639999999999</v>
          </cell>
        </row>
        <row r="1291">
          <cell r="A1291">
            <v>81772</v>
          </cell>
          <cell r="B1291" t="str">
            <v>RG F0F0 DC.PN16 FF AC.RED.ENG.BY-PASS C/V DN 1200</v>
          </cell>
          <cell r="C1291" t="str">
            <v>UN</v>
          </cell>
          <cell r="D1291">
            <v>46025.21</v>
          </cell>
        </row>
        <row r="1292">
          <cell r="A1292">
            <v>81773</v>
          </cell>
          <cell r="B1292" t="str">
            <v>RG F0F0 DUC. PN 10 JE ACION. DIRETO C/CAB. DN 250</v>
          </cell>
          <cell r="C1292" t="str">
            <v>UN</v>
          </cell>
          <cell r="D1292">
            <v>1776.5</v>
          </cell>
        </row>
        <row r="1293">
          <cell r="A1293">
            <v>81774</v>
          </cell>
          <cell r="B1293" t="str">
            <v>RG F0F0 DUC. PN 10 JE ACION. DIRETO C/CAB. DN 300</v>
          </cell>
          <cell r="C1293" t="str">
            <v>UN</v>
          </cell>
          <cell r="D1293">
            <v>2377.5</v>
          </cell>
        </row>
        <row r="1294">
          <cell r="A1294">
            <v>81775</v>
          </cell>
          <cell r="B1294" t="str">
            <v>RG F0F0 DUC. PN 10 JE ACION. DIRETO C/CAB. DN 400</v>
          </cell>
          <cell r="C1294" t="str">
            <v>UN</v>
          </cell>
          <cell r="D1294">
            <v>4098.1000000000004</v>
          </cell>
        </row>
        <row r="1295">
          <cell r="A1295">
            <v>81776</v>
          </cell>
          <cell r="B1295" t="str">
            <v>RG F0F0 DUC.PN 10 JE ACION. DIRETO C/CAB. DN 500</v>
          </cell>
          <cell r="C1295" t="str">
            <v>UN</v>
          </cell>
          <cell r="D1295">
            <v>6156.91</v>
          </cell>
        </row>
        <row r="1296">
          <cell r="A1296">
            <v>81777</v>
          </cell>
          <cell r="B1296" t="str">
            <v>RG F0F0 DUC. PN 10 JE ACION. DIRETO C/CAB. DN 600</v>
          </cell>
          <cell r="C1296" t="str">
            <v>UN</v>
          </cell>
          <cell r="D1296">
            <v>10113.41</v>
          </cell>
        </row>
        <row r="1297">
          <cell r="A1297">
            <v>81778</v>
          </cell>
          <cell r="B1297" t="str">
            <v>RG F0F0 DUC. PN 10 JE ACION. DIRETO C/VOL. DN 250</v>
          </cell>
          <cell r="C1297" t="str">
            <v>UN</v>
          </cell>
          <cell r="D1297">
            <v>1894.72</v>
          </cell>
        </row>
        <row r="1298">
          <cell r="A1298">
            <v>81779</v>
          </cell>
          <cell r="B1298" t="str">
            <v>RG F0F0 DUC. PN 10 JE ACION. DIRETO C/VOL. DN 300</v>
          </cell>
          <cell r="C1298" t="str">
            <v>UN</v>
          </cell>
          <cell r="D1298">
            <v>2495.6</v>
          </cell>
        </row>
        <row r="1299">
          <cell r="A1299">
            <v>81780</v>
          </cell>
          <cell r="B1299" t="str">
            <v>RG F0F0 DUC. PN 10 JE ACION. DIRETO C/VOL. DN 400</v>
          </cell>
          <cell r="C1299" t="str">
            <v>UN</v>
          </cell>
          <cell r="D1299">
            <v>4216.28</v>
          </cell>
        </row>
        <row r="1300">
          <cell r="A1300">
            <v>81781</v>
          </cell>
          <cell r="B1300" t="str">
            <v>RG F0F0 DUC. PN 10 JE ACION. DIRETO C/VOL. DN 500</v>
          </cell>
          <cell r="C1300" t="str">
            <v>UN</v>
          </cell>
          <cell r="D1300">
            <v>6275.09</v>
          </cell>
        </row>
        <row r="1301">
          <cell r="A1301">
            <v>81782</v>
          </cell>
          <cell r="B1301" t="str">
            <v>RG F0F0 DUC. PN 10 JE ACION. DIRETO C/VOL. DN 600</v>
          </cell>
          <cell r="C1301" t="str">
            <v>UN</v>
          </cell>
          <cell r="D1301">
            <v>10231.52</v>
          </cell>
        </row>
        <row r="1302">
          <cell r="A1302">
            <v>81783</v>
          </cell>
          <cell r="B1302" t="str">
            <v>RG F0F0 DUC. PN 16 JE ACION. DIRETO C/CAB. DN 50</v>
          </cell>
          <cell r="C1302" t="str">
            <v>UN</v>
          </cell>
          <cell r="D1302">
            <v>174.49</v>
          </cell>
        </row>
        <row r="1303">
          <cell r="A1303">
            <v>81784</v>
          </cell>
          <cell r="B1303" t="str">
            <v>RG F0F0 DUC. PN 16 JE ACION. DIRETO C/CAB. DN 75</v>
          </cell>
          <cell r="C1303" t="str">
            <v>UN</v>
          </cell>
          <cell r="D1303">
            <v>259.57</v>
          </cell>
        </row>
        <row r="1304">
          <cell r="A1304">
            <v>81785</v>
          </cell>
          <cell r="B1304" t="str">
            <v>RG F0F0 DUC. PN 16 JE ACION. DIRETO C/CAB. DN 100</v>
          </cell>
          <cell r="C1304" t="str">
            <v>UN</v>
          </cell>
          <cell r="D1304">
            <v>341.04</v>
          </cell>
        </row>
        <row r="1305">
          <cell r="A1305">
            <v>81786</v>
          </cell>
          <cell r="B1305" t="str">
            <v>RG F0F0 DUC. PN 16 JE ACION. DIRETO C/CAB. DN 150</v>
          </cell>
          <cell r="C1305" t="str">
            <v>UN</v>
          </cell>
          <cell r="D1305">
            <v>529.96</v>
          </cell>
        </row>
        <row r="1306">
          <cell r="A1306">
            <v>81787</v>
          </cell>
          <cell r="B1306" t="str">
            <v>RG F0F0 DUC. PN 16 JE ACION. DIRETO C/CAB. DN 200</v>
          </cell>
          <cell r="C1306" t="str">
            <v>UN</v>
          </cell>
          <cell r="D1306">
            <v>840.12</v>
          </cell>
        </row>
        <row r="1307">
          <cell r="A1307">
            <v>81788</v>
          </cell>
          <cell r="B1307" t="str">
            <v>RG F0F0 DUC. PN 16 JE ACION. DIRETO C/CAB. DN 250</v>
          </cell>
          <cell r="C1307" t="str">
            <v>UN</v>
          </cell>
          <cell r="D1307">
            <v>1191.49</v>
          </cell>
        </row>
        <row r="1308">
          <cell r="A1308">
            <v>81789</v>
          </cell>
          <cell r="B1308" t="str">
            <v>RG F0F0 DUC. PN 16 JE ACION. DIRETO C/CAB. DN 300</v>
          </cell>
          <cell r="C1308" t="str">
            <v>UN</v>
          </cell>
          <cell r="D1308">
            <v>1929.22</v>
          </cell>
        </row>
        <row r="1309">
          <cell r="A1309">
            <v>81790</v>
          </cell>
          <cell r="B1309" t="str">
            <v>RG F0F0 DUC. PN 16 JE ACION. DIRETO C/VOL. DN 50</v>
          </cell>
          <cell r="C1309" t="str">
            <v>UN</v>
          </cell>
          <cell r="D1309">
            <v>187.22</v>
          </cell>
        </row>
        <row r="1310">
          <cell r="A1310">
            <v>81791</v>
          </cell>
          <cell r="B1310" t="str">
            <v>RG F0F0 DUC. PN 16 JE ACION. DIRETO C/VOL. DN 75</v>
          </cell>
          <cell r="C1310" t="str">
            <v>UN</v>
          </cell>
          <cell r="D1310">
            <v>284.72000000000003</v>
          </cell>
        </row>
        <row r="1311">
          <cell r="A1311">
            <v>81792</v>
          </cell>
          <cell r="B1311" t="str">
            <v>RG F0F0 DUC. PN 16 JE ACION. DIRETO C/VOL. DN 100</v>
          </cell>
          <cell r="C1311" t="str">
            <v>UN</v>
          </cell>
          <cell r="D1311">
            <v>365.93</v>
          </cell>
        </row>
        <row r="1312">
          <cell r="A1312">
            <v>81793</v>
          </cell>
          <cell r="B1312" t="str">
            <v>RG F0F0 DUC. PN 16 JE ACION. DIRETO C/VOL. DN 150</v>
          </cell>
          <cell r="C1312" t="str">
            <v>UN</v>
          </cell>
          <cell r="D1312">
            <v>573.85</v>
          </cell>
        </row>
        <row r="1313">
          <cell r="A1313">
            <v>81794</v>
          </cell>
          <cell r="B1313" t="str">
            <v>RG F0F0 DUC. PN 16 JE ACION. DIRETO C/VOL. DN 200</v>
          </cell>
          <cell r="C1313" t="str">
            <v>UN</v>
          </cell>
          <cell r="D1313">
            <v>884.02</v>
          </cell>
        </row>
        <row r="1314">
          <cell r="A1314">
            <v>81795</v>
          </cell>
          <cell r="B1314" t="str">
            <v>RG F0F0 DUC. PN 16 JE ACION. DIRETO C/VOL. DN 250</v>
          </cell>
          <cell r="C1314" t="str">
            <v>UN</v>
          </cell>
          <cell r="D1314">
            <v>1286.18</v>
          </cell>
        </row>
        <row r="1315">
          <cell r="A1315">
            <v>81796</v>
          </cell>
          <cell r="B1315" t="str">
            <v>RG F0F0 DUC. PN 16 JE ACION. DIRETO C/VOL. DN 300</v>
          </cell>
          <cell r="C1315" t="str">
            <v>UN</v>
          </cell>
          <cell r="D1315">
            <v>2023.9</v>
          </cell>
        </row>
        <row r="1316">
          <cell r="A1316">
            <v>81797</v>
          </cell>
          <cell r="B1316" t="str">
            <v>RG F0F0 DUC.PN 16 JE AC.DIR.C/BY-PASS/VOL.DN 250</v>
          </cell>
          <cell r="C1316" t="str">
            <v>UN</v>
          </cell>
          <cell r="D1316">
            <v>2231.66</v>
          </cell>
        </row>
        <row r="1317">
          <cell r="A1317">
            <v>81798</v>
          </cell>
          <cell r="B1317" t="str">
            <v>RG F0F0 DUC.PN 16 JE AC.DIR.C/BY-PASS/VOL.DN 300</v>
          </cell>
          <cell r="C1317" t="str">
            <v>UN</v>
          </cell>
          <cell r="D1317">
            <v>2828.74</v>
          </cell>
        </row>
        <row r="1318">
          <cell r="A1318">
            <v>81799</v>
          </cell>
          <cell r="B1318" t="str">
            <v>RG F0F0 DUC.PN 16 JE AC.DIR.C/BY-PASS/VOL.DN 400</v>
          </cell>
          <cell r="C1318" t="str">
            <v>UN</v>
          </cell>
          <cell r="D1318">
            <v>4792.18</v>
          </cell>
        </row>
        <row r="1319">
          <cell r="A1319">
            <v>81801</v>
          </cell>
          <cell r="B1319" t="str">
            <v>RG F0F0 DUC.PN 16 JE AC.DIR.C/BY-PASS/VOL.DN 500</v>
          </cell>
          <cell r="C1319" t="str">
            <v>UN</v>
          </cell>
          <cell r="D1319">
            <v>6540.95</v>
          </cell>
        </row>
        <row r="1320">
          <cell r="A1320">
            <v>81802</v>
          </cell>
          <cell r="B1320" t="str">
            <v>RG F0F0 DUC.PN 16 JE AC.DIR.C/BY-PASS/VOL.DN 600</v>
          </cell>
          <cell r="C1320" t="str">
            <v>UN</v>
          </cell>
          <cell r="D1320">
            <v>10476.200000000001</v>
          </cell>
        </row>
        <row r="1321">
          <cell r="A1321">
            <v>81803</v>
          </cell>
          <cell r="B1321" t="str">
            <v>RG F0F0 DUCTIL PN 10 P/TUBOS PVC C/CABECOTE DN 50</v>
          </cell>
          <cell r="C1321" t="str">
            <v>UN</v>
          </cell>
          <cell r="D1321">
            <v>142.5</v>
          </cell>
        </row>
        <row r="1322">
          <cell r="A1322">
            <v>81804</v>
          </cell>
          <cell r="B1322" t="str">
            <v>RG F0F0 DUCTIL PN 10 P/TUBOS PVC C/CABECOTE DN 75</v>
          </cell>
          <cell r="C1322" t="str">
            <v>UN</v>
          </cell>
          <cell r="D1322">
            <v>240.53</v>
          </cell>
        </row>
        <row r="1323">
          <cell r="A1323">
            <v>81805</v>
          </cell>
          <cell r="B1323" t="str">
            <v>RG F0F0 DUCTIL PN 10 P/TUBOS PVC C/CABECOTE DN 100</v>
          </cell>
          <cell r="C1323" t="str">
            <v>UN</v>
          </cell>
          <cell r="D1323">
            <v>324.37</v>
          </cell>
        </row>
        <row r="1324">
          <cell r="A1324">
            <v>81806</v>
          </cell>
          <cell r="B1324" t="str">
            <v>RG F0F0 DUCTIL PN 10 P/TUBOS PVC C/VOLANTE DN 50</v>
          </cell>
          <cell r="C1324" t="str">
            <v>UN</v>
          </cell>
          <cell r="D1324">
            <v>155.22999999999999</v>
          </cell>
        </row>
        <row r="1325">
          <cell r="A1325">
            <v>81807</v>
          </cell>
          <cell r="B1325" t="str">
            <v>RG F0F0 DUCTIL PN 10 P/TUBOS PVC C/VOLANTE DN 75</v>
          </cell>
          <cell r="C1325" t="str">
            <v>UN</v>
          </cell>
          <cell r="D1325">
            <v>265.60000000000002</v>
          </cell>
        </row>
        <row r="1326">
          <cell r="A1326">
            <v>81808</v>
          </cell>
          <cell r="B1326" t="str">
            <v>RG F0F0 DUCTIL PN 10 P/TUBOS PVC C/VOLANTE DN 100</v>
          </cell>
          <cell r="C1326" t="str">
            <v>UN</v>
          </cell>
          <cell r="D1326">
            <v>349.42</v>
          </cell>
        </row>
        <row r="1327">
          <cell r="A1327">
            <v>81809</v>
          </cell>
          <cell r="B1327" t="str">
            <v>RG F0F0 DUC.PN 10 P/TUBOS F0C0 J.REKA C/CAB.DN 250</v>
          </cell>
          <cell r="C1327" t="str">
            <v>UN</v>
          </cell>
          <cell r="D1327">
            <v>2711.73</v>
          </cell>
        </row>
        <row r="1328">
          <cell r="A1328">
            <v>81810</v>
          </cell>
          <cell r="B1328" t="str">
            <v>RG F0F0 DUC.PN 10 P/TUBOS F0C0 J.REKA C/CAB.DN 300</v>
          </cell>
          <cell r="C1328" t="str">
            <v>UN</v>
          </cell>
          <cell r="D1328">
            <v>3950.11</v>
          </cell>
        </row>
        <row r="1329">
          <cell r="A1329">
            <v>81811</v>
          </cell>
          <cell r="B1329" t="str">
            <v>RG F0F0 DUC.PN 16 P/TUBOS F0C0 J.REKA C/CAB.DN 50</v>
          </cell>
          <cell r="C1329" t="str">
            <v>UN</v>
          </cell>
          <cell r="D1329">
            <v>0</v>
          </cell>
        </row>
        <row r="1330">
          <cell r="A1330">
            <v>81812</v>
          </cell>
          <cell r="B1330" t="str">
            <v>RG F0F0 DUC.PN 16 P/TUBOS F0C0 J.REKA C/CAB.DN 75</v>
          </cell>
          <cell r="C1330" t="str">
            <v>UN</v>
          </cell>
          <cell r="D1330">
            <v>0</v>
          </cell>
        </row>
        <row r="1331">
          <cell r="A1331">
            <v>81813</v>
          </cell>
          <cell r="B1331" t="str">
            <v>RG F0F0 DUC.PN 16 P/TUBOS F0C0 J.REKA C/CAB.DN 100</v>
          </cell>
          <cell r="C1331" t="str">
            <v>UN</v>
          </cell>
          <cell r="D1331">
            <v>0</v>
          </cell>
        </row>
        <row r="1332">
          <cell r="A1332">
            <v>81814</v>
          </cell>
          <cell r="B1332" t="str">
            <v>RG F0F0 DUC.PN 16 P/TUBOS F0C0 J.REKA C/CAB.DN 150</v>
          </cell>
          <cell r="C1332" t="str">
            <v>UN</v>
          </cell>
          <cell r="D1332">
            <v>0</v>
          </cell>
        </row>
        <row r="1333">
          <cell r="A1333">
            <v>81815</v>
          </cell>
          <cell r="B1333" t="str">
            <v>RG F0F0 DUC.PN 16 P/TUBOS F0C0 J.REKA C/CAB.DN 200</v>
          </cell>
          <cell r="C1333" t="str">
            <v>UN</v>
          </cell>
          <cell r="D1333">
            <v>802.98</v>
          </cell>
        </row>
        <row r="1334">
          <cell r="A1334">
            <v>81816</v>
          </cell>
          <cell r="B1334" t="str">
            <v>TAMPAO F0F0 DUCTIL TD-600</v>
          </cell>
          <cell r="C1334" t="str">
            <v>UN</v>
          </cell>
          <cell r="D1334">
            <v>110</v>
          </cell>
        </row>
        <row r="1335">
          <cell r="A1335">
            <v>81817</v>
          </cell>
          <cell r="B1335" t="str">
            <v>TAMPAO F0F0 DUCTIL TD-900</v>
          </cell>
          <cell r="C1335" t="str">
            <v>UN</v>
          </cell>
          <cell r="D1335">
            <v>180</v>
          </cell>
        </row>
        <row r="1336">
          <cell r="A1336">
            <v>81818</v>
          </cell>
          <cell r="B1336" t="str">
            <v>TAMPAO F0F0 DUCTIL ARTICULADO TDA-600</v>
          </cell>
          <cell r="C1336" t="str">
            <v>UN</v>
          </cell>
          <cell r="D1336">
            <v>120</v>
          </cell>
        </row>
        <row r="1337">
          <cell r="A1337">
            <v>81819</v>
          </cell>
          <cell r="B1337" t="str">
            <v>VENTOSA SIMPLES F0F0 C/ROSCA 3/4"</v>
          </cell>
          <cell r="C1337" t="str">
            <v>UN</v>
          </cell>
          <cell r="D1337">
            <v>80.13</v>
          </cell>
        </row>
        <row r="1338">
          <cell r="A1338">
            <v>81820</v>
          </cell>
          <cell r="B1338" t="str">
            <v>VENTOSA SIMPLES F0F0 C/ROSCA 1"</v>
          </cell>
          <cell r="C1338" t="str">
            <v>UN</v>
          </cell>
          <cell r="D1338">
            <v>77.709999999999994</v>
          </cell>
        </row>
        <row r="1339">
          <cell r="A1339">
            <v>81821</v>
          </cell>
          <cell r="B1339" t="str">
            <v>VENTOSA SIMPLES F0F0 C/ROSCA 1.1/4"</v>
          </cell>
          <cell r="C1339" t="str">
            <v>UN</v>
          </cell>
          <cell r="D1339">
            <v>76.25</v>
          </cell>
        </row>
        <row r="1340">
          <cell r="A1340">
            <v>81822</v>
          </cell>
          <cell r="B1340" t="str">
            <v>VENTOSA SIMPLES F0F0 C/ROSCA 1.1/2"</v>
          </cell>
          <cell r="C1340" t="str">
            <v>UN</v>
          </cell>
          <cell r="D1340">
            <v>74.459999999999994</v>
          </cell>
        </row>
        <row r="1341">
          <cell r="A1341">
            <v>81823</v>
          </cell>
          <cell r="B1341" t="str">
            <v>VENTOSA SIMPLES F0F0 C/FLANGES DN 50</v>
          </cell>
          <cell r="C1341" t="str">
            <v>UN</v>
          </cell>
          <cell r="D1341">
            <v>67.63</v>
          </cell>
        </row>
        <row r="1342">
          <cell r="A1342">
            <v>81824</v>
          </cell>
          <cell r="B1342" t="str">
            <v>VENTOSA DE TRIPLICE FUNCAO F0F0 DN 50</v>
          </cell>
          <cell r="C1342" t="str">
            <v>UN</v>
          </cell>
          <cell r="D1342">
            <v>332.65</v>
          </cell>
        </row>
        <row r="1343">
          <cell r="A1343">
            <v>81825</v>
          </cell>
          <cell r="B1343" t="str">
            <v>VENTOSA DE TRIPLICE FUNCAO F0F0 DN 100</v>
          </cell>
          <cell r="C1343" t="str">
            <v>UN</v>
          </cell>
          <cell r="D1343">
            <v>658.22</v>
          </cell>
        </row>
        <row r="1344">
          <cell r="A1344">
            <v>81826</v>
          </cell>
          <cell r="B1344" t="str">
            <v>VENTOSA DE TRIPLICE FUNCAO F0F0 DN 150</v>
          </cell>
          <cell r="C1344" t="str">
            <v>UN</v>
          </cell>
          <cell r="D1344">
            <v>1229.76</v>
          </cell>
        </row>
        <row r="1345">
          <cell r="A1345">
            <v>81827</v>
          </cell>
          <cell r="B1345" t="str">
            <v>VENTOSA DE TRIPLICE FUNCAO F0F0 DN 200</v>
          </cell>
          <cell r="C1345" t="str">
            <v>UN</v>
          </cell>
          <cell r="D1345">
            <v>1551.54</v>
          </cell>
        </row>
        <row r="1346">
          <cell r="A1346">
            <v>81828</v>
          </cell>
          <cell r="B1346" t="str">
            <v>JUNTA DE EXPANSAO F0F0 PN 10 DN 50</v>
          </cell>
          <cell r="C1346" t="str">
            <v>UN</v>
          </cell>
          <cell r="D1346">
            <v>888.06</v>
          </cell>
        </row>
        <row r="1347">
          <cell r="A1347">
            <v>81829</v>
          </cell>
          <cell r="B1347" t="str">
            <v>JUNTA DE EXPANSAO F0F0 PN 10 DN 75</v>
          </cell>
          <cell r="C1347" t="str">
            <v>UN</v>
          </cell>
          <cell r="D1347">
            <v>1185.57</v>
          </cell>
        </row>
        <row r="1348">
          <cell r="A1348">
            <v>81830</v>
          </cell>
          <cell r="B1348" t="str">
            <v>JUNTA DE EXPANSAO F0F0 PN 10 DN 100</v>
          </cell>
          <cell r="C1348" t="str">
            <v>UN</v>
          </cell>
          <cell r="D1348">
            <v>1528.08</v>
          </cell>
        </row>
        <row r="1349">
          <cell r="A1349">
            <v>81831</v>
          </cell>
          <cell r="B1349" t="str">
            <v>JUNTA DE EXPANSAO F0F0 PN 10 DN 150</v>
          </cell>
          <cell r="C1349" t="str">
            <v>UN</v>
          </cell>
          <cell r="D1349">
            <v>1868.36</v>
          </cell>
        </row>
        <row r="1350">
          <cell r="A1350">
            <v>81832</v>
          </cell>
          <cell r="B1350" t="str">
            <v>JUNTA DE EXPANSAO F0F0 PN 10 DN 200</v>
          </cell>
          <cell r="C1350" t="str">
            <v>UN</v>
          </cell>
          <cell r="D1350">
            <v>2694.47</v>
          </cell>
        </row>
        <row r="1351">
          <cell r="A1351">
            <v>81833</v>
          </cell>
          <cell r="B1351" t="str">
            <v>JUNTA DE EXPANSAO F0F0 PN 10 DN 250</v>
          </cell>
          <cell r="C1351" t="str">
            <v>UN</v>
          </cell>
          <cell r="D1351">
            <v>4583.96</v>
          </cell>
        </row>
        <row r="1352">
          <cell r="A1352">
            <v>81834</v>
          </cell>
          <cell r="B1352" t="str">
            <v>JUNTA DE EXPANSAO F0F0 PN 10 DN 300</v>
          </cell>
          <cell r="C1352" t="str">
            <v>UN</v>
          </cell>
          <cell r="D1352">
            <v>4885.8900000000003</v>
          </cell>
        </row>
        <row r="1353">
          <cell r="A1353">
            <v>81835</v>
          </cell>
          <cell r="B1353" t="str">
            <v>JUNTA DE EXPANSAO F0F0 PN 10 DN 400</v>
          </cell>
          <cell r="C1353" t="str">
            <v>UN</v>
          </cell>
          <cell r="D1353">
            <v>7190.95</v>
          </cell>
        </row>
        <row r="1354">
          <cell r="A1354">
            <v>81836</v>
          </cell>
          <cell r="B1354" t="str">
            <v>JUNTA DE EXPANSAO F0F0 PN 10 DN 500</v>
          </cell>
          <cell r="C1354" t="str">
            <v>UN</v>
          </cell>
          <cell r="D1354">
            <v>9442.4500000000007</v>
          </cell>
        </row>
        <row r="1355">
          <cell r="A1355">
            <v>81837</v>
          </cell>
          <cell r="B1355" t="str">
            <v>JUNTA DE EXPANSAO F0F0 PN 10 DN 600</v>
          </cell>
          <cell r="C1355" t="str">
            <v>UN</v>
          </cell>
          <cell r="D1355">
            <v>10858.13</v>
          </cell>
        </row>
        <row r="1356">
          <cell r="A1356">
            <v>81838</v>
          </cell>
          <cell r="B1356" t="str">
            <v>JUNTA DE EXPANSAO F0F0 PN 16 DN 50</v>
          </cell>
          <cell r="C1356" t="str">
            <v>UN</v>
          </cell>
          <cell r="D1356">
            <v>1235.43</v>
          </cell>
        </row>
        <row r="1357">
          <cell r="A1357">
            <v>81839</v>
          </cell>
          <cell r="B1357" t="str">
            <v>JUNTA DE EXPANSAO F0F0 PN 16 DN 75</v>
          </cell>
          <cell r="C1357" t="str">
            <v>UN</v>
          </cell>
          <cell r="D1357">
            <v>1649.32</v>
          </cell>
        </row>
        <row r="1358">
          <cell r="A1358">
            <v>81840</v>
          </cell>
          <cell r="B1358" t="str">
            <v>JUNTA DE EXPANSAO F0F0 PN 16 DN 100</v>
          </cell>
          <cell r="C1358" t="str">
            <v>]U</v>
          </cell>
          <cell r="D1358">
            <v>1829.39</v>
          </cell>
        </row>
        <row r="1359">
          <cell r="A1359">
            <v>81841</v>
          </cell>
          <cell r="B1359" t="str">
            <v>JUNTA DE EXPANSAO F0F0 PN 16 DN 150</v>
          </cell>
          <cell r="C1359" t="str">
            <v>UN</v>
          </cell>
          <cell r="D1359">
            <v>2277.3200000000002</v>
          </cell>
        </row>
        <row r="1360">
          <cell r="A1360">
            <v>81842</v>
          </cell>
          <cell r="B1360" t="str">
            <v>JUNTA DE EXPANSAO F0F0 PN 16 DN 200</v>
          </cell>
          <cell r="C1360" t="str">
            <v>UN</v>
          </cell>
          <cell r="D1360">
            <v>2719.63</v>
          </cell>
        </row>
        <row r="1361">
          <cell r="A1361">
            <v>81843</v>
          </cell>
          <cell r="B1361" t="str">
            <v>JUNTA DE EXPANSAO F0F0 PN 16 DN 250</v>
          </cell>
          <cell r="C1361" t="str">
            <v>UN</v>
          </cell>
          <cell r="D1361">
            <v>4591</v>
          </cell>
        </row>
        <row r="1362">
          <cell r="A1362">
            <v>81844</v>
          </cell>
          <cell r="B1362" t="str">
            <v>JUNTA DE EXPANSAO F0F0 PN 16 DN 300</v>
          </cell>
          <cell r="C1362" t="str">
            <v>UN</v>
          </cell>
          <cell r="D1362">
            <v>4893.09</v>
          </cell>
        </row>
        <row r="1363">
          <cell r="A1363">
            <v>81845</v>
          </cell>
          <cell r="B1363" t="str">
            <v>JUNTA DE EXPANSAO F0F0 PN 16 DN 400</v>
          </cell>
          <cell r="C1363" t="str">
            <v>UN</v>
          </cell>
          <cell r="D1363">
            <v>7213.87</v>
          </cell>
        </row>
        <row r="1364">
          <cell r="A1364">
            <v>81846</v>
          </cell>
          <cell r="B1364" t="str">
            <v>JUNTA DE EXPANSAO F0F0 PN 16 DN 500</v>
          </cell>
          <cell r="C1364" t="str">
            <v>UN</v>
          </cell>
          <cell r="D1364">
            <v>9465.6299999999992</v>
          </cell>
        </row>
        <row r="1365">
          <cell r="A1365">
            <v>81847</v>
          </cell>
          <cell r="B1365" t="str">
            <v>JUNTA DE EXPANSAO F0F0 PN 16 DN 600</v>
          </cell>
          <cell r="C1365" t="str">
            <v>UN</v>
          </cell>
          <cell r="D1365">
            <v>10920.55</v>
          </cell>
        </row>
        <row r="1366">
          <cell r="A1366">
            <v>81848</v>
          </cell>
          <cell r="B1366" t="str">
            <v>VALVULA ANTIGOLPE DE ARIETE F0F0 PN 10 DN 100</v>
          </cell>
          <cell r="C1366" t="str">
            <v>UN</v>
          </cell>
          <cell r="D1366">
            <v>0</v>
          </cell>
        </row>
        <row r="1367">
          <cell r="A1367">
            <v>81849</v>
          </cell>
          <cell r="B1367" t="str">
            <v>VALVULA ANTIGOLPE DE ARIETE F0F0 PN 16 DN 100</v>
          </cell>
          <cell r="C1367" t="str">
            <v>UN</v>
          </cell>
          <cell r="D1367">
            <v>0</v>
          </cell>
        </row>
        <row r="1368">
          <cell r="A1368">
            <v>81850</v>
          </cell>
          <cell r="B1368" t="str">
            <v>VALVULA DE ALIVIO F0F0 PN 10 DN 25 X 50</v>
          </cell>
          <cell r="C1368" t="str">
            <v>UN</v>
          </cell>
          <cell r="D1368">
            <v>0</v>
          </cell>
        </row>
        <row r="1369">
          <cell r="A1369">
            <v>81851</v>
          </cell>
          <cell r="B1369" t="str">
            <v>VALVULA DE ALIVIO F0F0 PN 10 DN 40 X 50</v>
          </cell>
          <cell r="C1369" t="str">
            <v>UN</v>
          </cell>
          <cell r="D1369">
            <v>0</v>
          </cell>
        </row>
        <row r="1370">
          <cell r="A1370">
            <v>81852</v>
          </cell>
          <cell r="B1370" t="str">
            <v>VALVULA DE ALIVIO F0F0 PN 10 DN 40 X 60</v>
          </cell>
          <cell r="C1370" t="str">
            <v>UN</v>
          </cell>
          <cell r="D1370">
            <v>0</v>
          </cell>
        </row>
        <row r="1371">
          <cell r="A1371">
            <v>81853</v>
          </cell>
          <cell r="B1371" t="str">
            <v>VALVULA DE ALIVIO F0F0 PN 10 DN 50 X 75</v>
          </cell>
          <cell r="C1371" t="str">
            <v>UN</v>
          </cell>
          <cell r="D1371">
            <v>0</v>
          </cell>
        </row>
        <row r="1372">
          <cell r="A1372">
            <v>81854</v>
          </cell>
          <cell r="B1372" t="str">
            <v>VALVULA DE ALIVIO F0F0 PN 10 DN 60 X 100</v>
          </cell>
          <cell r="C1372" t="str">
            <v>UN</v>
          </cell>
          <cell r="D1372">
            <v>0</v>
          </cell>
        </row>
        <row r="1373">
          <cell r="A1373">
            <v>81855</v>
          </cell>
          <cell r="B1373" t="str">
            <v>VALVULA DE ALIVIO F0F0 PN 10 DN 75 X 100</v>
          </cell>
          <cell r="C1373" t="str">
            <v>UN</v>
          </cell>
          <cell r="D1373">
            <v>0</v>
          </cell>
        </row>
        <row r="1374">
          <cell r="A1374">
            <v>81856</v>
          </cell>
          <cell r="B1374" t="str">
            <v>VALVULA DE ALIVIO F0F0 PN 10 DN 100 X 150</v>
          </cell>
          <cell r="C1374" t="str">
            <v>UN</v>
          </cell>
          <cell r="D1374">
            <v>0</v>
          </cell>
        </row>
        <row r="1375">
          <cell r="A1375">
            <v>81857</v>
          </cell>
          <cell r="B1375" t="str">
            <v>VALVULA DE ALIVIO F0F0 PN 10 DN 150 X 200</v>
          </cell>
          <cell r="C1375" t="str">
            <v>UN</v>
          </cell>
          <cell r="D1375">
            <v>0</v>
          </cell>
        </row>
        <row r="1376">
          <cell r="A1376">
            <v>81858</v>
          </cell>
          <cell r="B1376" t="str">
            <v>VALVULA DE ALIVIO F0F0 PN 16 DN 25 X 50</v>
          </cell>
          <cell r="C1376" t="str">
            <v>UN</v>
          </cell>
          <cell r="D1376">
            <v>0</v>
          </cell>
        </row>
        <row r="1377">
          <cell r="A1377">
            <v>81859</v>
          </cell>
          <cell r="B1377" t="str">
            <v>VALVULA DE ALIVIO F0F0 PN 16 DN 40 X 50</v>
          </cell>
          <cell r="C1377" t="str">
            <v>UN</v>
          </cell>
          <cell r="D1377">
            <v>0</v>
          </cell>
        </row>
        <row r="1378">
          <cell r="A1378">
            <v>81860</v>
          </cell>
          <cell r="B1378" t="str">
            <v>VALVULA DE ALIVIO F0F0 PN 16 DN 40 X 60</v>
          </cell>
          <cell r="C1378" t="str">
            <v>UN</v>
          </cell>
          <cell r="D1378">
            <v>0</v>
          </cell>
        </row>
        <row r="1379">
          <cell r="A1379">
            <v>81861</v>
          </cell>
          <cell r="B1379" t="str">
            <v>VALVULA DE ALIVIO F0F0 PN 16 DN 50 X 75</v>
          </cell>
          <cell r="C1379" t="str">
            <v>UN</v>
          </cell>
          <cell r="D1379">
            <v>0</v>
          </cell>
        </row>
        <row r="1380">
          <cell r="A1380">
            <v>81862</v>
          </cell>
          <cell r="B1380" t="str">
            <v>VALVULA DE ALIVIO F0F0 PN 16 DN 60 X 100</v>
          </cell>
          <cell r="C1380" t="str">
            <v>UN</v>
          </cell>
          <cell r="D1380">
            <v>3937.9</v>
          </cell>
        </row>
        <row r="1381">
          <cell r="A1381">
            <v>81863</v>
          </cell>
          <cell r="B1381" t="str">
            <v>VALVULA DE ALIVIO F0F0 PN 16 DN 75 X 100</v>
          </cell>
          <cell r="C1381" t="str">
            <v>UN</v>
          </cell>
          <cell r="D1381">
            <v>0</v>
          </cell>
        </row>
        <row r="1382">
          <cell r="A1382">
            <v>81864</v>
          </cell>
          <cell r="B1382" t="str">
            <v>VALVULA DE ALIVIO F0F0 PN 16 DN 100 X 150</v>
          </cell>
          <cell r="C1382" t="str">
            <v>UN</v>
          </cell>
          <cell r="D1382">
            <v>0</v>
          </cell>
        </row>
        <row r="1383">
          <cell r="A1383">
            <v>81865</v>
          </cell>
          <cell r="B1383" t="str">
            <v>VALVULA DE ALIVIO F0F0 PN 16 DN 150 X 200</v>
          </cell>
          <cell r="C1383" t="str">
            <v>UN</v>
          </cell>
          <cell r="D1383">
            <v>0</v>
          </cell>
        </row>
        <row r="1384">
          <cell r="A1384">
            <v>81866</v>
          </cell>
          <cell r="B1384" t="str">
            <v>VALVULA DE ALIVIO F0F0 PN 25 DN 25 X 50</v>
          </cell>
          <cell r="C1384" t="str">
            <v>UN</v>
          </cell>
          <cell r="D1384">
            <v>0</v>
          </cell>
        </row>
        <row r="1385">
          <cell r="A1385">
            <v>81867</v>
          </cell>
          <cell r="B1385" t="str">
            <v>VALVULA DE ALIVIO F0F0 PN 25 DN 40 X 50</v>
          </cell>
          <cell r="C1385" t="str">
            <v>UN</v>
          </cell>
          <cell r="D1385">
            <v>0</v>
          </cell>
        </row>
        <row r="1386">
          <cell r="A1386">
            <v>81868</v>
          </cell>
          <cell r="B1386" t="str">
            <v>VALVULA DE ALIVIO F0F0 PN 25 DN 40 X 60</v>
          </cell>
          <cell r="C1386" t="str">
            <v>UN</v>
          </cell>
          <cell r="D1386">
            <v>0</v>
          </cell>
        </row>
        <row r="1387">
          <cell r="A1387">
            <v>81869</v>
          </cell>
          <cell r="B1387" t="str">
            <v>VALVULA DE ALIVIO F0F0 PN 25 DN 50 X 75</v>
          </cell>
          <cell r="C1387" t="str">
            <v>UN</v>
          </cell>
          <cell r="D1387">
            <v>0</v>
          </cell>
        </row>
        <row r="1388">
          <cell r="A1388">
            <v>81870</v>
          </cell>
          <cell r="B1388" t="str">
            <v>VALVULA DE ALIVIO F0F0 PN 25 DN 60 X 100</v>
          </cell>
          <cell r="C1388" t="str">
            <v>UN</v>
          </cell>
          <cell r="D1388">
            <v>0</v>
          </cell>
        </row>
        <row r="1389">
          <cell r="A1389">
            <v>81871</v>
          </cell>
          <cell r="B1389" t="str">
            <v>VALVULA DE ALIVIO F0F0 PN 25 DN 75 X 100</v>
          </cell>
          <cell r="C1389" t="str">
            <v>UN</v>
          </cell>
          <cell r="D1389">
            <v>0</v>
          </cell>
        </row>
        <row r="1390">
          <cell r="A1390">
            <v>81872</v>
          </cell>
          <cell r="B1390" t="str">
            <v>VALVULA DE ALIVIO F0F0 PN 25 DN 100 X 150</v>
          </cell>
          <cell r="C1390" t="str">
            <v>UN</v>
          </cell>
          <cell r="D1390">
            <v>0</v>
          </cell>
        </row>
        <row r="1391">
          <cell r="A1391">
            <v>81873</v>
          </cell>
          <cell r="B1391" t="str">
            <v>VALVULA DE ALIVIO F0F0 PN 25 DN 150 X 200</v>
          </cell>
          <cell r="C1391" t="str">
            <v>UN</v>
          </cell>
          <cell r="D1391">
            <v>0</v>
          </cell>
        </row>
        <row r="1392">
          <cell r="A1392">
            <v>81874</v>
          </cell>
          <cell r="B1392" t="str">
            <v>VALVULA DE PE C/CRIVO F0F0 PN 10 DN 75</v>
          </cell>
          <cell r="C1392" t="str">
            <v>UN</v>
          </cell>
          <cell r="D1392">
            <v>681.9</v>
          </cell>
        </row>
        <row r="1393">
          <cell r="A1393">
            <v>81875</v>
          </cell>
          <cell r="B1393" t="str">
            <v>VALVULA DE PE C/CRIVO F0F0 PN 10 DN 100</v>
          </cell>
          <cell r="C1393" t="str">
            <v>UN</v>
          </cell>
          <cell r="D1393">
            <v>754.64</v>
          </cell>
        </row>
        <row r="1394">
          <cell r="A1394">
            <v>81876</v>
          </cell>
          <cell r="B1394" t="str">
            <v>VALVULA DE PE C/CRIVO F0F0 PN 10 DN 150</v>
          </cell>
          <cell r="C1394" t="str">
            <v>UN</v>
          </cell>
          <cell r="D1394">
            <v>1041.1300000000001</v>
          </cell>
        </row>
        <row r="1395">
          <cell r="A1395">
            <v>81877</v>
          </cell>
          <cell r="B1395" t="str">
            <v>VALVULA DE PE C/CRUVO F0F0 PN 10 DN 200</v>
          </cell>
          <cell r="C1395" t="str">
            <v>UN</v>
          </cell>
          <cell r="D1395">
            <v>1357.79</v>
          </cell>
        </row>
        <row r="1396">
          <cell r="A1396">
            <v>81878</v>
          </cell>
          <cell r="B1396" t="str">
            <v>VALVULA DE PE C/CRIVO F0F0 PN 10 DN 250</v>
          </cell>
          <cell r="C1396" t="str">
            <v>UN</v>
          </cell>
          <cell r="D1396">
            <v>1660.1</v>
          </cell>
        </row>
        <row r="1397">
          <cell r="A1397">
            <v>81879</v>
          </cell>
          <cell r="B1397" t="str">
            <v>VALVULA DE PE C/CRIVO F0F0 PN 10 DN 300</v>
          </cell>
          <cell r="C1397" t="str">
            <v>UN</v>
          </cell>
          <cell r="D1397">
            <v>1994.38</v>
          </cell>
        </row>
        <row r="1398">
          <cell r="A1398">
            <v>81880</v>
          </cell>
          <cell r="B1398" t="str">
            <v>VALVULA DE PE C/CRIVO F0F0 PN 10 DN 400</v>
          </cell>
          <cell r="C1398" t="str">
            <v>UN</v>
          </cell>
          <cell r="D1398">
            <v>7012.32</v>
          </cell>
        </row>
        <row r="1399">
          <cell r="A1399">
            <v>81881</v>
          </cell>
          <cell r="B1399" t="str">
            <v>VALVULA DE PE C/CRIVO F0F0 PN 10 DN 500</v>
          </cell>
          <cell r="C1399" t="str">
            <v>UN</v>
          </cell>
          <cell r="D1399">
            <v>8242.59</v>
          </cell>
        </row>
        <row r="1400">
          <cell r="A1400">
            <v>81882</v>
          </cell>
          <cell r="B1400" t="str">
            <v>VALVULA DE PE C/CRIVO F0F0 PN 10 DN 600</v>
          </cell>
          <cell r="C1400" t="str">
            <v>UN</v>
          </cell>
          <cell r="D1400">
            <v>10772.48</v>
          </cell>
        </row>
        <row r="1401">
          <cell r="A1401">
            <v>81883</v>
          </cell>
          <cell r="B1401" t="str">
            <v>VALVULA DE PE C/CRIVO F0F0 PN 16 DN 75</v>
          </cell>
          <cell r="C1401" t="str">
            <v>UN</v>
          </cell>
          <cell r="D1401">
            <v>702.98</v>
          </cell>
        </row>
        <row r="1402">
          <cell r="A1402">
            <v>81884</v>
          </cell>
          <cell r="B1402" t="str">
            <v>VALVULA DE PE C/CRIVO F0F0 PN 16 DN 100</v>
          </cell>
          <cell r="C1402" t="str">
            <v>UN</v>
          </cell>
          <cell r="D1402">
            <v>779.63</v>
          </cell>
        </row>
        <row r="1403">
          <cell r="A1403">
            <v>81885</v>
          </cell>
          <cell r="B1403" t="str">
            <v>VALVULA DE PE C/CRIVO F0F0 PN 16 DN 150</v>
          </cell>
          <cell r="C1403" t="str">
            <v>UN</v>
          </cell>
          <cell r="D1403">
            <v>1127.98</v>
          </cell>
        </row>
        <row r="1404">
          <cell r="A1404">
            <v>81886</v>
          </cell>
          <cell r="B1404" t="str">
            <v>VALVULA DE PE C/CRIVO F0F0 PN 16 DN 200</v>
          </cell>
          <cell r="C1404" t="str">
            <v>UN</v>
          </cell>
          <cell r="D1404">
            <v>1376.03</v>
          </cell>
        </row>
        <row r="1405">
          <cell r="A1405">
            <v>81887</v>
          </cell>
          <cell r="B1405" t="str">
            <v>VALVULA DE PE C/CRIVO F0F0 PN 16 DN 250</v>
          </cell>
          <cell r="C1405" t="str">
            <v>UN</v>
          </cell>
          <cell r="D1405">
            <v>1676.01</v>
          </cell>
        </row>
        <row r="1406">
          <cell r="A1406">
            <v>81888</v>
          </cell>
          <cell r="B1406" t="str">
            <v>VALVULA DE PE C/CRIVO F0F0 PN 16 DN 300</v>
          </cell>
          <cell r="C1406" t="str">
            <v>UN</v>
          </cell>
          <cell r="D1406">
            <v>2011.13</v>
          </cell>
        </row>
        <row r="1407">
          <cell r="A1407">
            <v>81889</v>
          </cell>
          <cell r="B1407" t="str">
            <v>CRIVO F0F0 DN 75</v>
          </cell>
          <cell r="C1407" t="str">
            <v>UN</v>
          </cell>
          <cell r="D1407">
            <v>36.53</v>
          </cell>
        </row>
        <row r="1408">
          <cell r="A1408">
            <v>81890</v>
          </cell>
          <cell r="B1408" t="str">
            <v>CRIVO F0F0 DN 100</v>
          </cell>
          <cell r="C1408" t="str">
            <v>UN</v>
          </cell>
          <cell r="D1408">
            <v>52.31</v>
          </cell>
        </row>
        <row r="1409">
          <cell r="A1409">
            <v>81891</v>
          </cell>
          <cell r="B1409" t="str">
            <v>CRIVO F0F0 DN 150</v>
          </cell>
          <cell r="C1409" t="str">
            <v>UN</v>
          </cell>
          <cell r="D1409">
            <v>116.22</v>
          </cell>
        </row>
        <row r="1410">
          <cell r="A1410">
            <v>81892</v>
          </cell>
          <cell r="B1410" t="str">
            <v>CRIVO F0F0 DN 200</v>
          </cell>
          <cell r="C1410" t="str">
            <v>UN</v>
          </cell>
          <cell r="D1410">
            <v>148.26</v>
          </cell>
        </row>
        <row r="1411">
          <cell r="A1411">
            <v>81893</v>
          </cell>
          <cell r="B1411" t="str">
            <v>CRIVO F0F0 DN 250</v>
          </cell>
          <cell r="C1411" t="str">
            <v>UN</v>
          </cell>
          <cell r="D1411">
            <v>217.38</v>
          </cell>
        </row>
        <row r="1412">
          <cell r="A1412">
            <v>81894</v>
          </cell>
          <cell r="B1412" t="str">
            <v>CRIVO F0F0 DN 300</v>
          </cell>
          <cell r="C1412" t="str">
            <v>UN</v>
          </cell>
          <cell r="D1412">
            <v>232.5</v>
          </cell>
        </row>
        <row r="1413">
          <cell r="A1413">
            <v>81895</v>
          </cell>
          <cell r="B1413" t="str">
            <v>CRIVO F0F0 DN 400</v>
          </cell>
          <cell r="C1413" t="str">
            <v>UN</v>
          </cell>
          <cell r="D1413">
            <v>408.68</v>
          </cell>
        </row>
        <row r="1414">
          <cell r="A1414">
            <v>81896</v>
          </cell>
          <cell r="B1414" t="str">
            <v>CRIVO F0F0 DN 500</v>
          </cell>
          <cell r="C1414" t="str">
            <v>UN</v>
          </cell>
          <cell r="D1414">
            <v>968.8</v>
          </cell>
        </row>
        <row r="1415">
          <cell r="A1415">
            <v>81897</v>
          </cell>
          <cell r="B1415" t="str">
            <v>CRIVO F0F0 DN 600</v>
          </cell>
          <cell r="C1415" t="str">
            <v>UN</v>
          </cell>
          <cell r="D1415">
            <v>1263.94</v>
          </cell>
        </row>
        <row r="1416">
          <cell r="A1416">
            <v>81898</v>
          </cell>
          <cell r="B1416" t="str">
            <v>VALV. RET. TIPO PORTINHOLA DUPLA F0F0 PN 10 DN 50</v>
          </cell>
          <cell r="C1416" t="str">
            <v>UN</v>
          </cell>
          <cell r="D1416">
            <v>548.74</v>
          </cell>
        </row>
        <row r="1417">
          <cell r="A1417">
            <v>81899</v>
          </cell>
          <cell r="B1417" t="str">
            <v>VALV. RET. TIPO PORTINHOLA DUPLA F0F0 PN 10 DN 75</v>
          </cell>
          <cell r="C1417" t="str">
            <v>UN</v>
          </cell>
          <cell r="D1417">
            <v>584.76</v>
          </cell>
        </row>
        <row r="1418">
          <cell r="A1418">
            <v>81901</v>
          </cell>
          <cell r="B1418" t="str">
            <v>VALV. RET.TIPO PORTINHOLA DUPLA F0F0 PN 10 DN 100</v>
          </cell>
          <cell r="C1418" t="str">
            <v>UN</v>
          </cell>
          <cell r="D1418">
            <v>602.27</v>
          </cell>
        </row>
        <row r="1419">
          <cell r="A1419">
            <v>81902</v>
          </cell>
          <cell r="B1419" t="str">
            <v>VALV. RET.TIPO PORTINHOLA DUPLA F0F0 PN 10 DN 150</v>
          </cell>
          <cell r="C1419" t="str">
            <v>UN</v>
          </cell>
          <cell r="D1419">
            <v>647.04</v>
          </cell>
        </row>
        <row r="1420">
          <cell r="A1420">
            <v>81903</v>
          </cell>
          <cell r="B1420" t="str">
            <v>VALV. RET.TIPO PORTINHOLA DUPLA F0F0 PN 10 DN 200</v>
          </cell>
          <cell r="C1420" t="str">
            <v>UN</v>
          </cell>
          <cell r="D1420">
            <v>847.96</v>
          </cell>
        </row>
        <row r="1421">
          <cell r="A1421">
            <v>81904</v>
          </cell>
          <cell r="B1421" t="str">
            <v>VALV. RET.TIPO PORTINHOLA DUPLA F0F0 PN 10 DN 250</v>
          </cell>
          <cell r="C1421" t="str">
            <v>UN</v>
          </cell>
          <cell r="D1421">
            <v>1131.06</v>
          </cell>
        </row>
        <row r="1422">
          <cell r="A1422">
            <v>81905</v>
          </cell>
          <cell r="B1422" t="str">
            <v>VALV. RET.TIPO PORTINHOLA DUPLA F0F0 PN 10 DN 300</v>
          </cell>
          <cell r="C1422" t="str">
            <v>UN</v>
          </cell>
          <cell r="D1422">
            <v>1438.27</v>
          </cell>
        </row>
        <row r="1423">
          <cell r="A1423">
            <v>81906</v>
          </cell>
          <cell r="B1423" t="str">
            <v>VALV. RET.TIPO PORTINHOLA DUPLA F0F0 PN 10 DN 400</v>
          </cell>
          <cell r="C1423" t="str">
            <v>UN</v>
          </cell>
          <cell r="D1423">
            <v>2502.54</v>
          </cell>
        </row>
        <row r="1424">
          <cell r="A1424">
            <v>81907</v>
          </cell>
          <cell r="B1424" t="str">
            <v>VALV. RET.TIPO PORTINHOLA DUPLA F0F0 PN 10 DN 500</v>
          </cell>
          <cell r="C1424" t="str">
            <v>UN</v>
          </cell>
          <cell r="D1424">
            <v>3336.6</v>
          </cell>
        </row>
        <row r="1425">
          <cell r="A1425">
            <v>81908</v>
          </cell>
          <cell r="B1425" t="str">
            <v>VALV. RET.TIPO PORTINHOLA DUPLA F0F0 PN 10 DN 600</v>
          </cell>
          <cell r="C1425" t="str">
            <v>UN</v>
          </cell>
          <cell r="D1425">
            <v>5322.32</v>
          </cell>
        </row>
        <row r="1426">
          <cell r="A1426">
            <v>81909</v>
          </cell>
          <cell r="B1426" t="str">
            <v>VALV. RET.TIPO PORTINHOLA DUPLA F0F0 PN 10 DN 900</v>
          </cell>
          <cell r="C1426" t="str">
            <v>UN</v>
          </cell>
          <cell r="D1426">
            <v>0</v>
          </cell>
        </row>
        <row r="1427">
          <cell r="A1427">
            <v>81910</v>
          </cell>
          <cell r="B1427" t="str">
            <v>VALV.RET.TIPO PORTINHOLA DUPLA F0F0 PN 10 DN 1200</v>
          </cell>
          <cell r="C1427" t="str">
            <v>UN</v>
          </cell>
          <cell r="D1427">
            <v>0</v>
          </cell>
        </row>
        <row r="1428">
          <cell r="A1428">
            <v>81911</v>
          </cell>
          <cell r="B1428" t="str">
            <v>VALV.RET.TIPO PORTIN.UNICA SIM.F0F0 PN 10 DN 50</v>
          </cell>
          <cell r="C1428" t="str">
            <v>UN</v>
          </cell>
          <cell r="D1428">
            <v>487.6</v>
          </cell>
        </row>
        <row r="1429">
          <cell r="A1429">
            <v>81912</v>
          </cell>
          <cell r="B1429" t="str">
            <v>VALV.RET.TIPO PORTIN.UNICA SIM. F0F0 PN 10 DN 75</v>
          </cell>
          <cell r="C1429" t="str">
            <v>UN</v>
          </cell>
          <cell r="D1429">
            <v>560.58000000000004</v>
          </cell>
        </row>
        <row r="1430">
          <cell r="A1430">
            <v>81913</v>
          </cell>
          <cell r="B1430" t="str">
            <v>VALV.RET.TIPO PORTIN.UNICA SIM. F0F0 PN 10 DN 100</v>
          </cell>
          <cell r="C1430" t="str">
            <v>UN</v>
          </cell>
          <cell r="D1430">
            <v>659.33</v>
          </cell>
        </row>
        <row r="1431">
          <cell r="A1431">
            <v>81914</v>
          </cell>
          <cell r="B1431" t="str">
            <v>VALV.RET.TIPO PORTIN.UNICA SIM. F0F0 PN 10 DN 150</v>
          </cell>
          <cell r="C1431" t="str">
            <v>UN</v>
          </cell>
          <cell r="D1431">
            <v>906.19</v>
          </cell>
        </row>
        <row r="1432">
          <cell r="A1432">
            <v>81915</v>
          </cell>
          <cell r="B1432" t="str">
            <v>VALV.RET.TIPO PORTIN.UNICA SIM. F0F0 PN 10 DN 200</v>
          </cell>
          <cell r="C1432" t="str">
            <v>UN</v>
          </cell>
          <cell r="D1432">
            <v>1195.6099999999999</v>
          </cell>
        </row>
        <row r="1433">
          <cell r="A1433">
            <v>81916</v>
          </cell>
          <cell r="B1433" t="str">
            <v>VALV.RET.TIPO PORTIN.UNICA SIM. F0F0 PN 10 DN 250</v>
          </cell>
          <cell r="C1433" t="str">
            <v>UN</v>
          </cell>
          <cell r="D1433">
            <v>1695.4</v>
          </cell>
        </row>
        <row r="1434">
          <cell r="A1434">
            <v>81917</v>
          </cell>
          <cell r="B1434" t="str">
            <v>VALV.RET.TIPO PORTIN.UNICA SIM. F0F0 PN 10 DN 300</v>
          </cell>
          <cell r="C1434" t="str">
            <v>UN</v>
          </cell>
          <cell r="D1434">
            <v>2071.6</v>
          </cell>
        </row>
        <row r="1435">
          <cell r="A1435">
            <v>81918</v>
          </cell>
          <cell r="B1435" t="str">
            <v>VALV.RET.TIPO PORTIN.UNICA SIM. F0F0 PN 10 DN 400</v>
          </cell>
          <cell r="C1435" t="str">
            <v>UN</v>
          </cell>
          <cell r="D1435">
            <v>4201.5200000000004</v>
          </cell>
        </row>
        <row r="1436">
          <cell r="A1436">
            <v>81919</v>
          </cell>
          <cell r="B1436" t="str">
            <v>VALV.RET.TIPO PORTIN.UNICA SIM. F0F0 PN 10 DN 500</v>
          </cell>
          <cell r="C1436" t="str">
            <v>UN</v>
          </cell>
          <cell r="D1436">
            <v>6761.15</v>
          </cell>
        </row>
        <row r="1437">
          <cell r="A1437">
            <v>81920</v>
          </cell>
          <cell r="B1437" t="str">
            <v>VALV.RET.TIPO PORTIN.UNICA SIM. F0F0 PN 10 DN 600</v>
          </cell>
          <cell r="C1437" t="str">
            <v>UN</v>
          </cell>
          <cell r="D1437">
            <v>10966.17</v>
          </cell>
        </row>
        <row r="1438">
          <cell r="A1438">
            <v>81921</v>
          </cell>
          <cell r="B1438" t="str">
            <v>VALV.RET.TIPO PORTIN.UNICA SIM. F0F0 PN 16 DN 50</v>
          </cell>
          <cell r="C1438" t="str">
            <v>UN</v>
          </cell>
          <cell r="D1438">
            <v>487.6</v>
          </cell>
        </row>
        <row r="1439">
          <cell r="A1439">
            <v>81922</v>
          </cell>
          <cell r="B1439" t="str">
            <v>VALV.RET.TIPO PORTIN.UNICA SIM. F0F0 PN 16 DN 75</v>
          </cell>
          <cell r="C1439" t="str">
            <v>UN</v>
          </cell>
          <cell r="D1439">
            <v>570.58000000000004</v>
          </cell>
        </row>
        <row r="1440">
          <cell r="A1440">
            <v>81923</v>
          </cell>
          <cell r="B1440" t="str">
            <v>VALV.RET.TIPO PORTIN.UNICA SIM. F0F0 PN 16 DN 100</v>
          </cell>
          <cell r="C1440" t="str">
            <v>UN</v>
          </cell>
          <cell r="D1440">
            <v>659.33</v>
          </cell>
        </row>
        <row r="1441">
          <cell r="A1441">
            <v>81924</v>
          </cell>
          <cell r="B1441" t="str">
            <v>VALV.RET.TIPO PORTIN.UNICA SIM. F0F0 PN 16 DN 150</v>
          </cell>
          <cell r="C1441" t="str">
            <v>UN</v>
          </cell>
          <cell r="D1441">
            <v>906.19</v>
          </cell>
        </row>
        <row r="1442">
          <cell r="A1442">
            <v>81925</v>
          </cell>
          <cell r="B1442" t="str">
            <v>VALV.RET.TIPO PORTIN.UNICA SIM. F0F0 PN 16 DN 200</v>
          </cell>
          <cell r="C1442" t="str">
            <v>UN</v>
          </cell>
          <cell r="D1442">
            <v>1205.1099999999999</v>
          </cell>
        </row>
        <row r="1443">
          <cell r="A1443">
            <v>81926</v>
          </cell>
          <cell r="B1443" t="str">
            <v>VALV.RET.TIPO PORTIN.UNICA SIM. F0F0 PN 16 DN 250</v>
          </cell>
          <cell r="C1443" t="str">
            <v>UN</v>
          </cell>
          <cell r="D1443">
            <v>1702.34</v>
          </cell>
        </row>
        <row r="1444">
          <cell r="A1444">
            <v>81927</v>
          </cell>
          <cell r="B1444" t="str">
            <v>VALV.RET.TIPO PORTIN.UNICA SIM. F0F0 PN 16 DN 300</v>
          </cell>
          <cell r="C1444" t="str">
            <v>UN</v>
          </cell>
          <cell r="D1444">
            <v>2078.71</v>
          </cell>
        </row>
        <row r="1445">
          <cell r="A1445">
            <v>81928</v>
          </cell>
          <cell r="B1445" t="str">
            <v>VALV.RET.TP.PORT.UNICA C/BY-PASS F0F0 PN 10 DN 50</v>
          </cell>
          <cell r="C1445" t="str">
            <v>UN</v>
          </cell>
          <cell r="D1445">
            <v>723.41</v>
          </cell>
        </row>
        <row r="1446">
          <cell r="A1446">
            <v>81929</v>
          </cell>
          <cell r="B1446" t="str">
            <v>VALV.RET.TP.PORT.UNICA C/BY-PASS F0F0 PN 10 DN 75</v>
          </cell>
          <cell r="C1446" t="str">
            <v>UN</v>
          </cell>
          <cell r="D1446">
            <v>803.2</v>
          </cell>
        </row>
        <row r="1447">
          <cell r="A1447">
            <v>81930</v>
          </cell>
          <cell r="B1447" t="str">
            <v>VALV.RET.TP.PORT.UNICA C/BY-PASS F0F0 PN 10 DN 100</v>
          </cell>
          <cell r="C1447" t="str">
            <v>UN</v>
          </cell>
          <cell r="D1447">
            <v>913.91</v>
          </cell>
        </row>
        <row r="1448">
          <cell r="A1448">
            <v>81931</v>
          </cell>
          <cell r="B1448" t="str">
            <v>VALV.RET.TP.PORT.UNICA C/BY-PASS F0F0 PN 10 DN 150</v>
          </cell>
          <cell r="C1448" t="str">
            <v>UN</v>
          </cell>
          <cell r="D1448">
            <v>1229.56</v>
          </cell>
        </row>
        <row r="1449">
          <cell r="A1449">
            <v>81932</v>
          </cell>
          <cell r="B1449" t="str">
            <v>VALV.RET.TP.PORT.UNICA C/BY-PASS F0F0 PN 10 DN 200</v>
          </cell>
          <cell r="C1449" t="str">
            <v>UN</v>
          </cell>
          <cell r="D1449">
            <v>1563.22</v>
          </cell>
        </row>
        <row r="1450">
          <cell r="A1450">
            <v>81933</v>
          </cell>
          <cell r="B1450" t="str">
            <v>VALV.RET.TP.PORT.UNICA C/BY-PASS F0F0 PN 10 DN 250</v>
          </cell>
          <cell r="C1450" t="str">
            <v>UN</v>
          </cell>
          <cell r="D1450">
            <v>2095.04</v>
          </cell>
        </row>
        <row r="1451">
          <cell r="A1451">
            <v>81934</v>
          </cell>
          <cell r="B1451" t="str">
            <v>VALV.RET.TP.PORT.UNICA C/BY-PASS F0F0 PN 10 DN 300</v>
          </cell>
          <cell r="C1451" t="str">
            <v>UN</v>
          </cell>
          <cell r="D1451">
            <v>2546.8000000000002</v>
          </cell>
        </row>
        <row r="1452">
          <cell r="A1452">
            <v>81935</v>
          </cell>
          <cell r="B1452" t="str">
            <v>VALV.RET.TP.PORT.UNICA C/BY-PASS F0F0 PN 10 DN 400</v>
          </cell>
          <cell r="C1452" t="str">
            <v>UN</v>
          </cell>
          <cell r="D1452">
            <v>4849.74</v>
          </cell>
        </row>
        <row r="1453">
          <cell r="A1453">
            <v>81936</v>
          </cell>
          <cell r="B1453" t="str">
            <v>VALV.RET.TP.PORT.UNICA C/BY-PASS F0F0 PN 10 DN 500</v>
          </cell>
          <cell r="C1453" t="str">
            <v>UN</v>
          </cell>
          <cell r="D1453">
            <v>6944.34</v>
          </cell>
        </row>
        <row r="1454">
          <cell r="A1454">
            <v>81937</v>
          </cell>
          <cell r="B1454" t="str">
            <v>VALV.RET.TP.PORT.UNICA C/BY-PASS F0F0 PN 10 DN 600</v>
          </cell>
          <cell r="C1454" t="str">
            <v>UN</v>
          </cell>
          <cell r="D1454">
            <v>10841.91</v>
          </cell>
        </row>
        <row r="1455">
          <cell r="A1455">
            <v>81938</v>
          </cell>
          <cell r="B1455" t="str">
            <v>VALV.RET.TP.PORT.UNICA C/BY-PASS F0F0 PN 16 DN 50</v>
          </cell>
          <cell r="C1455" t="str">
            <v>UN</v>
          </cell>
          <cell r="D1455">
            <v>723.41</v>
          </cell>
        </row>
        <row r="1456">
          <cell r="A1456">
            <v>81939</v>
          </cell>
          <cell r="B1456" t="str">
            <v>VALV.RET.TP.PORT.UNICA C/BY-PASS F0F0 PN 16 DN 75</v>
          </cell>
          <cell r="C1456" t="str">
            <v>UN</v>
          </cell>
          <cell r="D1456">
            <v>803.2</v>
          </cell>
        </row>
        <row r="1457">
          <cell r="A1457">
            <v>81940</v>
          </cell>
          <cell r="B1457" t="str">
            <v>VALV.RET.TP.PORT.UNICA C/BY-PASS F0F0 PN 16 DN 100</v>
          </cell>
          <cell r="C1457" t="str">
            <v>UN</v>
          </cell>
          <cell r="D1457">
            <v>913.91</v>
          </cell>
        </row>
        <row r="1458">
          <cell r="A1458">
            <v>81941</v>
          </cell>
          <cell r="B1458" t="str">
            <v>VALV.RET.TP.PORT.UNICA C/BY-PASS F0F0 PN 16 DN 150</v>
          </cell>
          <cell r="C1458" t="str">
            <v>UN</v>
          </cell>
          <cell r="D1458">
            <v>1229.56</v>
          </cell>
        </row>
        <row r="1459">
          <cell r="A1459">
            <v>81942</v>
          </cell>
          <cell r="B1459" t="str">
            <v>VALV.RET.TP.PORT.UNICA C/BY-PASS F0F0 PN 16 DN 200</v>
          </cell>
          <cell r="C1459" t="str">
            <v>UN</v>
          </cell>
          <cell r="D1459">
            <v>1563.22</v>
          </cell>
        </row>
        <row r="1460">
          <cell r="A1460">
            <v>81943</v>
          </cell>
          <cell r="B1460" t="str">
            <v>VALV.RET.TP.PORT.UNICA C/BY-PASS F0F0 PN 16 DN 250</v>
          </cell>
          <cell r="C1460" t="str">
            <v>UN</v>
          </cell>
          <cell r="D1460">
            <v>2095.04</v>
          </cell>
        </row>
        <row r="1461">
          <cell r="A1461">
            <v>81944</v>
          </cell>
          <cell r="B1461" t="str">
            <v>VALV.RET.TP.PORT.UNICA C/BY-PASS F0F0 PN 16 DN 300</v>
          </cell>
          <cell r="C1461" t="str">
            <v>UN</v>
          </cell>
          <cell r="D1461">
            <v>2546.8000000000002</v>
          </cell>
        </row>
        <row r="1462">
          <cell r="A1462">
            <v>81945</v>
          </cell>
          <cell r="B1462" t="str">
            <v>COMPORTA C/SENT. DUPLO DE FLUXO CIRC. F0F0 DN 200</v>
          </cell>
          <cell r="C1462" t="str">
            <v>UN</v>
          </cell>
          <cell r="D1462">
            <v>894.84</v>
          </cell>
        </row>
        <row r="1463">
          <cell r="A1463">
            <v>81946</v>
          </cell>
          <cell r="B1463" t="str">
            <v>COMPORTA C/SENT. DUPLO DE FLUXO CIRC. F0F0 DN 300</v>
          </cell>
          <cell r="C1463" t="str">
            <v>UN</v>
          </cell>
          <cell r="D1463">
            <v>1193.95</v>
          </cell>
        </row>
        <row r="1464">
          <cell r="A1464">
            <v>81947</v>
          </cell>
          <cell r="B1464" t="str">
            <v>COMPORTA C/SENT. DUPLO DE FLUXO CIRC. F0F0 DN 400</v>
          </cell>
          <cell r="C1464" t="str">
            <v>UN</v>
          </cell>
          <cell r="D1464">
            <v>2214.12</v>
          </cell>
        </row>
        <row r="1465">
          <cell r="A1465">
            <v>81948</v>
          </cell>
          <cell r="B1465" t="str">
            <v>COMPORTA C/SENT. DUPLO DE FLUXO CIRC. F0F0 DN 500</v>
          </cell>
          <cell r="C1465" t="str">
            <v>UN</v>
          </cell>
          <cell r="D1465">
            <v>2846.93</v>
          </cell>
        </row>
        <row r="1466">
          <cell r="A1466">
            <v>81949</v>
          </cell>
          <cell r="B1466" t="str">
            <v>COMPORTA C/SENT. DUPLO DE FLUXO CIRC. F0F0 DN 600</v>
          </cell>
          <cell r="C1466" t="str">
            <v>UN</v>
          </cell>
          <cell r="D1466">
            <v>3941.06</v>
          </cell>
        </row>
        <row r="1467">
          <cell r="A1467">
            <v>81950</v>
          </cell>
          <cell r="B1467" t="str">
            <v>COMPORTA C/SENT. DUPLO DE FLUXO CIRC. F0F0 DN 700</v>
          </cell>
          <cell r="C1467" t="str">
            <v>UN</v>
          </cell>
          <cell r="D1467">
            <v>4912.57</v>
          </cell>
        </row>
        <row r="1468">
          <cell r="A1468">
            <v>81951</v>
          </cell>
          <cell r="B1468" t="str">
            <v>COMPORTA C/SENT. DUPLO DE FLUXO CIRC. F0F0 DN 800</v>
          </cell>
          <cell r="C1468" t="str">
            <v>UN</v>
          </cell>
          <cell r="D1468">
            <v>5937.5</v>
          </cell>
        </row>
        <row r="1469">
          <cell r="A1469">
            <v>81952</v>
          </cell>
          <cell r="B1469" t="str">
            <v>COMPORTA C/SENT. DUPLO DE FLUXO CIRC. F0F0 DN 900</v>
          </cell>
          <cell r="C1469" t="str">
            <v>UN</v>
          </cell>
          <cell r="D1469">
            <v>6867.58</v>
          </cell>
        </row>
        <row r="1470">
          <cell r="A1470">
            <v>81953</v>
          </cell>
          <cell r="B1470" t="str">
            <v>COMPORTA C/SENT. DUPLO DE FLUXO CURC. F0F0 DN 1000</v>
          </cell>
          <cell r="C1470" t="str">
            <v>UN</v>
          </cell>
          <cell r="D1470">
            <v>7987.69</v>
          </cell>
        </row>
        <row r="1471">
          <cell r="A1471">
            <v>81954</v>
          </cell>
          <cell r="B1471" t="str">
            <v>COMPORTA C/SENT. DUPLO DE FLUXO CIRC. F0F0 DN 1200</v>
          </cell>
          <cell r="C1471" t="str">
            <v>UN</v>
          </cell>
          <cell r="D1471">
            <v>10603.24</v>
          </cell>
        </row>
        <row r="1472">
          <cell r="A1472">
            <v>81955</v>
          </cell>
          <cell r="B1472" t="str">
            <v>COMPORTA C/SENT. DUPLO DE FLUXO CIRC. F0F0 DN 1400</v>
          </cell>
          <cell r="C1472" t="str">
            <v>UN</v>
          </cell>
          <cell r="D1472">
            <v>0</v>
          </cell>
        </row>
        <row r="1473">
          <cell r="A1473">
            <v>81956</v>
          </cell>
          <cell r="B1473" t="str">
            <v>COMPORTA C/SENT.DUP.FLUXO QUAD.F0F0 DN 200 X 200</v>
          </cell>
          <cell r="C1473" t="str">
            <v>UN</v>
          </cell>
          <cell r="D1473">
            <v>2385.6799999999998</v>
          </cell>
        </row>
        <row r="1474">
          <cell r="A1474">
            <v>81957</v>
          </cell>
          <cell r="B1474" t="str">
            <v>COMPORTA C/SENT.DUP.FLUXO QUAD.F0F0 DN 300 X 300</v>
          </cell>
          <cell r="C1474" t="str">
            <v>UN</v>
          </cell>
          <cell r="D1474">
            <v>5953.61</v>
          </cell>
        </row>
        <row r="1475">
          <cell r="A1475">
            <v>81958</v>
          </cell>
          <cell r="B1475" t="str">
            <v>COMPORTA C/SENT.DUP.FLUXO QUAD.F0F0 DN 400 X 400</v>
          </cell>
          <cell r="C1475" t="str">
            <v>UN</v>
          </cell>
          <cell r="D1475">
            <v>6696.77</v>
          </cell>
        </row>
        <row r="1476">
          <cell r="A1476">
            <v>81959</v>
          </cell>
          <cell r="B1476" t="str">
            <v>COMPORTA C/SENT.DUP.FLUXO QUAD.F0F0 DN 500 X 500</v>
          </cell>
          <cell r="C1476" t="str">
            <v>UN</v>
          </cell>
          <cell r="D1476">
            <v>8905.32</v>
          </cell>
        </row>
        <row r="1477">
          <cell r="A1477">
            <v>81960</v>
          </cell>
          <cell r="B1477" t="str">
            <v>COMPORTA C/SENT.DUP.FLUXO QUAD.F0F0 DN 600 X 600</v>
          </cell>
          <cell r="C1477" t="str">
            <v>UN</v>
          </cell>
          <cell r="D1477">
            <v>11928.26</v>
          </cell>
        </row>
        <row r="1478">
          <cell r="A1478">
            <v>81961</v>
          </cell>
          <cell r="B1478" t="str">
            <v>COMPORTA C/SENT.DUP.FLUXO QUAD.F0F0 DN 700 X 700</v>
          </cell>
          <cell r="C1478" t="str">
            <v>UN</v>
          </cell>
          <cell r="D1478">
            <v>14035.15</v>
          </cell>
        </row>
        <row r="1479">
          <cell r="A1479">
            <v>81962</v>
          </cell>
          <cell r="B1479" t="str">
            <v>COMPORTA C/SENT.DUP.FLUXO QUAD.F0F0 DN 800 X 800</v>
          </cell>
          <cell r="C1479" t="str">
            <v>UN</v>
          </cell>
          <cell r="D1479">
            <v>16721.89</v>
          </cell>
        </row>
        <row r="1480">
          <cell r="A1480">
            <v>81963</v>
          </cell>
          <cell r="B1480" t="str">
            <v>COMPORTA C/SENT.DUP.FLUXO QUAD.F0F0 DN 900 X 900</v>
          </cell>
          <cell r="C1480" t="str">
            <v>UN</v>
          </cell>
          <cell r="D1480">
            <v>18987.14</v>
          </cell>
        </row>
        <row r="1481">
          <cell r="A1481">
            <v>81964</v>
          </cell>
          <cell r="B1481" t="str">
            <v>COMPORTA C/SENT.DUP.FLUXO QUAD.F0F0 DN 1000X1000</v>
          </cell>
          <cell r="C1481" t="str">
            <v>UN</v>
          </cell>
          <cell r="D1481">
            <v>24380.71</v>
          </cell>
        </row>
        <row r="1482">
          <cell r="A1482">
            <v>81965</v>
          </cell>
          <cell r="B1482" t="str">
            <v>COMPORTA C/SENT.DUP.FLUXO QUAD.F0F0 DN 1200X1200</v>
          </cell>
          <cell r="C1482" t="str">
            <v>UN</v>
          </cell>
          <cell r="D1482">
            <v>26928.97</v>
          </cell>
        </row>
        <row r="1483">
          <cell r="A1483">
            <v>81966</v>
          </cell>
          <cell r="B1483" t="str">
            <v>COMPORTA C/SENT.DUP.FLUXO QUAD.F0F0 DN 1400X1400</v>
          </cell>
          <cell r="C1483" t="str">
            <v>UN</v>
          </cell>
          <cell r="D1483">
            <v>31544.15</v>
          </cell>
        </row>
        <row r="1484">
          <cell r="A1484">
            <v>81967</v>
          </cell>
          <cell r="B1484" t="str">
            <v>COMPORTA C/SENT.UNICO DE FLUXO CIRC.F0F0 DN 200</v>
          </cell>
          <cell r="C1484" t="str">
            <v>UN</v>
          </cell>
          <cell r="D1484">
            <v>894.84</v>
          </cell>
        </row>
        <row r="1485">
          <cell r="A1485">
            <v>81968</v>
          </cell>
          <cell r="B1485" t="str">
            <v>COMPORTA C/SENT. UNICO DE FLUXO CIRC.F0F0 DN 300</v>
          </cell>
          <cell r="C1485" t="str">
            <v>UN</v>
          </cell>
          <cell r="D1485">
            <v>1193.95</v>
          </cell>
        </row>
        <row r="1486">
          <cell r="A1486">
            <v>81969</v>
          </cell>
          <cell r="B1486" t="str">
            <v>COMPORTA C/SENT. UNICO DE FLUXO CIRC.F0F0 DN 400</v>
          </cell>
          <cell r="C1486" t="str">
            <v>UN</v>
          </cell>
          <cell r="D1486">
            <v>2214.12</v>
          </cell>
        </row>
        <row r="1487">
          <cell r="A1487">
            <v>81970</v>
          </cell>
          <cell r="B1487" t="str">
            <v>COMPORTA C/SENT. UNICO DE FLUXO CIRC.F0F0 DN 500</v>
          </cell>
          <cell r="C1487" t="str">
            <v>UN</v>
          </cell>
          <cell r="D1487">
            <v>2846.93</v>
          </cell>
        </row>
        <row r="1488">
          <cell r="A1488">
            <v>81971</v>
          </cell>
          <cell r="B1488" t="str">
            <v>COMPORTA C/SENT. UNICO DE FLUXO CIRC.F0F0 DN 600</v>
          </cell>
          <cell r="C1488" t="str">
            <v>UN</v>
          </cell>
          <cell r="D1488">
            <v>3941.06</v>
          </cell>
        </row>
        <row r="1489">
          <cell r="A1489">
            <v>81972</v>
          </cell>
          <cell r="B1489" t="str">
            <v>COMPORTA C/SENT. UNICO DE FLUXO CIRC.F0F0 DN 700</v>
          </cell>
          <cell r="C1489" t="str">
            <v>UN</v>
          </cell>
          <cell r="D1489">
            <v>4912.57</v>
          </cell>
        </row>
        <row r="1490">
          <cell r="A1490">
            <v>81973</v>
          </cell>
          <cell r="B1490" t="str">
            <v>COMPORTA C/SENT. UNICO DE FLUXO CIRC.F0F0 DN 800</v>
          </cell>
          <cell r="C1490" t="str">
            <v>UN</v>
          </cell>
          <cell r="D1490">
            <v>5937.5</v>
          </cell>
        </row>
        <row r="1491">
          <cell r="A1491">
            <v>81974</v>
          </cell>
          <cell r="B1491" t="str">
            <v>COMPORTA C/SENT. UNICO DE FLUXO CIRC.F0F0 DN 900</v>
          </cell>
          <cell r="C1491" t="str">
            <v>UN</v>
          </cell>
          <cell r="D1491">
            <v>6867.5</v>
          </cell>
        </row>
        <row r="1492">
          <cell r="A1492">
            <v>81975</v>
          </cell>
          <cell r="B1492" t="str">
            <v>COMPORTA C/SENT. UNICO DE FLUXO CIRC.F0F0 DN 1000</v>
          </cell>
          <cell r="C1492" t="str">
            <v>UN</v>
          </cell>
          <cell r="D1492">
            <v>7987.69</v>
          </cell>
        </row>
        <row r="1493">
          <cell r="A1493">
            <v>81976</v>
          </cell>
          <cell r="B1493" t="str">
            <v>COMPORTA C/SENT. UNICO DE FLUXO CIRC.F0F0 DN 1200</v>
          </cell>
          <cell r="C1493" t="str">
            <v>UN</v>
          </cell>
          <cell r="D1493">
            <v>10603.24</v>
          </cell>
        </row>
        <row r="1494">
          <cell r="A1494">
            <v>81977</v>
          </cell>
          <cell r="B1494" t="str">
            <v>COMPORTA C/SENT. UNICO DE FLUXO QUAD.F0F0 DN 200</v>
          </cell>
          <cell r="C1494" t="str">
            <v>UN</v>
          </cell>
          <cell r="D1494">
            <v>1244.6199999999999</v>
          </cell>
        </row>
        <row r="1495">
          <cell r="A1495">
            <v>81978</v>
          </cell>
          <cell r="B1495" t="str">
            <v>COMPORTA C/SENT. UNICO DE FLUXO QUAD.F0F0 DN 300</v>
          </cell>
          <cell r="C1495" t="str">
            <v>UN</v>
          </cell>
          <cell r="D1495">
            <v>1576.96</v>
          </cell>
        </row>
        <row r="1496">
          <cell r="A1496">
            <v>81979</v>
          </cell>
          <cell r="B1496" t="str">
            <v>COMPORTA C/SENT. UNICO DE FLUXO QUAD.F0F0 DN 400</v>
          </cell>
          <cell r="C1496" t="str">
            <v>UN</v>
          </cell>
          <cell r="D1496">
            <v>2347.4</v>
          </cell>
        </row>
        <row r="1497">
          <cell r="A1497">
            <v>81980</v>
          </cell>
          <cell r="B1497" t="str">
            <v>COMPORTA C/SENT. UNICO DE FLUXO QUAD.F0F0 DN 500</v>
          </cell>
          <cell r="C1497" t="str">
            <v>UN</v>
          </cell>
          <cell r="D1497">
            <v>3451.74</v>
          </cell>
        </row>
        <row r="1498">
          <cell r="A1498">
            <v>81981</v>
          </cell>
          <cell r="B1498" t="str">
            <v>COMPORTA C/SENT. UNICO DE FLUXO QUAD.F0F0 DN 600</v>
          </cell>
          <cell r="C1498" t="str">
            <v>UN</v>
          </cell>
          <cell r="D1498">
            <v>4090.28</v>
          </cell>
        </row>
        <row r="1499">
          <cell r="A1499">
            <v>81982</v>
          </cell>
          <cell r="B1499" t="str">
            <v>COMPORTA C/SENT. UNICO DE FLUXO QUAD.F0F0 DN 700</v>
          </cell>
          <cell r="C1499" t="str">
            <v>UN</v>
          </cell>
          <cell r="D1499">
            <v>5186.5200000000004</v>
          </cell>
        </row>
        <row r="1500">
          <cell r="A1500">
            <v>81983</v>
          </cell>
          <cell r="B1500" t="str">
            <v>COMPORTA C/SENT. UNICO DE FLUXO QUAD.F0F0 DN 800</v>
          </cell>
          <cell r="C1500" t="str">
            <v>UN</v>
          </cell>
          <cell r="D1500">
            <v>5921.58</v>
          </cell>
        </row>
        <row r="1501">
          <cell r="A1501">
            <v>81984</v>
          </cell>
          <cell r="B1501" t="str">
            <v>COMPORTA C/SENT. UNICO DE FLUXO QUAD.F0F0 DN 900</v>
          </cell>
          <cell r="C1501" t="str">
            <v>UN</v>
          </cell>
          <cell r="D1501">
            <v>6780.61</v>
          </cell>
        </row>
        <row r="1502">
          <cell r="A1502">
            <v>81985</v>
          </cell>
          <cell r="B1502" t="str">
            <v>COMPORTA C/SENT. UNICO DE FLUXO QUAD.F0F0 DN 1000</v>
          </cell>
          <cell r="C1502" t="str">
            <v>UN</v>
          </cell>
          <cell r="D1502">
            <v>7693.81</v>
          </cell>
        </row>
        <row r="1503">
          <cell r="A1503">
            <v>81986</v>
          </cell>
          <cell r="B1503" t="str">
            <v>ADUFA DE PAREDE F0F0 COM PONTA DN 75</v>
          </cell>
          <cell r="C1503" t="str">
            <v>UN</v>
          </cell>
          <cell r="D1503">
            <v>717.76</v>
          </cell>
        </row>
        <row r="1504">
          <cell r="A1504">
            <v>81987</v>
          </cell>
          <cell r="B1504" t="str">
            <v>ADUFA DE PAREDE F0F0 COM PONTA DN 100</v>
          </cell>
          <cell r="C1504" t="str">
            <v>UN</v>
          </cell>
          <cell r="D1504">
            <v>837.53</v>
          </cell>
        </row>
        <row r="1505">
          <cell r="A1505">
            <v>81988</v>
          </cell>
          <cell r="B1505" t="str">
            <v>ADUFA DE PAREDE F0F0 COM PONTA DN 150</v>
          </cell>
          <cell r="C1505" t="str">
            <v>UN</v>
          </cell>
          <cell r="D1505">
            <v>997.83</v>
          </cell>
        </row>
        <row r="1506">
          <cell r="A1506">
            <v>81989</v>
          </cell>
          <cell r="B1506" t="str">
            <v>ADUFA DE PAREDE F0F0 COM PONTA DN 200</v>
          </cell>
          <cell r="C1506" t="str">
            <v>UN</v>
          </cell>
          <cell r="D1506">
            <v>1210.32</v>
          </cell>
        </row>
        <row r="1507">
          <cell r="A1507">
            <v>81990</v>
          </cell>
          <cell r="B1507" t="str">
            <v>ADUFA DE PAREDE F0F0 COM PONTA DN 250</v>
          </cell>
          <cell r="C1507" t="str">
            <v>UN</v>
          </cell>
          <cell r="D1507">
            <v>1591.45</v>
          </cell>
        </row>
        <row r="1508">
          <cell r="A1508">
            <v>81991</v>
          </cell>
          <cell r="B1508" t="str">
            <v>ADUFA DE PAREDE F0F0 COM PONTA DN 300</v>
          </cell>
          <cell r="C1508" t="str">
            <v>UN</v>
          </cell>
          <cell r="D1508">
            <v>1850.07</v>
          </cell>
        </row>
        <row r="1509">
          <cell r="A1509">
            <v>81992</v>
          </cell>
          <cell r="B1509" t="str">
            <v>ADUFA DE PAREDE F0F0 COM PONTA DN 400</v>
          </cell>
          <cell r="C1509" t="str">
            <v>UN</v>
          </cell>
          <cell r="D1509">
            <v>3138.99</v>
          </cell>
        </row>
        <row r="1510">
          <cell r="A1510">
            <v>81993</v>
          </cell>
          <cell r="B1510" t="str">
            <v>ADUFA DE PAREDE F0F0 COM PONTA DN 500</v>
          </cell>
          <cell r="C1510" t="str">
            <v>UN</v>
          </cell>
          <cell r="D1510">
            <v>3937.77</v>
          </cell>
        </row>
        <row r="1511">
          <cell r="A1511">
            <v>81994</v>
          </cell>
          <cell r="B1511" t="str">
            <v>ADUFA DE PAREDE F0F0 COM PONTA DN 600</v>
          </cell>
          <cell r="C1511" t="str">
            <v>UN</v>
          </cell>
          <cell r="D1511">
            <v>5569.25</v>
          </cell>
        </row>
        <row r="1512">
          <cell r="A1512">
            <v>81995</v>
          </cell>
          <cell r="B1512" t="str">
            <v>ADUFA DE PAREDE F0F0 C/FLANGES PN 10 DN 75</v>
          </cell>
          <cell r="C1512" t="str">
            <v>UN</v>
          </cell>
          <cell r="D1512">
            <v>659.51</v>
          </cell>
        </row>
        <row r="1513">
          <cell r="A1513">
            <v>81996</v>
          </cell>
          <cell r="B1513" t="str">
            <v>ADUFA DE PAREDE F0F0 C/FLANGES PN 10 DN 100</v>
          </cell>
          <cell r="C1513" t="str">
            <v>UN</v>
          </cell>
          <cell r="D1513">
            <v>732.49</v>
          </cell>
        </row>
        <row r="1514">
          <cell r="A1514">
            <v>81997</v>
          </cell>
          <cell r="B1514" t="str">
            <v>ADUFA DE PAREDE F0F0 C/FLANGES PN 10 DN 150</v>
          </cell>
          <cell r="C1514" t="str">
            <v>UN</v>
          </cell>
          <cell r="D1514">
            <v>896.54</v>
          </cell>
        </row>
        <row r="1515">
          <cell r="A1515">
            <v>81998</v>
          </cell>
          <cell r="B1515" t="str">
            <v>ADUFA DE PAREDE F0F0 C/FLANGES PN 10 DN 200</v>
          </cell>
          <cell r="C1515" t="str">
            <v>UN</v>
          </cell>
          <cell r="D1515">
            <v>1050.8599999999999</v>
          </cell>
        </row>
        <row r="1516">
          <cell r="A1516">
            <v>81999</v>
          </cell>
          <cell r="B1516" t="str">
            <v>ADUFA DE PAREDE F0F0 C/FLANGES PN 10 DN 250</v>
          </cell>
          <cell r="C1516" t="str">
            <v>UN</v>
          </cell>
          <cell r="D1516">
            <v>1402.46</v>
          </cell>
        </row>
        <row r="1517">
          <cell r="A1517">
            <v>82001</v>
          </cell>
          <cell r="B1517" t="str">
            <v>ADUFA DE PAREDE F0F0 C/FLANGES PN 10 DN 300</v>
          </cell>
          <cell r="C1517" t="str">
            <v>UN</v>
          </cell>
          <cell r="D1517">
            <v>1573.22</v>
          </cell>
        </row>
        <row r="1518">
          <cell r="A1518">
            <v>82002</v>
          </cell>
          <cell r="B1518" t="str">
            <v>ADUFA DE PAREDE F0F0 C/FLANGES PN 10 DN 400</v>
          </cell>
          <cell r="C1518" t="str">
            <v>UN</v>
          </cell>
          <cell r="D1518">
            <v>2666.12</v>
          </cell>
        </row>
        <row r="1519">
          <cell r="A1519">
            <v>82003</v>
          </cell>
          <cell r="B1519" t="str">
            <v>ADUFA DE PAREDE F0F0 C/FLANGES PN 10 DN 500</v>
          </cell>
          <cell r="C1519" t="str">
            <v>UN</v>
          </cell>
          <cell r="D1519">
            <v>3359.47</v>
          </cell>
        </row>
        <row r="1520">
          <cell r="A1520">
            <v>82004</v>
          </cell>
          <cell r="B1520" t="str">
            <v>ADUFA DE PAREDE F0F0 C/FLANGES PN 10 DN 600</v>
          </cell>
          <cell r="C1520" t="str">
            <v>UN</v>
          </cell>
          <cell r="D1520">
            <v>4699.33</v>
          </cell>
        </row>
        <row r="1521">
          <cell r="A1521">
            <v>82005</v>
          </cell>
          <cell r="B1521" t="str">
            <v>ADUFA DE FUNDO SIMPLES F0F0 PN 10 DN 100</v>
          </cell>
          <cell r="C1521" t="str">
            <v>UN</v>
          </cell>
          <cell r="D1521">
            <v>1039.52</v>
          </cell>
        </row>
        <row r="1522">
          <cell r="A1522">
            <v>82006</v>
          </cell>
          <cell r="B1522" t="str">
            <v>ADUFA DE FUNDO SIMPLES F0F0 PN 10 DN 150</v>
          </cell>
          <cell r="C1522" t="str">
            <v>UN</v>
          </cell>
          <cell r="D1522">
            <v>1241.42</v>
          </cell>
        </row>
        <row r="1523">
          <cell r="A1523">
            <v>82007</v>
          </cell>
          <cell r="B1523" t="str">
            <v>ADUFA DE FUNDO SIMPLES F0F0 PN 10 DN 200</v>
          </cell>
          <cell r="C1523" t="str">
            <v>UN</v>
          </cell>
          <cell r="D1523">
            <v>1428.25</v>
          </cell>
        </row>
        <row r="1524">
          <cell r="A1524">
            <v>82008</v>
          </cell>
          <cell r="B1524" t="str">
            <v>ADUFA DE FUNDO SIMPLES F0F0 PN 10 DN 250</v>
          </cell>
          <cell r="C1524" t="str">
            <v>UN</v>
          </cell>
          <cell r="D1524">
            <v>1698.68</v>
          </cell>
        </row>
        <row r="1525">
          <cell r="A1525">
            <v>82009</v>
          </cell>
          <cell r="B1525" t="str">
            <v>ADUFA DE FUNDO SIMPLES F0F0 PN 10 DN 300</v>
          </cell>
          <cell r="C1525" t="str">
            <v>UN</v>
          </cell>
          <cell r="D1525">
            <v>1933.58</v>
          </cell>
        </row>
        <row r="1526">
          <cell r="A1526">
            <v>82010</v>
          </cell>
          <cell r="B1526" t="str">
            <v>ADUFA DE FUNDO SIMPLES F0F0 PN 10 DN 400</v>
          </cell>
          <cell r="C1526" t="str">
            <v>UN</v>
          </cell>
          <cell r="D1526">
            <v>2808.37</v>
          </cell>
        </row>
        <row r="1527">
          <cell r="A1527">
            <v>82011</v>
          </cell>
          <cell r="B1527" t="str">
            <v>ADUFA DE FUNDO C/CRIVO F0F0 PN 10 DN 100</v>
          </cell>
          <cell r="C1527" t="str">
            <v>UN</v>
          </cell>
          <cell r="D1527">
            <v>1159.3800000000001</v>
          </cell>
        </row>
        <row r="1528">
          <cell r="A1528">
            <v>82012</v>
          </cell>
          <cell r="B1528" t="str">
            <v>ADUFA DE FUNDO C/CRIVO F0F0 PN 10 DN 150</v>
          </cell>
          <cell r="C1528" t="str">
            <v>UN</v>
          </cell>
          <cell r="D1528">
            <v>1438.62</v>
          </cell>
        </row>
        <row r="1529">
          <cell r="A1529">
            <v>82013</v>
          </cell>
          <cell r="B1529" t="str">
            <v>ADUFA DE FUNDO C/CRIVO F0F0 PN 10 DN 200</v>
          </cell>
          <cell r="C1529" t="str">
            <v>UN</v>
          </cell>
          <cell r="D1529">
            <v>1652.55</v>
          </cell>
        </row>
        <row r="1530">
          <cell r="A1530">
            <v>82014</v>
          </cell>
          <cell r="B1530" t="str">
            <v>ADUFA DE FUNDO C/CRIVO F0F0 PN 10 DN 250</v>
          </cell>
          <cell r="C1530" t="str">
            <v>UN</v>
          </cell>
          <cell r="D1530">
            <v>1915.31</v>
          </cell>
        </row>
        <row r="1531">
          <cell r="A1531">
            <v>82015</v>
          </cell>
          <cell r="B1531" t="str">
            <v>ADUFA DE FUNDO C/CRIVO F0F0 PN 10 DN 300</v>
          </cell>
          <cell r="C1531" t="str">
            <v>UN</v>
          </cell>
          <cell r="D1531">
            <v>2083.7800000000002</v>
          </cell>
        </row>
        <row r="1532">
          <cell r="A1532">
            <v>82016</v>
          </cell>
          <cell r="B1532" t="str">
            <v>ADUFA DE FUNDO C/CRIVO F0F0 PN 10 DN 400</v>
          </cell>
          <cell r="C1532" t="str">
            <v>UN</v>
          </cell>
          <cell r="D1532">
            <v>3076.5</v>
          </cell>
        </row>
        <row r="1533">
          <cell r="A1533">
            <v>82017</v>
          </cell>
          <cell r="B1533" t="str">
            <v>ADUFA DE FUNDO C/CURVA F0F0 PN 10 DN 100</v>
          </cell>
          <cell r="C1533" t="str">
            <v>UN</v>
          </cell>
          <cell r="D1533">
            <v>1157.5999999999999</v>
          </cell>
        </row>
        <row r="1534">
          <cell r="A1534">
            <v>82018</v>
          </cell>
          <cell r="B1534" t="str">
            <v>ADUFA DE FUNDO C/CURVA F0F0 PN 10 DN 150</v>
          </cell>
          <cell r="C1534" t="str">
            <v>UN</v>
          </cell>
          <cell r="D1534">
            <v>1466.34</v>
          </cell>
        </row>
        <row r="1535">
          <cell r="A1535">
            <v>82019</v>
          </cell>
          <cell r="B1535" t="str">
            <v>ADUFA DE FUNDO C/CURVA F0F0 PN 10 DN 200</v>
          </cell>
          <cell r="C1535" t="str">
            <v>UN</v>
          </cell>
          <cell r="D1535">
            <v>1763.29</v>
          </cell>
        </row>
        <row r="1536">
          <cell r="A1536">
            <v>82020</v>
          </cell>
          <cell r="B1536" t="str">
            <v>ADUFA DE FUNDO C/CURVA F0F0 PN 10 DN 250</v>
          </cell>
          <cell r="C1536" t="str">
            <v>UN</v>
          </cell>
          <cell r="D1536">
            <v>1821.34</v>
          </cell>
        </row>
        <row r="1537">
          <cell r="A1537">
            <v>82021</v>
          </cell>
          <cell r="B1537" t="str">
            <v>ADUFA DE FUNDO C/CURVA F0F0 PN 10 DN 300</v>
          </cell>
          <cell r="C1537" t="str">
            <v>UN</v>
          </cell>
          <cell r="D1537">
            <v>2537.71</v>
          </cell>
        </row>
        <row r="1538">
          <cell r="A1538">
            <v>82022</v>
          </cell>
          <cell r="B1538" t="str">
            <v>ADUFA DE FUNDO C/CURVA F0F0 PN 10 DN 400</v>
          </cell>
          <cell r="C1538" t="str">
            <v>UN</v>
          </cell>
          <cell r="D1538">
            <v>4056.06</v>
          </cell>
        </row>
        <row r="1539">
          <cell r="A1539">
            <v>82023</v>
          </cell>
          <cell r="B1539" t="str">
            <v>ADUFA DE FUNDO C/CURVA F0F0 E CRIVO PN 10 DN 100</v>
          </cell>
          <cell r="C1539" t="str">
            <v>UN</v>
          </cell>
          <cell r="D1539">
            <v>1295.0999999999999</v>
          </cell>
        </row>
        <row r="1540">
          <cell r="A1540">
            <v>82024</v>
          </cell>
          <cell r="B1540" t="str">
            <v>ADUFA DE FUNDO C/CURVA F0F0 E CRIVO PN 10 DN 150</v>
          </cell>
          <cell r="C1540" t="str">
            <v>UN</v>
          </cell>
          <cell r="D1540">
            <v>1657.85</v>
          </cell>
        </row>
        <row r="1541">
          <cell r="A1541">
            <v>82025</v>
          </cell>
          <cell r="B1541" t="str">
            <v>ADUFA DE FUNDO C/CURVA F0F0 E CRIVO PN 10 DN 200</v>
          </cell>
          <cell r="C1541" t="str">
            <v>UN</v>
          </cell>
          <cell r="D1541">
            <v>1990.04</v>
          </cell>
        </row>
        <row r="1542">
          <cell r="A1542">
            <v>82026</v>
          </cell>
          <cell r="B1542" t="str">
            <v>ADUFA DE FUNDO C/CURVA F0F0 E CRIVO PN 10 DN 250</v>
          </cell>
          <cell r="C1542" t="str">
            <v>UN</v>
          </cell>
          <cell r="D1542">
            <v>2400.89</v>
          </cell>
        </row>
        <row r="1543">
          <cell r="A1543">
            <v>82027</v>
          </cell>
          <cell r="B1543" t="str">
            <v>ADUFA DE FUNDO C/CURVA F0F0 E CRIVO PN 10 DN 300</v>
          </cell>
          <cell r="C1543" t="str">
            <v>UN</v>
          </cell>
          <cell r="D1543">
            <v>2778.02</v>
          </cell>
        </row>
        <row r="1544">
          <cell r="A1544">
            <v>82028</v>
          </cell>
          <cell r="B1544" t="str">
            <v>ADUFA DE FUNDO C/CURVA F0F0 E CRIVO PN 10 DN 400</v>
          </cell>
          <cell r="C1544" t="str">
            <v>UN</v>
          </cell>
          <cell r="D1544">
            <v>4377.67</v>
          </cell>
        </row>
        <row r="1545">
          <cell r="A1545">
            <v>82029</v>
          </cell>
          <cell r="B1545" t="str">
            <v>JUNTA GIBAULT F0F0 DN 50</v>
          </cell>
          <cell r="C1545" t="str">
            <v>UN</v>
          </cell>
          <cell r="D1545">
            <v>48.41</v>
          </cell>
        </row>
        <row r="1546">
          <cell r="A1546">
            <v>82030</v>
          </cell>
          <cell r="B1546" t="str">
            <v>JUNTA GIBAULT F0F0 DN 75</v>
          </cell>
          <cell r="C1546" t="str">
            <v>UN</v>
          </cell>
          <cell r="D1546">
            <v>56.01</v>
          </cell>
        </row>
        <row r="1547">
          <cell r="A1547">
            <v>82031</v>
          </cell>
          <cell r="B1547" t="str">
            <v>JUNTA GIBAULT F0F0 DN 100</v>
          </cell>
          <cell r="C1547" t="str">
            <v>UN</v>
          </cell>
          <cell r="D1547">
            <v>69.010000000000005</v>
          </cell>
        </row>
        <row r="1548">
          <cell r="A1548">
            <v>82032</v>
          </cell>
          <cell r="B1548" t="str">
            <v>JUNTA GIBAULT F0F0 DN 150</v>
          </cell>
          <cell r="C1548" t="str">
            <v>UN</v>
          </cell>
          <cell r="D1548">
            <v>113.53</v>
          </cell>
        </row>
        <row r="1549">
          <cell r="A1549">
            <v>82033</v>
          </cell>
          <cell r="B1549" t="str">
            <v>JUNTA GIBAULT F0F0 DN 200</v>
          </cell>
          <cell r="C1549" t="str">
            <v>UN</v>
          </cell>
          <cell r="D1549">
            <v>199.95</v>
          </cell>
        </row>
        <row r="1550">
          <cell r="A1550">
            <v>82034</v>
          </cell>
          <cell r="B1550" t="str">
            <v>JUNTA GIBAULT F0F0 DN 250</v>
          </cell>
          <cell r="C1550" t="str">
            <v>UN</v>
          </cell>
          <cell r="D1550">
            <v>280.99</v>
          </cell>
        </row>
        <row r="1551">
          <cell r="A1551">
            <v>82035</v>
          </cell>
          <cell r="B1551" t="str">
            <v>JUNTA GIBAULT F0F0 DN 300</v>
          </cell>
          <cell r="C1551" t="str">
            <v>UN</v>
          </cell>
          <cell r="D1551">
            <v>293.32</v>
          </cell>
        </row>
        <row r="1552">
          <cell r="A1552">
            <v>82036</v>
          </cell>
          <cell r="B1552" t="str">
            <v>JUNTA GIBAULT F0F0 DN 400</v>
          </cell>
          <cell r="C1552" t="str">
            <v>UN</v>
          </cell>
          <cell r="D1552">
            <v>555.13</v>
          </cell>
        </row>
        <row r="1553">
          <cell r="A1553">
            <v>82037</v>
          </cell>
          <cell r="B1553" t="str">
            <v>JUNTA GIBAULT F0F0 DN 500</v>
          </cell>
          <cell r="C1553" t="str">
            <v>UN</v>
          </cell>
          <cell r="D1553">
            <v>685.12</v>
          </cell>
        </row>
        <row r="1554">
          <cell r="A1554">
            <v>82038</v>
          </cell>
          <cell r="B1554" t="str">
            <v>JUNTA GIBAULT F0F0 DN 600</v>
          </cell>
          <cell r="C1554" t="str">
            <v>UN</v>
          </cell>
          <cell r="D1554">
            <v>865.3</v>
          </cell>
        </row>
        <row r="1555">
          <cell r="A1555">
            <v>82039</v>
          </cell>
          <cell r="B1555" t="str">
            <v>LUVA BIPARTIDA F0F0 P/BOLSAS DN 200</v>
          </cell>
          <cell r="C1555" t="str">
            <v>UN</v>
          </cell>
          <cell r="D1555">
            <v>726.2</v>
          </cell>
        </row>
        <row r="1556">
          <cell r="A1556">
            <v>82040</v>
          </cell>
          <cell r="B1556" t="str">
            <v>LUVA BIPARTIDA F0F0 P/BOLSAS DN 250</v>
          </cell>
          <cell r="C1556" t="str">
            <v>UN</v>
          </cell>
          <cell r="D1556">
            <v>966.26</v>
          </cell>
        </row>
        <row r="1557">
          <cell r="A1557">
            <v>82041</v>
          </cell>
          <cell r="B1557" t="str">
            <v>LUVA BIPARTIDA F0F0 P/BOLSAS DN 300</v>
          </cell>
          <cell r="C1557" t="str">
            <v>UN</v>
          </cell>
          <cell r="D1557">
            <v>1050.27</v>
          </cell>
        </row>
        <row r="1558">
          <cell r="A1558">
            <v>82042</v>
          </cell>
          <cell r="B1558" t="str">
            <v>LUVA BIRPATIDA F0F0 P/BOLSAS DN 400</v>
          </cell>
          <cell r="C1558" t="str">
            <v>UN</v>
          </cell>
          <cell r="D1558">
            <v>1306.24</v>
          </cell>
        </row>
        <row r="1559">
          <cell r="A1559">
            <v>82043</v>
          </cell>
          <cell r="B1559" t="str">
            <v>LUVA BIPARTIDA F0F0 P/BOLSAS DN 500</v>
          </cell>
          <cell r="C1559" t="str">
            <v>UN</v>
          </cell>
          <cell r="D1559">
            <v>4126.3100000000004</v>
          </cell>
        </row>
        <row r="1560">
          <cell r="A1560">
            <v>82044</v>
          </cell>
          <cell r="B1560" t="str">
            <v>LUVA BIPARTIDA F0F0 P/BOLSAS DN 600</v>
          </cell>
          <cell r="C1560" t="str">
            <v>UN</v>
          </cell>
          <cell r="D1560">
            <v>4685.09</v>
          </cell>
        </row>
        <row r="1561">
          <cell r="A1561">
            <v>82045</v>
          </cell>
          <cell r="B1561" t="str">
            <v>LUVA BIPARTIDA F0F0 P/CORPOS CILINDRICOS DN 50</v>
          </cell>
          <cell r="C1561" t="str">
            <v>UN</v>
          </cell>
          <cell r="D1561">
            <v>221.68</v>
          </cell>
        </row>
        <row r="1562">
          <cell r="A1562">
            <v>82046</v>
          </cell>
          <cell r="B1562" t="str">
            <v>LUVA BIPARTIDA F0F0 P/CORPOS CILINDRICOS DN 75</v>
          </cell>
          <cell r="C1562" t="str">
            <v>UN</v>
          </cell>
          <cell r="D1562">
            <v>280.18</v>
          </cell>
        </row>
        <row r="1563">
          <cell r="A1563">
            <v>82047</v>
          </cell>
          <cell r="B1563" t="str">
            <v>LUVA BIRPATIDA F0F0 P/CORPOS CILINDRICOS DN 100</v>
          </cell>
          <cell r="C1563" t="str">
            <v>UN</v>
          </cell>
          <cell r="D1563">
            <v>305.32</v>
          </cell>
        </row>
        <row r="1564">
          <cell r="A1564">
            <v>82048</v>
          </cell>
          <cell r="B1564" t="str">
            <v>LUVA BIPARTIDA F0F0 P/CORPOS CILINDRICOS DN 150</v>
          </cell>
          <cell r="C1564" t="str">
            <v>UN</v>
          </cell>
          <cell r="D1564">
            <v>509.98</v>
          </cell>
        </row>
        <row r="1565">
          <cell r="A1565">
            <v>82049</v>
          </cell>
          <cell r="B1565" t="str">
            <v>LUVA BIPARTIDA F0F0 P/CORPOS CILINDRICOS DN 200</v>
          </cell>
          <cell r="C1565" t="str">
            <v>UN</v>
          </cell>
          <cell r="D1565">
            <v>732.43</v>
          </cell>
        </row>
        <row r="1566">
          <cell r="A1566">
            <v>82050</v>
          </cell>
          <cell r="B1566" t="str">
            <v>LUVA BIPARTIDA F0F0 P/CORPOS CILINDRICOS DN 250</v>
          </cell>
          <cell r="C1566" t="str">
            <v>UN</v>
          </cell>
          <cell r="D1566">
            <v>744.01</v>
          </cell>
        </row>
        <row r="1567">
          <cell r="A1567">
            <v>82051</v>
          </cell>
          <cell r="B1567" t="str">
            <v>LUVA BIPARTIDA F0F0 P/CORPOS CILINDRICOS DN 300</v>
          </cell>
          <cell r="C1567" t="str">
            <v>UN</v>
          </cell>
          <cell r="D1567">
            <v>916.84</v>
          </cell>
        </row>
        <row r="1568">
          <cell r="A1568">
            <v>82052</v>
          </cell>
          <cell r="B1568" t="str">
            <v>LUVA BIPARTIDA F0F0 P/CORPOS CILINDRICOS DN 400</v>
          </cell>
          <cell r="C1568" t="str">
            <v>UN</v>
          </cell>
          <cell r="D1568">
            <v>1382.29</v>
          </cell>
        </row>
        <row r="1569">
          <cell r="A1569">
            <v>82053</v>
          </cell>
          <cell r="B1569" t="str">
            <v>LUVA BIPARTIDA F0F0 P/CORPOS CILINDRICOS DN 500</v>
          </cell>
          <cell r="C1569" t="str">
            <v>UN</v>
          </cell>
          <cell r="D1569">
            <v>4129.57</v>
          </cell>
        </row>
        <row r="1570">
          <cell r="A1570">
            <v>82054</v>
          </cell>
          <cell r="B1570" t="str">
            <v>LUVA BIPARTIDA F0F0 P/CORPOS CILINDRICOS DN 600</v>
          </cell>
          <cell r="C1570" t="str">
            <v>UN</v>
          </cell>
          <cell r="D1570">
            <v>5162.93</v>
          </cell>
        </row>
        <row r="1571">
          <cell r="A1571">
            <v>82055</v>
          </cell>
          <cell r="B1571" t="str">
            <v>VOLANTE F0F0 NOS REGISTROS - VOL 34</v>
          </cell>
          <cell r="C1571" t="str">
            <v>UN</v>
          </cell>
          <cell r="D1571">
            <v>14.28</v>
          </cell>
        </row>
        <row r="1572">
          <cell r="A1572">
            <v>82056</v>
          </cell>
          <cell r="B1572" t="str">
            <v>VOLANTE F0F0 NOS REGISTROS - VOL 35</v>
          </cell>
          <cell r="C1572" t="str">
            <v>UN</v>
          </cell>
          <cell r="D1572">
            <v>22.62</v>
          </cell>
        </row>
        <row r="1573">
          <cell r="A1573">
            <v>82057</v>
          </cell>
          <cell r="B1573" t="str">
            <v>VOLANTE F0F0 NOS REGISTROS - VOL 36</v>
          </cell>
          <cell r="C1573" t="str">
            <v>UN</v>
          </cell>
          <cell r="D1573">
            <v>28.71</v>
          </cell>
        </row>
        <row r="1574">
          <cell r="A1574">
            <v>82058</v>
          </cell>
          <cell r="B1574" t="str">
            <v>VOLANTE F0F0 NOS REGISTROS - VOL 18</v>
          </cell>
          <cell r="C1574" t="str">
            <v>UN</v>
          </cell>
          <cell r="D1574">
            <v>57.11</v>
          </cell>
        </row>
        <row r="1575">
          <cell r="A1575">
            <v>82059</v>
          </cell>
          <cell r="B1575" t="str">
            <v>VOLANTE F0F0 NOS REGISTROS - VOL 21</v>
          </cell>
          <cell r="C1575" t="str">
            <v>UN</v>
          </cell>
          <cell r="D1575">
            <v>44.64</v>
          </cell>
        </row>
        <row r="1576">
          <cell r="A1576">
            <v>82060</v>
          </cell>
          <cell r="B1576" t="str">
            <v>VOLANTE F0F0 NOS REGISTROS - VOL 24</v>
          </cell>
          <cell r="C1576" t="str">
            <v>UN</v>
          </cell>
          <cell r="D1576">
            <v>199.72</v>
          </cell>
        </row>
        <row r="1577">
          <cell r="A1577">
            <v>82061</v>
          </cell>
          <cell r="B1577" t="str">
            <v>VOLANTE F0F0 NOS REGISTROS - VOL 25</v>
          </cell>
          <cell r="C1577" t="str">
            <v>UN</v>
          </cell>
          <cell r="D1577">
            <v>199.72</v>
          </cell>
        </row>
        <row r="1578">
          <cell r="A1578">
            <v>82062</v>
          </cell>
          <cell r="B1578" t="str">
            <v>VOLANTE F0F0 NOS REGISTROS - VOL 26</v>
          </cell>
          <cell r="C1578" t="str">
            <v>UN</v>
          </cell>
          <cell r="D1578">
            <v>199.72</v>
          </cell>
        </row>
        <row r="1579">
          <cell r="A1579">
            <v>82063</v>
          </cell>
          <cell r="B1579" t="str">
            <v>VOLANTE F0F0 NOS REGISTROS - VOL 27</v>
          </cell>
          <cell r="C1579" t="str">
            <v>UN</v>
          </cell>
          <cell r="D1579">
            <v>228.13</v>
          </cell>
        </row>
        <row r="1580">
          <cell r="A1580">
            <v>82064</v>
          </cell>
          <cell r="B1580" t="str">
            <v>VOLANTE F0F0 NAS ADUFAS DE PAREDE - VOL 4</v>
          </cell>
          <cell r="C1580" t="str">
            <v>UN</v>
          </cell>
          <cell r="D1580">
            <v>0</v>
          </cell>
        </row>
        <row r="1581">
          <cell r="A1581">
            <v>82065</v>
          </cell>
          <cell r="B1581" t="str">
            <v>VOLANTE F0F0 NAS ADUFAS DE PAREDE - VOL 11</v>
          </cell>
          <cell r="C1581" t="str">
            <v>UN</v>
          </cell>
          <cell r="D1581">
            <v>0</v>
          </cell>
        </row>
        <row r="1582">
          <cell r="A1582">
            <v>82066</v>
          </cell>
          <cell r="B1582" t="str">
            <v>VOLANTE F0F0 NAS ADUFAS DE PAREDE - VOL 18</v>
          </cell>
          <cell r="C1582" t="str">
            <v>UN</v>
          </cell>
          <cell r="D1582">
            <v>0</v>
          </cell>
        </row>
        <row r="1583">
          <cell r="A1583">
            <v>82067</v>
          </cell>
          <cell r="B1583" t="str">
            <v>VOLANTE F0F0 NAS ADUFAS DE PAREDE - VOL 23</v>
          </cell>
          <cell r="C1583" t="str">
            <v>UN</v>
          </cell>
          <cell r="D1583">
            <v>121.33</v>
          </cell>
        </row>
        <row r="1584">
          <cell r="A1584">
            <v>82068</v>
          </cell>
          <cell r="B1584" t="str">
            <v>CHAVE "T" - CHT1</v>
          </cell>
          <cell r="C1584" t="str">
            <v>UN</v>
          </cell>
          <cell r="D1584">
            <v>0</v>
          </cell>
        </row>
        <row r="1585">
          <cell r="A1585">
            <v>82069</v>
          </cell>
          <cell r="B1585" t="str">
            <v>CHAVE "T" - CHT2</v>
          </cell>
          <cell r="C1585" t="str">
            <v>UN</v>
          </cell>
          <cell r="D1585">
            <v>0</v>
          </cell>
        </row>
        <row r="1586">
          <cell r="A1586">
            <v>82070</v>
          </cell>
          <cell r="B1586" t="str">
            <v>PEDESTAL DE MANOBRA SIMPLES F0F0 - PMS01</v>
          </cell>
          <cell r="C1586" t="str">
            <v>UN</v>
          </cell>
          <cell r="D1586">
            <v>509.02</v>
          </cell>
        </row>
        <row r="1587">
          <cell r="A1587">
            <v>82071</v>
          </cell>
          <cell r="B1587" t="str">
            <v>PEDESTAL DE MANOBRA SIMPLES F0F0 - PMS02</v>
          </cell>
          <cell r="C1587" t="str">
            <v>UN</v>
          </cell>
          <cell r="D1587">
            <v>848.56</v>
          </cell>
        </row>
        <row r="1588">
          <cell r="A1588">
            <v>82072</v>
          </cell>
          <cell r="B1588" t="str">
            <v>PEDESTAL DE MANOBRA SIMPLES F0F0 - PMS03</v>
          </cell>
          <cell r="C1588" t="str">
            <v>UN</v>
          </cell>
          <cell r="D1588">
            <v>1005.42</v>
          </cell>
        </row>
        <row r="1589">
          <cell r="A1589">
            <v>82073</v>
          </cell>
          <cell r="B1589" t="str">
            <v>PEDESTAL DE MANOBRA SIMPLES F0F0 - PMS04</v>
          </cell>
          <cell r="C1589" t="str">
            <v>UN</v>
          </cell>
          <cell r="D1589">
            <v>1016.98</v>
          </cell>
        </row>
        <row r="1590">
          <cell r="A1590">
            <v>82074</v>
          </cell>
          <cell r="B1590" t="str">
            <v>PEDESTAL DE MANOBRA SIMPLES F0F0 - PMS21</v>
          </cell>
          <cell r="C1590" t="str">
            <v>UN</v>
          </cell>
          <cell r="D1590">
            <v>729.2</v>
          </cell>
        </row>
        <row r="1591">
          <cell r="A1591">
            <v>82075</v>
          </cell>
          <cell r="B1591" t="str">
            <v>PEDESTAL DE MANOBRA F0F0 C/ ENGRENAGENS - PME05</v>
          </cell>
          <cell r="C1591" t="str">
            <v>UN</v>
          </cell>
          <cell r="D1591">
            <v>2112.63</v>
          </cell>
        </row>
        <row r="1592">
          <cell r="A1592">
            <v>82076</v>
          </cell>
          <cell r="B1592" t="str">
            <v>PEDESTAL DE MANOBRA F0F0 C/ ENGRENAGENS - PME06</v>
          </cell>
          <cell r="C1592" t="str">
            <v>UN</v>
          </cell>
          <cell r="D1592">
            <v>2222.64</v>
          </cell>
        </row>
        <row r="1593">
          <cell r="A1593">
            <v>82077</v>
          </cell>
          <cell r="B1593" t="str">
            <v>PEDESTAL DE MANOBRA F0F0 C/ ENGRENAGENS - PME07</v>
          </cell>
          <cell r="C1593" t="str">
            <v>UN</v>
          </cell>
          <cell r="D1593">
            <v>2255.81</v>
          </cell>
        </row>
        <row r="1594">
          <cell r="A1594">
            <v>82078</v>
          </cell>
          <cell r="B1594" t="str">
            <v>PEDESTAL DE SUSPENSAO SIMPLES F0F0 - PSS01</v>
          </cell>
          <cell r="C1594" t="str">
            <v>UN</v>
          </cell>
          <cell r="D1594">
            <v>733.76</v>
          </cell>
        </row>
        <row r="1595">
          <cell r="A1595">
            <v>82079</v>
          </cell>
          <cell r="B1595" t="str">
            <v>PEDESTAL DE SUSPENSAO SIMPLES F0F0 - PSS02</v>
          </cell>
          <cell r="C1595" t="str">
            <v>UN</v>
          </cell>
          <cell r="D1595">
            <v>895.39</v>
          </cell>
        </row>
        <row r="1596">
          <cell r="A1596">
            <v>82080</v>
          </cell>
          <cell r="B1596" t="str">
            <v>PEDESTAL DE SUSPENSAO SIMPLES F0F0 - PSS03</v>
          </cell>
          <cell r="C1596" t="str">
            <v>UN</v>
          </cell>
          <cell r="D1596">
            <v>896.54</v>
          </cell>
        </row>
        <row r="1597">
          <cell r="A1597">
            <v>82081</v>
          </cell>
          <cell r="B1597" t="str">
            <v>PEDESTAL DE SUSPENSAO SIMPLES F0F0 - PSS04</v>
          </cell>
          <cell r="C1597" t="str">
            <v>UN</v>
          </cell>
          <cell r="D1597">
            <v>897.65</v>
          </cell>
        </row>
        <row r="1598">
          <cell r="A1598">
            <v>82082</v>
          </cell>
          <cell r="B1598" t="str">
            <v>PEDESTAL DE SUSPENSAO SIMPLES F0F0 - PSS05</v>
          </cell>
          <cell r="C1598" t="str">
            <v>UN</v>
          </cell>
          <cell r="D1598">
            <v>898.76</v>
          </cell>
        </row>
        <row r="1599">
          <cell r="A1599">
            <v>82083</v>
          </cell>
          <cell r="B1599" t="str">
            <v>PEDESTAL DE SUSPENSAO SIMPLES F0F0 - PSS06</v>
          </cell>
          <cell r="C1599" t="str">
            <v>UN</v>
          </cell>
          <cell r="D1599">
            <v>900</v>
          </cell>
        </row>
        <row r="1600">
          <cell r="A1600">
            <v>82084</v>
          </cell>
          <cell r="B1600" t="str">
            <v>PEDESTAL DE SUSPENSAO SIMPLES F0F0 - PSS08</v>
          </cell>
          <cell r="C1600" t="str">
            <v>UN</v>
          </cell>
          <cell r="D1600">
            <v>902.35</v>
          </cell>
        </row>
        <row r="1601">
          <cell r="A1601">
            <v>82085</v>
          </cell>
          <cell r="B1601" t="str">
            <v>PEDESTAL DE SUSPENSAO F0F0 C/ENGRENAGENS - PSE10</v>
          </cell>
          <cell r="C1601" t="str">
            <v>UN</v>
          </cell>
          <cell r="D1601">
            <v>1512.44</v>
          </cell>
        </row>
        <row r="1602">
          <cell r="A1602">
            <v>82086</v>
          </cell>
          <cell r="B1602" t="str">
            <v>PEDESTAL DE SUSPENSAO F0F0 C/ENGRENAGENS - PSE11</v>
          </cell>
          <cell r="C1602" t="str">
            <v>UN</v>
          </cell>
          <cell r="D1602">
            <v>1512.44</v>
          </cell>
        </row>
        <row r="1603">
          <cell r="A1603">
            <v>82087</v>
          </cell>
          <cell r="B1603" t="str">
            <v>PEDESTAL DE SUSPENSAO F0F0 C/ENGRENAGENS - PSE12</v>
          </cell>
          <cell r="C1603" t="str">
            <v>UN</v>
          </cell>
          <cell r="D1603">
            <v>1512.44</v>
          </cell>
        </row>
        <row r="1604">
          <cell r="A1604">
            <v>82088</v>
          </cell>
          <cell r="B1604" t="str">
            <v>PEDESTAL DE SUSPENSAO F0F0 C/ENGRENAGENS - PSE13</v>
          </cell>
          <cell r="C1604" t="str">
            <v>UN</v>
          </cell>
          <cell r="D1604">
            <v>1512.44</v>
          </cell>
        </row>
        <row r="1605">
          <cell r="A1605">
            <v>82089</v>
          </cell>
          <cell r="B1605" t="str">
            <v>PEDESTAL DE SUSPENSAO F0F0 C/ENGRENAGENS - PSE14</v>
          </cell>
          <cell r="C1605" t="str">
            <v>UN</v>
          </cell>
          <cell r="D1605">
            <v>1512.44</v>
          </cell>
        </row>
        <row r="1606">
          <cell r="A1606">
            <v>82090</v>
          </cell>
          <cell r="B1606" t="str">
            <v>PEDESTAL DE SUSPENSAO F0F0 C/ENGRENAGENS - PSE16</v>
          </cell>
          <cell r="C1606" t="str">
            <v>UN</v>
          </cell>
          <cell r="D1606">
            <v>1512.44</v>
          </cell>
        </row>
        <row r="1607">
          <cell r="A1607">
            <v>82091</v>
          </cell>
          <cell r="B1607" t="str">
            <v>PEDESTAL DE SUSP. SIMP. F0F0 C/INDICADOR - PSSI18</v>
          </cell>
          <cell r="C1607" t="str">
            <v>UN</v>
          </cell>
          <cell r="D1607">
            <v>1111.74</v>
          </cell>
        </row>
        <row r="1608">
          <cell r="A1608">
            <v>82092</v>
          </cell>
          <cell r="B1608" t="str">
            <v>PEDESTAL DE SUSP. SIMP. F0F0 C/INDICADOR - PSSI19</v>
          </cell>
          <cell r="C1608" t="str">
            <v>UN</v>
          </cell>
          <cell r="D1608">
            <v>1272.1300000000001</v>
          </cell>
        </row>
        <row r="1609">
          <cell r="A1609">
            <v>82093</v>
          </cell>
          <cell r="B1609" t="str">
            <v>PEDESTAL DE SUSP. SIMP. F0F0 C/INDICADOR - PSSI20</v>
          </cell>
          <cell r="C1609" t="str">
            <v>UN</v>
          </cell>
          <cell r="D1609">
            <v>1274.46</v>
          </cell>
        </row>
        <row r="1610">
          <cell r="A1610">
            <v>82094</v>
          </cell>
          <cell r="B1610" t="str">
            <v>PEDESTAL DE SUSP. SIMP. F0F0 C/INDICADOR - PSSI21</v>
          </cell>
          <cell r="C1610" t="str">
            <v>UN</v>
          </cell>
          <cell r="D1610">
            <v>1275.6400000000001</v>
          </cell>
        </row>
        <row r="1611">
          <cell r="A1611">
            <v>82095</v>
          </cell>
          <cell r="B1611" t="str">
            <v>PEDESTAL DE SUSP. SIMP. F0F0 C/INDICADOR - PSSI22</v>
          </cell>
          <cell r="C1611" t="str">
            <v>UN</v>
          </cell>
          <cell r="D1611">
            <v>1276.78</v>
          </cell>
        </row>
        <row r="1612">
          <cell r="A1612">
            <v>82096</v>
          </cell>
          <cell r="B1612" t="str">
            <v>PEDESTAL DE SUSP. SIMP. F0F0 C/INDICADOR - PSSI23</v>
          </cell>
          <cell r="C1612" t="str">
            <v>UN</v>
          </cell>
          <cell r="D1612">
            <v>1277.98</v>
          </cell>
        </row>
        <row r="1613">
          <cell r="A1613">
            <v>82097</v>
          </cell>
          <cell r="B1613" t="str">
            <v>PEDESTAL DE SUSP. SIMP. F0F0 C/INDICADOR - PSSI25</v>
          </cell>
          <cell r="C1613" t="str">
            <v>UN</v>
          </cell>
          <cell r="D1613">
            <v>1280.3</v>
          </cell>
        </row>
        <row r="1614">
          <cell r="A1614">
            <v>82098</v>
          </cell>
          <cell r="B1614" t="str">
            <v>PEDESTAL DE SUSP.F0F0 C/ENGREN.E INDIC. - PSEI27</v>
          </cell>
          <cell r="C1614" t="str">
            <v>UN</v>
          </cell>
          <cell r="D1614">
            <v>1646.74</v>
          </cell>
        </row>
        <row r="1615">
          <cell r="A1615">
            <v>82099</v>
          </cell>
          <cell r="B1615" t="str">
            <v>PEDESTAL DE SUSP.F0F0 C/ENGREN.E INDIC. - PSEI28</v>
          </cell>
          <cell r="C1615" t="str">
            <v>UN</v>
          </cell>
          <cell r="D1615">
            <v>1646.74</v>
          </cell>
        </row>
        <row r="1616">
          <cell r="A1616">
            <v>82101</v>
          </cell>
          <cell r="B1616" t="str">
            <v>PEDESTAL DE SUSP.F0F0 C/ENGREN.E INDIC. - PSEI29</v>
          </cell>
          <cell r="C1616" t="str">
            <v>UN</v>
          </cell>
          <cell r="D1616">
            <v>1646.74</v>
          </cell>
        </row>
        <row r="1617">
          <cell r="A1617">
            <v>82102</v>
          </cell>
          <cell r="B1617" t="str">
            <v>PEDESTAL DE SUSP.F0F0 C/ENGREN.E INDIC. - PSEI30</v>
          </cell>
          <cell r="C1617" t="str">
            <v>UN</v>
          </cell>
          <cell r="D1617">
            <v>1646.74</v>
          </cell>
        </row>
        <row r="1618">
          <cell r="A1618">
            <v>82103</v>
          </cell>
          <cell r="B1618" t="str">
            <v>PEDESTAL DE SUSP.F0F0 C/ENGREN.E INDIC. - PSEI31</v>
          </cell>
          <cell r="C1618" t="str">
            <v>UN</v>
          </cell>
          <cell r="D1618">
            <v>1646.74</v>
          </cell>
        </row>
        <row r="1619">
          <cell r="A1619">
            <v>82104</v>
          </cell>
          <cell r="B1619" t="str">
            <v>PEDESTAL DE SUSP.F0F0 C/ENGREN.E INDIC. - PSEI33</v>
          </cell>
          <cell r="C1619" t="str">
            <v>UN</v>
          </cell>
          <cell r="D1619">
            <v>1646.74</v>
          </cell>
        </row>
        <row r="1620">
          <cell r="A1620">
            <v>82105</v>
          </cell>
          <cell r="B1620" t="str">
            <v>HASTE PROL.F0F0 C/QUAD.E BOCA DE CHAVE DN 1 1/8"</v>
          </cell>
          <cell r="C1620" t="str">
            <v>M</v>
          </cell>
          <cell r="D1620">
            <v>99.99</v>
          </cell>
        </row>
        <row r="1621">
          <cell r="A1621">
            <v>82106</v>
          </cell>
          <cell r="B1621" t="str">
            <v>HASTE PROL.F0F0 C/QUAD.E BOCA DE CHAVE DN 1 3/4"</v>
          </cell>
          <cell r="C1621" t="str">
            <v>M</v>
          </cell>
          <cell r="D1621">
            <v>122.87</v>
          </cell>
        </row>
        <row r="1622">
          <cell r="A1622">
            <v>82107</v>
          </cell>
          <cell r="B1622" t="str">
            <v>HASTE PROLONG.F0F0 C/QUAD.E BOCA DE CHAVE DN 2"</v>
          </cell>
          <cell r="C1622" t="str">
            <v>M</v>
          </cell>
          <cell r="D1622">
            <v>134.01</v>
          </cell>
        </row>
        <row r="1623">
          <cell r="A1623">
            <v>82108</v>
          </cell>
          <cell r="B1623" t="str">
            <v>HASTE PROL.F0F0 C/QUAD.E BOCA DE CHAVE DN 2 1/2"</v>
          </cell>
          <cell r="C1623" t="str">
            <v>M</v>
          </cell>
          <cell r="D1623">
            <v>157.66999999999999</v>
          </cell>
        </row>
        <row r="1624">
          <cell r="A1624">
            <v>82109</v>
          </cell>
          <cell r="B1624" t="str">
            <v>HASTE PROL.F0F0 C/ROSCA E BOCA DE CHAVE DN 1 1/5"</v>
          </cell>
          <cell r="C1624" t="str">
            <v>M</v>
          </cell>
          <cell r="D1624">
            <v>170.21</v>
          </cell>
        </row>
        <row r="1625">
          <cell r="A1625">
            <v>82110</v>
          </cell>
          <cell r="B1625" t="str">
            <v>HASTE PROL.F0F0 C/ROSCA E BOCA DE CHAVE DN 1 3/4"</v>
          </cell>
          <cell r="C1625" t="str">
            <v>M</v>
          </cell>
          <cell r="D1625">
            <v>189.29</v>
          </cell>
        </row>
        <row r="1626">
          <cell r="A1626">
            <v>82111</v>
          </cell>
          <cell r="B1626" t="str">
            <v>HASTE PROL.F0F0 C/ROSCA E BOCA DE CHAVE DN 2"</v>
          </cell>
          <cell r="C1626" t="str">
            <v>M</v>
          </cell>
          <cell r="D1626">
            <v>202.91</v>
          </cell>
        </row>
        <row r="1627">
          <cell r="A1627">
            <v>82112</v>
          </cell>
          <cell r="B1627" t="str">
            <v>HASTE PROL.F0F0 C/ROSCA E BOCA DE CHAVE DN 2 1/2"</v>
          </cell>
          <cell r="C1627" t="str">
            <v>M</v>
          </cell>
          <cell r="D1627">
            <v>243.37</v>
          </cell>
        </row>
        <row r="1628">
          <cell r="A1628">
            <v>82113</v>
          </cell>
          <cell r="B1628" t="str">
            <v>HASTE DE PROLONG. F0F0 C/DUAS ROSCAS DN 1 1/8"</v>
          </cell>
          <cell r="C1628" t="str">
            <v>M</v>
          </cell>
          <cell r="D1628">
            <v>181.95</v>
          </cell>
        </row>
        <row r="1629">
          <cell r="A1629">
            <v>82114</v>
          </cell>
          <cell r="B1629" t="str">
            <v>HASTE DE PROLONG. F0F0 C/ DUAS ROSCAS DN 1 3/4"</v>
          </cell>
          <cell r="C1629" t="str">
            <v>M</v>
          </cell>
          <cell r="D1629">
            <v>203.17</v>
          </cell>
        </row>
        <row r="1630">
          <cell r="A1630">
            <v>82115</v>
          </cell>
          <cell r="B1630" t="str">
            <v>HASTE DE PROLONG. F0F0 C/ DUAS ROSCAS DN 2"</v>
          </cell>
          <cell r="C1630" t="str">
            <v>M</v>
          </cell>
          <cell r="D1630">
            <v>219.2</v>
          </cell>
        </row>
        <row r="1631">
          <cell r="A1631">
            <v>82116</v>
          </cell>
          <cell r="B1631" t="str">
            <v>HASTE DE PROLONG. F0F0 C/ DUAS ROSCAS DN 2 1/2"</v>
          </cell>
          <cell r="C1631" t="str">
            <v>M</v>
          </cell>
          <cell r="D1631">
            <v>281.27</v>
          </cell>
        </row>
        <row r="1632">
          <cell r="A1632">
            <v>82117</v>
          </cell>
          <cell r="B1632" t="str">
            <v>MANCAL INTERMEDIARIO F0F0 DN 1 1/8"</v>
          </cell>
          <cell r="C1632" t="str">
            <v>UN</v>
          </cell>
          <cell r="D1632">
            <v>253.8</v>
          </cell>
        </row>
        <row r="1633">
          <cell r="A1633">
            <v>82118</v>
          </cell>
          <cell r="B1633" t="str">
            <v>MANCAL INTERMEDIARIO F0F0 DN 1 3/4"</v>
          </cell>
          <cell r="C1633" t="str">
            <v>UN</v>
          </cell>
          <cell r="D1633">
            <v>267.12</v>
          </cell>
        </row>
        <row r="1634">
          <cell r="A1634">
            <v>82119</v>
          </cell>
          <cell r="B1634" t="str">
            <v>MANCAL INTERMEDIARIO F0F0 DN 2"</v>
          </cell>
          <cell r="C1634" t="str">
            <v>UN</v>
          </cell>
          <cell r="D1634">
            <v>269.77</v>
          </cell>
        </row>
        <row r="1635">
          <cell r="A1635">
            <v>82120</v>
          </cell>
          <cell r="B1635" t="str">
            <v>MANCAL INTERMEDIARIO F0F0 DN 2 1/2"</v>
          </cell>
          <cell r="C1635" t="str">
            <v>UN</v>
          </cell>
          <cell r="D1635">
            <v>279.85000000000002</v>
          </cell>
        </row>
        <row r="1636">
          <cell r="A1636">
            <v>82121</v>
          </cell>
          <cell r="B1636" t="str">
            <v>LUVA F0F0 P/ HASTES DE PROLONGAMENTO DN 1 1/8"</v>
          </cell>
          <cell r="C1636" t="str">
            <v>UN</v>
          </cell>
          <cell r="D1636">
            <v>118.06</v>
          </cell>
        </row>
        <row r="1637">
          <cell r="A1637">
            <v>82122</v>
          </cell>
          <cell r="B1637" t="str">
            <v>LUVA F0FO P/ HASTES DE PROLONGAMENTO DN 1 3/4"</v>
          </cell>
          <cell r="C1637" t="str">
            <v>UN</v>
          </cell>
          <cell r="D1637">
            <v>141.91</v>
          </cell>
        </row>
        <row r="1638">
          <cell r="A1638">
            <v>82123</v>
          </cell>
          <cell r="B1638" t="str">
            <v>LUVA F0F0 P/ HASTES DE PROLONGAMENTO DN 2"</v>
          </cell>
          <cell r="C1638" t="str">
            <v>UN</v>
          </cell>
          <cell r="D1638">
            <v>213.33</v>
          </cell>
        </row>
        <row r="1639">
          <cell r="A1639">
            <v>82124</v>
          </cell>
          <cell r="B1639" t="str">
            <v>LUVA F0F0 P/ HASTES DE PROLONGAMENTO DN 2 1/2"</v>
          </cell>
          <cell r="C1639" t="str">
            <v>UN</v>
          </cell>
          <cell r="D1639">
            <v>217.97</v>
          </cell>
        </row>
        <row r="1640">
          <cell r="A1640">
            <v>82125</v>
          </cell>
          <cell r="B1640" t="str">
            <v>ANEL DE BORRACHA P/ TUBO F0F0 DN 100</v>
          </cell>
          <cell r="C1640" t="str">
            <v>UN</v>
          </cell>
          <cell r="D1640">
            <v>4.96</v>
          </cell>
        </row>
        <row r="1641">
          <cell r="A1641">
            <v>82126</v>
          </cell>
          <cell r="B1641" t="str">
            <v>ANEL DE BORRACHA P/ TUBO F0F0 DN 150</v>
          </cell>
          <cell r="C1641" t="str">
            <v>UN</v>
          </cell>
          <cell r="D1641">
            <v>9.3800000000000008</v>
          </cell>
        </row>
        <row r="1642">
          <cell r="A1642">
            <v>82127</v>
          </cell>
          <cell r="B1642" t="str">
            <v>ANEL DE BORRACHA P/ TUBO F0F0 DN 200</v>
          </cell>
          <cell r="C1642" t="str">
            <v>UN</v>
          </cell>
          <cell r="D1642">
            <v>18.350000000000001</v>
          </cell>
        </row>
        <row r="1643">
          <cell r="A1643">
            <v>82128</v>
          </cell>
          <cell r="B1643" t="str">
            <v>ANEL DE BORRACHA P/ TUBO F0F0 DN 250</v>
          </cell>
          <cell r="C1643" t="str">
            <v>UN</v>
          </cell>
          <cell r="D1643">
            <v>22.54</v>
          </cell>
        </row>
        <row r="1644">
          <cell r="A1644">
            <v>82129</v>
          </cell>
          <cell r="B1644" t="str">
            <v>ANEL DE BORRACHA P/ TUBO F0F0 DN 300</v>
          </cell>
          <cell r="C1644" t="str">
            <v>UN</v>
          </cell>
          <cell r="D1644">
            <v>25.74</v>
          </cell>
        </row>
        <row r="1645">
          <cell r="A1645">
            <v>82130</v>
          </cell>
          <cell r="B1645" t="str">
            <v>FLANGE AVULSO F0F0 P/TUBOS CILIND.DUC.K-12 DN 50</v>
          </cell>
          <cell r="C1645" t="str">
            <v>UN</v>
          </cell>
          <cell r="D1645">
            <v>22.46</v>
          </cell>
        </row>
        <row r="1646">
          <cell r="A1646">
            <v>82131</v>
          </cell>
          <cell r="B1646" t="str">
            <v>FLANGE AVULSO F0F0 P/TUBOS CILIND.DUC.K-12 DN 75</v>
          </cell>
          <cell r="C1646" t="str">
            <v>UN</v>
          </cell>
          <cell r="D1646">
            <v>27.77</v>
          </cell>
        </row>
        <row r="1647">
          <cell r="A1647">
            <v>82132</v>
          </cell>
          <cell r="B1647" t="str">
            <v>FLANGE AVULSO F0F0 P/TUBOS CILIND.DUC.K-12 DN 100</v>
          </cell>
          <cell r="C1647" t="str">
            <v>UN</v>
          </cell>
          <cell r="D1647">
            <v>33.450000000000003</v>
          </cell>
        </row>
        <row r="1648">
          <cell r="A1648">
            <v>82133</v>
          </cell>
          <cell r="B1648" t="str">
            <v>FLANGE AVULSO F0F0 P/TUBOS CILIND.DUC.K-12 DN 150</v>
          </cell>
          <cell r="C1648" t="str">
            <v>UN</v>
          </cell>
          <cell r="D1648">
            <v>60.25</v>
          </cell>
        </row>
        <row r="1649">
          <cell r="A1649">
            <v>82134</v>
          </cell>
          <cell r="B1649" t="str">
            <v>FLANGE AVULSO F0F0 P/TUBOS CILIND.DUC.K-12 DN 200</v>
          </cell>
          <cell r="C1649" t="str">
            <v>UN</v>
          </cell>
          <cell r="D1649">
            <v>77.8</v>
          </cell>
        </row>
        <row r="1650">
          <cell r="A1650">
            <v>82135</v>
          </cell>
          <cell r="B1650" t="str">
            <v>FLANGE AVULSO F0F0 P/TUBOS CILIND.DUC.K-12 DN 250</v>
          </cell>
          <cell r="C1650" t="str">
            <v>UN</v>
          </cell>
          <cell r="D1650">
            <v>100.45</v>
          </cell>
        </row>
        <row r="1651">
          <cell r="A1651">
            <v>82136</v>
          </cell>
          <cell r="B1651" t="str">
            <v>FLANGE AVULSO F0F0 P/TUBOS CILIND.DUC.K-12 DN 300</v>
          </cell>
          <cell r="C1651" t="str">
            <v>UN</v>
          </cell>
          <cell r="D1651">
            <v>152.63</v>
          </cell>
        </row>
        <row r="1652">
          <cell r="A1652">
            <v>82137</v>
          </cell>
          <cell r="B1652" t="str">
            <v>FLANGE AVULSO F0F0 P/TUBOS CILIND.DUC.K-12 DN 400</v>
          </cell>
          <cell r="C1652" t="str">
            <v>UN</v>
          </cell>
          <cell r="D1652">
            <v>491.52</v>
          </cell>
        </row>
        <row r="1653">
          <cell r="A1653">
            <v>82138</v>
          </cell>
          <cell r="B1653" t="str">
            <v>FLANGE AVULSO F0F0 P/TUBOS CILIND.DUC.K-12 DN 500</v>
          </cell>
          <cell r="C1653" t="str">
            <v>UN</v>
          </cell>
          <cell r="D1653">
            <v>307.51</v>
          </cell>
        </row>
        <row r="1654">
          <cell r="A1654">
            <v>82139</v>
          </cell>
          <cell r="B1654" t="str">
            <v>FLANGE AVULSO F0F0 P/TUBOS CILIND.DUC.K-12 DN 600</v>
          </cell>
          <cell r="C1654" t="str">
            <v>UN</v>
          </cell>
          <cell r="D1654">
            <v>395.91</v>
          </cell>
        </row>
        <row r="1655">
          <cell r="A1655">
            <v>82140</v>
          </cell>
          <cell r="B1655" t="str">
            <v>FLANGE AVULSO F0F0 P/TUBOS CILIND.DUC.K-12 DN 700</v>
          </cell>
          <cell r="C1655" t="str">
            <v>UN</v>
          </cell>
          <cell r="D1655">
            <v>552.01</v>
          </cell>
        </row>
        <row r="1656">
          <cell r="A1656">
            <v>82141</v>
          </cell>
          <cell r="B1656" t="str">
            <v>FLANGE AVULS0 F0F0 P/TUBOS CILIND.DUC.K-12 DN 800</v>
          </cell>
          <cell r="C1656" t="str">
            <v>UN</v>
          </cell>
          <cell r="D1656">
            <v>552.01</v>
          </cell>
        </row>
        <row r="1657">
          <cell r="A1657">
            <v>82142</v>
          </cell>
          <cell r="B1657" t="str">
            <v>CARRETEL F0F0 P/ UNIAO C/ FLANGES DN 50</v>
          </cell>
          <cell r="C1657" t="str">
            <v>UN</v>
          </cell>
          <cell r="D1657">
            <v>82.41</v>
          </cell>
        </row>
        <row r="1658">
          <cell r="A1658">
            <v>82143</v>
          </cell>
          <cell r="B1658" t="str">
            <v>CARRETEL F0F0 P/ UNIAO C/ FLANGES DN 75</v>
          </cell>
          <cell r="C1658" t="str">
            <v>UN</v>
          </cell>
          <cell r="D1658">
            <v>115.67</v>
          </cell>
        </row>
        <row r="1659">
          <cell r="A1659">
            <v>82144</v>
          </cell>
          <cell r="B1659" t="str">
            <v>CARRETEL F0F0 P/ UNIAO C/ FLANGES DN 100</v>
          </cell>
          <cell r="C1659" t="str">
            <v>UN</v>
          </cell>
          <cell r="D1659">
            <v>137.09</v>
          </cell>
        </row>
        <row r="1660">
          <cell r="A1660">
            <v>82145</v>
          </cell>
          <cell r="B1660" t="str">
            <v>CARRETEL F0F0 P/ UNIAO C/ FLANGES DN 150</v>
          </cell>
          <cell r="C1660" t="str">
            <v>UN</v>
          </cell>
          <cell r="D1660">
            <v>231.08</v>
          </cell>
        </row>
        <row r="1661">
          <cell r="A1661">
            <v>82146</v>
          </cell>
          <cell r="B1661" t="str">
            <v>CARRETEL F0F0 P/ UNIAO C/ FLANGES DN 200</v>
          </cell>
          <cell r="C1661" t="str">
            <v>UN</v>
          </cell>
          <cell r="D1661">
            <v>309.86</v>
          </cell>
        </row>
        <row r="1662">
          <cell r="A1662">
            <v>82147</v>
          </cell>
          <cell r="B1662" t="str">
            <v>CARRETEL F0F0 P/ UNIAO C/ FLANGES DN 250</v>
          </cell>
          <cell r="C1662" t="str">
            <v>UN</v>
          </cell>
          <cell r="D1662">
            <v>437.52</v>
          </cell>
        </row>
        <row r="1663">
          <cell r="A1663">
            <v>82148</v>
          </cell>
          <cell r="B1663" t="str">
            <v>CARRETEL F0F0 P/ UNIAO C/ FLANGES DN 300</v>
          </cell>
          <cell r="C1663" t="str">
            <v>UN</v>
          </cell>
          <cell r="D1663">
            <v>492.04</v>
          </cell>
        </row>
        <row r="1664">
          <cell r="A1664">
            <v>82149</v>
          </cell>
          <cell r="B1664" t="str">
            <v>CARRETEL F0F0 P/ UNIAO C/ FLANGES DN 400</v>
          </cell>
          <cell r="C1664" t="str">
            <v>UN</v>
          </cell>
          <cell r="D1664">
            <v>854.83</v>
          </cell>
        </row>
        <row r="1665">
          <cell r="A1665">
            <v>82150</v>
          </cell>
          <cell r="B1665" t="str">
            <v>CARRETEL F0F0 P/ UNIAO C/ FLANGES DN 500</v>
          </cell>
          <cell r="C1665" t="str">
            <v>UN</v>
          </cell>
          <cell r="D1665">
            <v>1173.96</v>
          </cell>
        </row>
        <row r="1666">
          <cell r="A1666">
            <v>82151</v>
          </cell>
          <cell r="B1666" t="str">
            <v>CARRETEL F0F0 P/ UNIAO C/ FLANGES DN 600</v>
          </cell>
          <cell r="C1666" t="str">
            <v>UN</v>
          </cell>
          <cell r="D1666">
            <v>1194.1600000000001</v>
          </cell>
        </row>
        <row r="1667">
          <cell r="A1667">
            <v>82152</v>
          </cell>
          <cell r="B1667" t="str">
            <v>CARRETEL F0F0 P/ UNIAO C/ FLANGES DN 700</v>
          </cell>
          <cell r="C1667" t="str">
            <v>UN</v>
          </cell>
          <cell r="D1667">
            <v>2041.68</v>
          </cell>
        </row>
        <row r="1668">
          <cell r="A1668">
            <v>82153</v>
          </cell>
          <cell r="B1668" t="str">
            <v>CARRETEL F0F0 P/ UNIAO C/ FLANGES DN 800</v>
          </cell>
          <cell r="C1668" t="str">
            <v>UN</v>
          </cell>
          <cell r="D1668">
            <v>2305.13</v>
          </cell>
        </row>
        <row r="1669">
          <cell r="A1669">
            <v>82154</v>
          </cell>
          <cell r="B1669" t="str">
            <v>CARRETEL F0F0 P/ UNIAO C/ FLANGES DN 900</v>
          </cell>
          <cell r="C1669" t="str">
            <v>UN</v>
          </cell>
          <cell r="D1669">
            <v>2492.04</v>
          </cell>
        </row>
        <row r="1670">
          <cell r="A1670">
            <v>82155</v>
          </cell>
          <cell r="B1670" t="str">
            <v>CARRETEL F0F0 P/ UNIAO C/ FLANGES DN 1000</v>
          </cell>
          <cell r="C1670" t="str">
            <v>UN</v>
          </cell>
          <cell r="D1670">
            <v>2787</v>
          </cell>
        </row>
        <row r="1671">
          <cell r="A1671">
            <v>82156</v>
          </cell>
          <cell r="B1671" t="str">
            <v>CURVA 90G F0F0 C/ FLANGES DN 50</v>
          </cell>
          <cell r="C1671" t="str">
            <v>UN</v>
          </cell>
          <cell r="D1671">
            <v>53.34</v>
          </cell>
        </row>
        <row r="1672">
          <cell r="A1672">
            <v>82157</v>
          </cell>
          <cell r="B1672" t="str">
            <v>CURVA 90G F0F0 C/ FLANGES DN 75</v>
          </cell>
          <cell r="C1672" t="str">
            <v>UN</v>
          </cell>
          <cell r="D1672">
            <v>75.41</v>
          </cell>
        </row>
        <row r="1673">
          <cell r="A1673">
            <v>82158</v>
          </cell>
          <cell r="B1673" t="str">
            <v>CURVA 90G F0F0 C/ FLANGES DN 100</v>
          </cell>
          <cell r="C1673" t="str">
            <v>UN</v>
          </cell>
          <cell r="D1673">
            <v>86.64</v>
          </cell>
        </row>
        <row r="1674">
          <cell r="A1674">
            <v>82159</v>
          </cell>
          <cell r="B1674" t="str">
            <v>CURVA 90G F0F0 C/ FLANGES DN 150</v>
          </cell>
          <cell r="C1674" t="str">
            <v>UN</v>
          </cell>
          <cell r="D1674">
            <v>145.69999999999999</v>
          </cell>
        </row>
        <row r="1675">
          <cell r="A1675">
            <v>82160</v>
          </cell>
          <cell r="B1675" t="str">
            <v>CURVA 90G F0F0 C/ FLANGES DN 200</v>
          </cell>
          <cell r="C1675" t="str">
            <v>UN</v>
          </cell>
          <cell r="D1675">
            <v>238</v>
          </cell>
        </row>
        <row r="1676">
          <cell r="A1676">
            <v>82161</v>
          </cell>
          <cell r="B1676" t="str">
            <v>CURVA 90G F0F0 C/ FLANGES DN 250</v>
          </cell>
          <cell r="C1676" t="str">
            <v>UN</v>
          </cell>
          <cell r="D1676">
            <v>362.58</v>
          </cell>
        </row>
        <row r="1677">
          <cell r="A1677">
            <v>82162</v>
          </cell>
          <cell r="B1677" t="str">
            <v>CURVA 90G F0F0 C/ FLANGES DN 300</v>
          </cell>
          <cell r="C1677" t="str">
            <v>UN</v>
          </cell>
          <cell r="D1677">
            <v>617.01</v>
          </cell>
        </row>
        <row r="1678">
          <cell r="A1678">
            <v>82163</v>
          </cell>
          <cell r="B1678" t="str">
            <v>CURVA 90G F0F0 C/ FLANGES DN 350</v>
          </cell>
          <cell r="C1678" t="str">
            <v>UN</v>
          </cell>
          <cell r="D1678">
            <v>1842.26</v>
          </cell>
        </row>
        <row r="1679">
          <cell r="A1679">
            <v>82169</v>
          </cell>
          <cell r="B1679" t="str">
            <v>FILTRO Y F= 250 SI-250 LB. ROSCA NPT/BSP DN 1/4"</v>
          </cell>
          <cell r="C1679" t="str">
            <v>UN</v>
          </cell>
          <cell r="D1679">
            <v>22.38</v>
          </cell>
        </row>
        <row r="1680">
          <cell r="A1680">
            <v>82170</v>
          </cell>
          <cell r="B1680" t="str">
            <v>FILTRO Y F= 250 SI-250 LB. ROSCA NPT/BSP DN 3/8"</v>
          </cell>
          <cell r="C1680" t="str">
            <v>UN</v>
          </cell>
          <cell r="D1680">
            <v>19.82</v>
          </cell>
        </row>
        <row r="1681">
          <cell r="A1681">
            <v>82171</v>
          </cell>
          <cell r="B1681" t="str">
            <v>FILTRO Y F= 250 SI-250 LB. ROSCA NPT/BSP DN 1/2"</v>
          </cell>
          <cell r="C1681" t="str">
            <v>UN</v>
          </cell>
          <cell r="D1681">
            <v>21.34</v>
          </cell>
        </row>
        <row r="1682">
          <cell r="A1682">
            <v>82172</v>
          </cell>
          <cell r="B1682" t="str">
            <v>FILTRO Y F= 250 SI-250 LB. ROSCA NPT/BSP DN 3/4"</v>
          </cell>
          <cell r="C1682" t="str">
            <v>UN</v>
          </cell>
          <cell r="D1682">
            <v>24.39</v>
          </cell>
        </row>
        <row r="1683">
          <cell r="A1683">
            <v>82173</v>
          </cell>
          <cell r="B1683" t="str">
            <v>FILTRO Y F= 250 SI-250 LB. ROSCA NPT/BSP DN 1"</v>
          </cell>
          <cell r="C1683" t="str">
            <v>UN</v>
          </cell>
          <cell r="D1683">
            <v>35.07</v>
          </cell>
        </row>
        <row r="1684">
          <cell r="A1684">
            <v>82174</v>
          </cell>
          <cell r="B1684" t="str">
            <v>FILTRO Y F= 250 SI-250 LB.ROSCA NPT/BSP DN 1 1/4"</v>
          </cell>
          <cell r="C1684" t="str">
            <v>UN</v>
          </cell>
          <cell r="D1684">
            <v>71.66</v>
          </cell>
        </row>
        <row r="1685">
          <cell r="A1685">
            <v>82175</v>
          </cell>
          <cell r="B1685" t="str">
            <v>FILTRO Y F= 250 SI-250 LB. ROSCA NPT/BSP DN 1 1/2"</v>
          </cell>
          <cell r="C1685" t="str">
            <v>UN</v>
          </cell>
          <cell r="D1685">
            <v>86.9</v>
          </cell>
        </row>
        <row r="1686">
          <cell r="A1686">
            <v>82176</v>
          </cell>
          <cell r="B1686" t="str">
            <v>FILTRO Y F= 250 SI-250 LB. ROSCA NPT/BSP DN 2"</v>
          </cell>
          <cell r="C1686" t="str">
            <v>UN</v>
          </cell>
          <cell r="D1686">
            <v>126.54</v>
          </cell>
        </row>
        <row r="1687">
          <cell r="A1687">
            <v>82177</v>
          </cell>
          <cell r="B1687" t="str">
            <v>FILTRO Y L.VERDE LV12 125 LB. AGU DN 2 1/2"ROSCADO</v>
          </cell>
          <cell r="C1687" t="str">
            <v>UN</v>
          </cell>
          <cell r="D1687">
            <v>140.26</v>
          </cell>
        </row>
        <row r="1688">
          <cell r="A1688">
            <v>82178</v>
          </cell>
          <cell r="B1688" t="str">
            <v>FILTRO Y L.VERDE LV12 125 LB. AGU DN 3" ROSCADO</v>
          </cell>
          <cell r="C1688" t="str">
            <v>UN</v>
          </cell>
          <cell r="D1688">
            <v>172.28</v>
          </cell>
        </row>
        <row r="1689">
          <cell r="A1689">
            <v>82179</v>
          </cell>
          <cell r="B1689" t="str">
            <v>FILTRO Y L.VERDE LV12 125 LB. AGU DN 2 1/2"FLANGE.</v>
          </cell>
          <cell r="C1689" t="str">
            <v>UN</v>
          </cell>
          <cell r="D1689">
            <v>190.57</v>
          </cell>
        </row>
        <row r="1690">
          <cell r="A1690">
            <v>82180</v>
          </cell>
          <cell r="B1690" t="str">
            <v>FILTRO Y L.VERDE LV12 125 LB. AGU DN 3" FLANGEADO</v>
          </cell>
          <cell r="C1690" t="str">
            <v>UN</v>
          </cell>
          <cell r="D1690">
            <v>227.16</v>
          </cell>
        </row>
        <row r="1691">
          <cell r="A1691">
            <v>82181</v>
          </cell>
          <cell r="B1691" t="str">
            <v>FILTRO Y L.VERDE LV12 125 LB. AGU DN 4" FLANGEADO</v>
          </cell>
          <cell r="C1691" t="str">
            <v>UN</v>
          </cell>
          <cell r="D1691">
            <v>387.25</v>
          </cell>
        </row>
        <row r="1692">
          <cell r="A1692">
            <v>82182</v>
          </cell>
          <cell r="B1692" t="str">
            <v>FILTRO Y L.VERDE LV12 125 LB. AGU DN 5" FLANGEADO</v>
          </cell>
          <cell r="C1692" t="str">
            <v>UN</v>
          </cell>
          <cell r="D1692">
            <v>495.49</v>
          </cell>
        </row>
        <row r="1693">
          <cell r="A1693">
            <v>82183</v>
          </cell>
          <cell r="B1693" t="str">
            <v>FILTRO Y L.VERDE LV12 125 LB. AGU DN 6" FLANGEADO</v>
          </cell>
          <cell r="C1693" t="str">
            <v>UN</v>
          </cell>
          <cell r="D1693">
            <v>620.51</v>
          </cell>
        </row>
        <row r="1694">
          <cell r="A1694">
            <v>82184</v>
          </cell>
          <cell r="B1694" t="str">
            <v>FILTRO Y L.VERDE LV12 125 LB. AGU DN 8" FLANGEADO</v>
          </cell>
          <cell r="C1694" t="str">
            <v>UN</v>
          </cell>
          <cell r="D1694">
            <v>960.49</v>
          </cell>
        </row>
        <row r="1695">
          <cell r="A1695">
            <v>82185</v>
          </cell>
          <cell r="B1695" t="str">
            <v>FILTRO Y L.VERDE LV12 125 LB. AGU DN 10" FLANGEADO</v>
          </cell>
          <cell r="C1695" t="str">
            <v>UN</v>
          </cell>
          <cell r="D1695">
            <v>1901.16</v>
          </cell>
        </row>
        <row r="1697">
          <cell r="B1697" t="str">
            <v>84000 MATERIAL HIDRAILICO PVC JE</v>
          </cell>
        </row>
        <row r="1699">
          <cell r="A1699">
            <v>84001</v>
          </cell>
          <cell r="B1699" t="str">
            <v>TUBO PVC JE PBA CL 12 DN 50</v>
          </cell>
          <cell r="C1699" t="str">
            <v>M</v>
          </cell>
          <cell r="D1699">
            <v>5.13</v>
          </cell>
        </row>
        <row r="1700">
          <cell r="A1700">
            <v>84002</v>
          </cell>
          <cell r="B1700" t="str">
            <v>TUBO PVC JE PBA CL 12 DN 75</v>
          </cell>
          <cell r="C1700" t="str">
            <v>M</v>
          </cell>
          <cell r="D1700">
            <v>10.56</v>
          </cell>
        </row>
        <row r="1701">
          <cell r="A1701">
            <v>84003</v>
          </cell>
          <cell r="B1701" t="str">
            <v>TUBO PVC JE PBA CL 12 DN 100</v>
          </cell>
          <cell r="C1701" t="str">
            <v>M</v>
          </cell>
          <cell r="D1701">
            <v>17.34</v>
          </cell>
        </row>
        <row r="1702">
          <cell r="A1702">
            <v>84004</v>
          </cell>
          <cell r="B1702" t="str">
            <v>TUBO PVC JE PBA CL 12 DN 150</v>
          </cell>
          <cell r="C1702" t="str">
            <v>M</v>
          </cell>
          <cell r="D1702">
            <v>27.61</v>
          </cell>
        </row>
        <row r="1703">
          <cell r="A1703">
            <v>84005</v>
          </cell>
          <cell r="B1703" t="str">
            <v>TUBO PVC JE PBA CL 12 DN 200</v>
          </cell>
          <cell r="C1703" t="str">
            <v>M</v>
          </cell>
          <cell r="D1703">
            <v>42.85</v>
          </cell>
        </row>
        <row r="1704">
          <cell r="A1704">
            <v>84006</v>
          </cell>
          <cell r="B1704" t="str">
            <v>TUBO PVC JE PBA CL 12 DN 250</v>
          </cell>
          <cell r="C1704" t="str">
            <v>M</v>
          </cell>
          <cell r="D1704">
            <v>67.11</v>
          </cell>
        </row>
        <row r="1705">
          <cell r="A1705">
            <v>84007</v>
          </cell>
          <cell r="B1705" t="str">
            <v>TUBO PVC JE PBA CL 12 DN 300</v>
          </cell>
          <cell r="C1705" t="str">
            <v>M</v>
          </cell>
          <cell r="D1705">
            <v>96.69</v>
          </cell>
        </row>
        <row r="1706">
          <cell r="A1706">
            <v>84008</v>
          </cell>
          <cell r="B1706" t="str">
            <v>TUBO PVC JE PBA CL 15 DN 50</v>
          </cell>
          <cell r="C1706" t="str">
            <v>M</v>
          </cell>
          <cell r="D1706">
            <v>6.17</v>
          </cell>
        </row>
        <row r="1707">
          <cell r="A1707">
            <v>84009</v>
          </cell>
          <cell r="B1707" t="str">
            <v>TUBO PVC JE PBA CL 15 DN 75</v>
          </cell>
          <cell r="C1707" t="str">
            <v>M</v>
          </cell>
          <cell r="D1707">
            <v>12.78</v>
          </cell>
        </row>
        <row r="1708">
          <cell r="A1708">
            <v>84010</v>
          </cell>
          <cell r="B1708" t="str">
            <v>TUBO PVC JE PBA CL 15 DN 100</v>
          </cell>
          <cell r="C1708" t="str">
            <v>M</v>
          </cell>
          <cell r="D1708">
            <v>20.39</v>
          </cell>
        </row>
        <row r="1709">
          <cell r="A1709">
            <v>84011</v>
          </cell>
          <cell r="B1709" t="str">
            <v>TUBO PVC JE PBA CL 15 DN 150</v>
          </cell>
          <cell r="C1709" t="str">
            <v>M</v>
          </cell>
          <cell r="D1709">
            <v>24.46</v>
          </cell>
        </row>
        <row r="1710">
          <cell r="A1710">
            <v>84012</v>
          </cell>
          <cell r="B1710" t="str">
            <v>TUBO PVC JE PBA CL 15 DN 200</v>
          </cell>
          <cell r="C1710" t="str">
            <v>M</v>
          </cell>
          <cell r="D1710">
            <v>38.799999999999997</v>
          </cell>
        </row>
        <row r="1711">
          <cell r="A1711">
            <v>84013</v>
          </cell>
          <cell r="B1711" t="str">
            <v>TUBO PVC JE PBA CL 15 DN 250</v>
          </cell>
          <cell r="C1711" t="str">
            <v>M</v>
          </cell>
          <cell r="D1711">
            <v>61.98</v>
          </cell>
        </row>
        <row r="1712">
          <cell r="A1712">
            <v>84014</v>
          </cell>
          <cell r="B1712" t="str">
            <v>TUBO PVC JE PBA CL 15 DN 300</v>
          </cell>
          <cell r="C1712" t="str">
            <v>M</v>
          </cell>
          <cell r="D1712">
            <v>87.22</v>
          </cell>
        </row>
        <row r="1713">
          <cell r="A1713">
            <v>84015</v>
          </cell>
          <cell r="B1713" t="str">
            <v>TUBO PVC JE PBA CL 20 DN 50</v>
          </cell>
          <cell r="C1713" t="str">
            <v>M</v>
          </cell>
          <cell r="D1713">
            <v>7.67</v>
          </cell>
        </row>
        <row r="1714">
          <cell r="A1714">
            <v>84016</v>
          </cell>
          <cell r="B1714" t="str">
            <v>TUBO PVC JE PBA CL 20 DN 75</v>
          </cell>
          <cell r="C1714" t="str">
            <v>M</v>
          </cell>
          <cell r="D1714">
            <v>15.46</v>
          </cell>
        </row>
        <row r="1715">
          <cell r="A1715">
            <v>84017</v>
          </cell>
          <cell r="B1715" t="str">
            <v>TUBO PVC JE PBA CL 20 DN 100</v>
          </cell>
          <cell r="C1715" t="str">
            <v>M</v>
          </cell>
          <cell r="D1715">
            <v>26.49</v>
          </cell>
        </row>
        <row r="1716">
          <cell r="A1716">
            <v>84018</v>
          </cell>
          <cell r="B1716" t="str">
            <v>TUBO PVC JE PBA CL 20 DN 150</v>
          </cell>
          <cell r="C1716" t="str">
            <v>M</v>
          </cell>
          <cell r="D1716">
            <v>30.64</v>
          </cell>
        </row>
        <row r="1717">
          <cell r="A1717">
            <v>84019</v>
          </cell>
          <cell r="B1717" t="str">
            <v>TUBO PVC JE PBA CL 20 DN 200</v>
          </cell>
          <cell r="C1717" t="str">
            <v>M</v>
          </cell>
          <cell r="D1717">
            <v>47.96</v>
          </cell>
        </row>
        <row r="1718">
          <cell r="A1718">
            <v>84020</v>
          </cell>
          <cell r="B1718" t="str">
            <v>TUBO PVC JE PBA CL 20 DN 250</v>
          </cell>
          <cell r="C1718" t="str">
            <v>M</v>
          </cell>
          <cell r="D1718">
            <v>76.38</v>
          </cell>
        </row>
        <row r="1719">
          <cell r="A1719">
            <v>84021</v>
          </cell>
          <cell r="B1719" t="str">
            <v>TUBO PVC JE PBA CL 20 DN 300</v>
          </cell>
          <cell r="C1719" t="str">
            <v>M</v>
          </cell>
          <cell r="D1719">
            <v>106.67</v>
          </cell>
        </row>
        <row r="1720">
          <cell r="A1720">
            <v>84022</v>
          </cell>
          <cell r="B1720" t="str">
            <v>AD PVC PBA BOLSA ROSCA DN 50</v>
          </cell>
          <cell r="C1720" t="str">
            <v>UN</v>
          </cell>
          <cell r="D1720">
            <v>6.4</v>
          </cell>
        </row>
        <row r="1721">
          <cell r="A1721">
            <v>84023</v>
          </cell>
          <cell r="B1721" t="str">
            <v>AD PVC PBA BOLSA ROSCA DN 75</v>
          </cell>
          <cell r="C1721" t="str">
            <v>UN</v>
          </cell>
          <cell r="D1721">
            <v>13.72</v>
          </cell>
        </row>
        <row r="1722">
          <cell r="A1722">
            <v>84024</v>
          </cell>
          <cell r="B1722" t="str">
            <v>AD PVC PBA BOLSA ROSCA DN 100</v>
          </cell>
          <cell r="C1722" t="str">
            <v>UN</v>
          </cell>
          <cell r="D1722">
            <v>23.33</v>
          </cell>
        </row>
        <row r="1723">
          <cell r="A1723">
            <v>84025</v>
          </cell>
          <cell r="B1723" t="str">
            <v>AD PVC PBA BOLSA ROSCA DN 150</v>
          </cell>
          <cell r="C1723" t="str">
            <v>UN</v>
          </cell>
          <cell r="D1723">
            <v>72.959999999999994</v>
          </cell>
        </row>
        <row r="1724">
          <cell r="A1724">
            <v>84026</v>
          </cell>
          <cell r="B1724" t="str">
            <v>AD PVC PBA BOLSA ROSCA DN 200</v>
          </cell>
          <cell r="C1724" t="str">
            <v>UN</v>
          </cell>
          <cell r="D1724">
            <v>129.69999999999999</v>
          </cell>
        </row>
        <row r="1725">
          <cell r="A1725">
            <v>84027</v>
          </cell>
          <cell r="B1725" t="str">
            <v>AD PVC PBA BOLSA ROSCA DN 250</v>
          </cell>
          <cell r="C1725" t="str">
            <v>UN</v>
          </cell>
          <cell r="D1725">
            <v>257.8</v>
          </cell>
        </row>
        <row r="1726">
          <cell r="A1726">
            <v>84028</v>
          </cell>
          <cell r="B1726" t="str">
            <v>AD PVC PBA BOLSA ROSCA DN 300</v>
          </cell>
          <cell r="C1726" t="str">
            <v>UN</v>
          </cell>
          <cell r="D1726">
            <v>406.75</v>
          </cell>
        </row>
        <row r="1727">
          <cell r="A1727">
            <v>84029</v>
          </cell>
          <cell r="B1727" t="str">
            <v>AD PVC PBA PONTA ROSCA DN 50</v>
          </cell>
          <cell r="C1727" t="str">
            <v>UN</v>
          </cell>
          <cell r="D1727">
            <v>3.63</v>
          </cell>
        </row>
        <row r="1728">
          <cell r="A1728">
            <v>84030</v>
          </cell>
          <cell r="B1728" t="str">
            <v>AD PVC PBA PONTA ROSCA DN 75</v>
          </cell>
          <cell r="C1728" t="str">
            <v>UN</v>
          </cell>
          <cell r="D1728">
            <v>9.8800000000000008</v>
          </cell>
        </row>
        <row r="1729">
          <cell r="A1729">
            <v>84031</v>
          </cell>
          <cell r="B1729" t="str">
            <v>AD PVC PBA PONTA ROSCA DN 100</v>
          </cell>
          <cell r="C1729" t="str">
            <v>UN</v>
          </cell>
          <cell r="D1729">
            <v>17.84</v>
          </cell>
        </row>
        <row r="1730">
          <cell r="A1730">
            <v>84032</v>
          </cell>
          <cell r="B1730" t="str">
            <v>AD PVC PBA PONTA ROSCA DN 150</v>
          </cell>
          <cell r="C1730" t="str">
            <v>UN</v>
          </cell>
          <cell r="D1730">
            <v>46.1</v>
          </cell>
        </row>
        <row r="1731">
          <cell r="A1731">
            <v>84033</v>
          </cell>
          <cell r="B1731" t="str">
            <v>AD PVC PBA PONTA ROSCA DN 200</v>
          </cell>
          <cell r="C1731" t="str">
            <v>UN</v>
          </cell>
          <cell r="D1731">
            <v>95.28</v>
          </cell>
        </row>
        <row r="1732">
          <cell r="A1732">
            <v>84034</v>
          </cell>
          <cell r="B1732" t="str">
            <v>AD PVC PBA PONTA ROSCA DN 250</v>
          </cell>
          <cell r="C1732" t="str">
            <v>UN</v>
          </cell>
          <cell r="D1732">
            <v>184.75</v>
          </cell>
        </row>
        <row r="1733">
          <cell r="A1733">
            <v>84035</v>
          </cell>
          <cell r="B1733" t="str">
            <v>AD PVC PBA PONTA ROSCA DN 300</v>
          </cell>
          <cell r="C1733" t="str">
            <v>UN</v>
          </cell>
          <cell r="D1733">
            <v>347.96</v>
          </cell>
        </row>
        <row r="1734">
          <cell r="A1734">
            <v>84036</v>
          </cell>
          <cell r="B1734" t="str">
            <v>AD PVC PBA/BOLSA F0F0 JE DN 50</v>
          </cell>
          <cell r="C1734" t="str">
            <v>UN</v>
          </cell>
          <cell r="D1734">
            <v>8.9600000000000009</v>
          </cell>
        </row>
        <row r="1735">
          <cell r="A1735">
            <v>84037</v>
          </cell>
          <cell r="B1735" t="str">
            <v>AD PVC PBA/BOLSA F0F0 JE DN 75</v>
          </cell>
          <cell r="C1735" t="str">
            <v>UN</v>
          </cell>
          <cell r="D1735">
            <v>19.71</v>
          </cell>
        </row>
        <row r="1736">
          <cell r="A1736">
            <v>84038</v>
          </cell>
          <cell r="B1736" t="str">
            <v>AD PVC PBA/BOLSA F0F0 JE DN 100</v>
          </cell>
          <cell r="C1736" t="str">
            <v>UN</v>
          </cell>
          <cell r="D1736">
            <v>31.14</v>
          </cell>
        </row>
        <row r="1737">
          <cell r="A1737">
            <v>84039</v>
          </cell>
          <cell r="B1737" t="str">
            <v>AD PVC PBA/BOLSA F0F0 JE DN 150</v>
          </cell>
          <cell r="C1737" t="str">
            <v>UN</v>
          </cell>
          <cell r="D1737">
            <v>77.319999999999993</v>
          </cell>
        </row>
        <row r="1738">
          <cell r="A1738">
            <v>84040</v>
          </cell>
          <cell r="B1738" t="str">
            <v>AD PVC PBA/BOLSA F0F0 JE DN 200</v>
          </cell>
          <cell r="C1738" t="str">
            <v>UN</v>
          </cell>
          <cell r="D1738">
            <v>140.47999999999999</v>
          </cell>
        </row>
        <row r="1739">
          <cell r="A1739">
            <v>84041</v>
          </cell>
          <cell r="B1739" t="str">
            <v>AD PVC PBA/BOLSA F0F0 JE DN 250</v>
          </cell>
          <cell r="C1739" t="str">
            <v>UN</v>
          </cell>
          <cell r="D1739">
            <v>282.88</v>
          </cell>
        </row>
        <row r="1740">
          <cell r="A1740">
            <v>84042</v>
          </cell>
          <cell r="B1740" t="str">
            <v>AD PVC PBA/BOLSA F0F0 JE DN 300</v>
          </cell>
          <cell r="C1740" t="str">
            <v>UN</v>
          </cell>
          <cell r="D1740">
            <v>442.73</v>
          </cell>
        </row>
        <row r="1741">
          <cell r="A1741">
            <v>84043</v>
          </cell>
          <cell r="B1741" t="str">
            <v>AD PVC PBA/LUVA F0C0 JE DN 50</v>
          </cell>
          <cell r="C1741" t="str">
            <v>UN</v>
          </cell>
          <cell r="D1741">
            <v>8.9600000000000009</v>
          </cell>
        </row>
        <row r="1742">
          <cell r="A1742">
            <v>84044</v>
          </cell>
          <cell r="B1742" t="str">
            <v>AD PVC PBA/LUVA F0C0 JE DN 75</v>
          </cell>
          <cell r="C1742" t="str">
            <v>UN</v>
          </cell>
          <cell r="D1742">
            <v>19.71</v>
          </cell>
        </row>
        <row r="1743">
          <cell r="A1743">
            <v>84045</v>
          </cell>
          <cell r="B1743" t="str">
            <v>AD PVC PBA/LUVA F0C0 JE DN 100</v>
          </cell>
          <cell r="C1743" t="str">
            <v>UN</v>
          </cell>
          <cell r="D1743">
            <v>31.14</v>
          </cell>
        </row>
        <row r="1744">
          <cell r="A1744">
            <v>84046</v>
          </cell>
          <cell r="B1744" t="str">
            <v>AD PVC PBA/LUVA F0C0 JE DN 150</v>
          </cell>
          <cell r="C1744" t="str">
            <v>UN</v>
          </cell>
          <cell r="D1744">
            <v>77.319999999999993</v>
          </cell>
        </row>
        <row r="1745">
          <cell r="A1745">
            <v>84047</v>
          </cell>
          <cell r="B1745" t="str">
            <v>AD PVC PBA/LUVA F0C0 JE DN 200</v>
          </cell>
          <cell r="C1745" t="str">
            <v>UN</v>
          </cell>
          <cell r="D1745">
            <v>140.46</v>
          </cell>
        </row>
        <row r="1746">
          <cell r="A1746">
            <v>84048</v>
          </cell>
          <cell r="B1746" t="str">
            <v>AD PVC PBA/LUVA F0C0 JE DN 250</v>
          </cell>
          <cell r="C1746" t="str">
            <v>UN</v>
          </cell>
          <cell r="D1746">
            <v>282.88</v>
          </cell>
        </row>
        <row r="1747">
          <cell r="A1747">
            <v>84049</v>
          </cell>
          <cell r="B1747" t="str">
            <v>AD PVC PBA/LUVA F0C0 JE DN 300</v>
          </cell>
          <cell r="C1747" t="str">
            <v>UN</v>
          </cell>
          <cell r="D1747">
            <v>442.73</v>
          </cell>
        </row>
        <row r="1748">
          <cell r="A1748">
            <v>84050</v>
          </cell>
          <cell r="B1748" t="str">
            <v>AD F0F0/PVC PBA JE DN 50</v>
          </cell>
          <cell r="C1748" t="str">
            <v>UN</v>
          </cell>
          <cell r="D1748">
            <v>23.63</v>
          </cell>
        </row>
        <row r="1749">
          <cell r="A1749">
            <v>84051</v>
          </cell>
          <cell r="B1749" t="str">
            <v>AD F0F0/PVC PBA JE DN 75</v>
          </cell>
          <cell r="C1749" t="str">
            <v>UN</v>
          </cell>
          <cell r="D1749">
            <v>33.43</v>
          </cell>
        </row>
        <row r="1750">
          <cell r="A1750">
            <v>84052</v>
          </cell>
          <cell r="B1750" t="str">
            <v>AD F0F0/PVC PBA JE DN 100</v>
          </cell>
          <cell r="C1750" t="str">
            <v>UN</v>
          </cell>
          <cell r="D1750">
            <v>51.33</v>
          </cell>
        </row>
        <row r="1751">
          <cell r="A1751">
            <v>84053</v>
          </cell>
          <cell r="B1751" t="str">
            <v>AD F0F0/PVC PBA JE DN 150</v>
          </cell>
          <cell r="C1751" t="str">
            <v>UN</v>
          </cell>
          <cell r="D1751">
            <v>111.25</v>
          </cell>
        </row>
        <row r="1752">
          <cell r="A1752">
            <v>84054</v>
          </cell>
          <cell r="B1752" t="str">
            <v>AD F0F0/PVC PBA JE DN 200</v>
          </cell>
          <cell r="C1752" t="str">
            <v>UN</v>
          </cell>
          <cell r="D1752">
            <v>216.17</v>
          </cell>
        </row>
        <row r="1753">
          <cell r="A1753">
            <v>84055</v>
          </cell>
          <cell r="B1753" t="str">
            <v>AD F0F0/PVC PBA JE DN 250</v>
          </cell>
          <cell r="C1753" t="str">
            <v>UN</v>
          </cell>
          <cell r="D1753">
            <v>375.78</v>
          </cell>
        </row>
        <row r="1754">
          <cell r="A1754">
            <v>84056</v>
          </cell>
          <cell r="B1754" t="str">
            <v>AD F0F0/PVC PBA JE DN 300</v>
          </cell>
          <cell r="C1754" t="str">
            <v>UN</v>
          </cell>
          <cell r="D1754">
            <v>497.69</v>
          </cell>
        </row>
        <row r="1755">
          <cell r="A1755">
            <v>84057</v>
          </cell>
          <cell r="B1755" t="str">
            <v>ANEL DE BORRACHA PVC JE PBA DN 50</v>
          </cell>
          <cell r="C1755" t="str">
            <v>UN</v>
          </cell>
          <cell r="D1755">
            <v>1.1399999999999999</v>
          </cell>
        </row>
        <row r="1756">
          <cell r="A1756">
            <v>84058</v>
          </cell>
          <cell r="B1756" t="str">
            <v>ANEL DE BORRACHA PVC JE PBA DN 75</v>
          </cell>
          <cell r="C1756" t="str">
            <v>UN</v>
          </cell>
          <cell r="D1756">
            <v>2.8</v>
          </cell>
        </row>
        <row r="1757">
          <cell r="A1757">
            <v>84059</v>
          </cell>
          <cell r="B1757" t="str">
            <v>ANEL DE BORRACHA PVC JE PBA DN 100</v>
          </cell>
          <cell r="C1757" t="str">
            <v>UN</v>
          </cell>
          <cell r="D1757">
            <v>3.25</v>
          </cell>
        </row>
        <row r="1758">
          <cell r="A1758">
            <v>84060</v>
          </cell>
          <cell r="B1758" t="str">
            <v>ANEL DE BORRACHA PVC JE PBA DN 150</v>
          </cell>
          <cell r="C1758" t="str">
            <v>UN</v>
          </cell>
          <cell r="D1758">
            <v>5.61</v>
          </cell>
        </row>
        <row r="1759">
          <cell r="A1759">
            <v>84061</v>
          </cell>
          <cell r="B1759" t="str">
            <v>ANEL DE BORRACHA PVC JE PBA DN 200</v>
          </cell>
          <cell r="C1759" t="str">
            <v>UN</v>
          </cell>
          <cell r="D1759">
            <v>9.1999999999999993</v>
          </cell>
        </row>
        <row r="1760">
          <cell r="A1760">
            <v>84062</v>
          </cell>
          <cell r="B1760" t="str">
            <v>ANEL DE BORRACHA PVC JE PBA DN 250</v>
          </cell>
          <cell r="C1760" t="str">
            <v>UN</v>
          </cell>
          <cell r="D1760">
            <v>12.81</v>
          </cell>
        </row>
        <row r="1761">
          <cell r="A1761">
            <v>84063</v>
          </cell>
          <cell r="B1761" t="str">
            <v>ANEL DE BORRACHA PVC JE PBA DN 300</v>
          </cell>
          <cell r="C1761" t="str">
            <v>UN</v>
          </cell>
          <cell r="D1761">
            <v>25.41</v>
          </cell>
        </row>
        <row r="1762">
          <cell r="A1762">
            <v>84064</v>
          </cell>
          <cell r="B1762" t="str">
            <v>CAP PVC JE PBA DN 50</v>
          </cell>
          <cell r="C1762" t="str">
            <v>UN</v>
          </cell>
          <cell r="D1762">
            <v>3.8</v>
          </cell>
        </row>
        <row r="1763">
          <cell r="A1763">
            <v>84065</v>
          </cell>
          <cell r="B1763" t="str">
            <v>CAP PVC JE PBA DN 75</v>
          </cell>
          <cell r="C1763" t="str">
            <v>UN</v>
          </cell>
          <cell r="D1763">
            <v>9.3000000000000007</v>
          </cell>
        </row>
        <row r="1764">
          <cell r="A1764">
            <v>84066</v>
          </cell>
          <cell r="B1764" t="str">
            <v>CAP PVC JE PBA DN 100</v>
          </cell>
          <cell r="C1764" t="str">
            <v>UN</v>
          </cell>
          <cell r="D1764">
            <v>17.71</v>
          </cell>
        </row>
        <row r="1765">
          <cell r="A1765">
            <v>84067</v>
          </cell>
          <cell r="B1765" t="str">
            <v>CAP PVC JE PBA DN 150</v>
          </cell>
          <cell r="C1765" t="str">
            <v>UN</v>
          </cell>
          <cell r="D1765">
            <v>184.37</v>
          </cell>
        </row>
        <row r="1766">
          <cell r="A1766">
            <v>84068</v>
          </cell>
          <cell r="B1766" t="str">
            <v>CAP PVC JE PBA DN 200</v>
          </cell>
          <cell r="C1766" t="str">
            <v>UN</v>
          </cell>
          <cell r="D1766">
            <v>259.2</v>
          </cell>
        </row>
        <row r="1767">
          <cell r="A1767">
            <v>84069</v>
          </cell>
          <cell r="B1767" t="str">
            <v>CAP PVC JE PBA DN 250</v>
          </cell>
          <cell r="C1767" t="str">
            <v>UN</v>
          </cell>
          <cell r="D1767">
            <v>456</v>
          </cell>
        </row>
        <row r="1768">
          <cell r="A1768">
            <v>84070</v>
          </cell>
          <cell r="B1768" t="str">
            <v>CAP PVC JE PBA DN 300</v>
          </cell>
          <cell r="C1768" t="str">
            <v>UN</v>
          </cell>
          <cell r="D1768">
            <v>727.48</v>
          </cell>
        </row>
        <row r="1769">
          <cell r="A1769">
            <v>84071</v>
          </cell>
          <cell r="B1769" t="str">
            <v>CRUZETA PVC PBA BBBB JE DN 50</v>
          </cell>
          <cell r="C1769" t="str">
            <v>UN</v>
          </cell>
          <cell r="D1769">
            <v>13.98</v>
          </cell>
        </row>
        <row r="1770">
          <cell r="A1770">
            <v>84072</v>
          </cell>
          <cell r="B1770" t="str">
            <v>CRUZETA PVC PBA BBBB JE DN 75</v>
          </cell>
          <cell r="C1770" t="str">
            <v>UN</v>
          </cell>
          <cell r="D1770">
            <v>32.51</v>
          </cell>
        </row>
        <row r="1771">
          <cell r="A1771">
            <v>84073</v>
          </cell>
          <cell r="B1771" t="str">
            <v>CRUZETA PVC PBA BBBB JE DN 100</v>
          </cell>
          <cell r="C1771" t="str">
            <v>UN</v>
          </cell>
          <cell r="D1771">
            <v>58.3</v>
          </cell>
        </row>
        <row r="1772">
          <cell r="A1772">
            <v>84074</v>
          </cell>
          <cell r="B1772" t="str">
            <v>CRUZETA PVC PBA BBBB JE DN 150</v>
          </cell>
          <cell r="C1772" t="str">
            <v>UN</v>
          </cell>
          <cell r="D1772">
            <v>690.11</v>
          </cell>
        </row>
        <row r="1773">
          <cell r="A1773">
            <v>84075</v>
          </cell>
          <cell r="B1773" t="str">
            <v>CRUZETA PVC PBA BBBB JE DN 200</v>
          </cell>
          <cell r="C1773" t="str">
            <v>UN</v>
          </cell>
          <cell r="D1773">
            <v>1036.08</v>
          </cell>
        </row>
        <row r="1774">
          <cell r="A1774">
            <v>84076</v>
          </cell>
          <cell r="B1774" t="str">
            <v>CRUZETA PVC PBA BBBB JE DN 250</v>
          </cell>
          <cell r="C1774" t="str">
            <v>UN</v>
          </cell>
          <cell r="D1774">
            <v>1823.67</v>
          </cell>
        </row>
        <row r="1775">
          <cell r="A1775">
            <v>84077</v>
          </cell>
          <cell r="B1775" t="str">
            <v>CRUZETA PVC PBA BBBB JE DN 300</v>
          </cell>
          <cell r="C1775" t="str">
            <v>UN</v>
          </cell>
          <cell r="D1775">
            <v>2866.58</v>
          </cell>
        </row>
        <row r="1776">
          <cell r="A1776">
            <v>84078</v>
          </cell>
          <cell r="B1776" t="str">
            <v>CRUZETA PVC PBA BBPP JE DN 50</v>
          </cell>
          <cell r="C1776" t="str">
            <v>UN</v>
          </cell>
          <cell r="D1776">
            <v>32.520000000000003</v>
          </cell>
        </row>
        <row r="1777">
          <cell r="A1777">
            <v>84079</v>
          </cell>
          <cell r="B1777" t="str">
            <v>CRUZETA PVC PBA BBPP JE DN 75</v>
          </cell>
          <cell r="C1777" t="str">
            <v>UN</v>
          </cell>
          <cell r="D1777">
            <v>69.88</v>
          </cell>
        </row>
        <row r="1778">
          <cell r="A1778">
            <v>84080</v>
          </cell>
          <cell r="B1778" t="str">
            <v>CRUZETA PVC PBA BBPP JE DN 100</v>
          </cell>
          <cell r="C1778" t="str">
            <v>UN</v>
          </cell>
          <cell r="D1778">
            <v>119.09</v>
          </cell>
        </row>
        <row r="1779">
          <cell r="A1779">
            <v>84081</v>
          </cell>
          <cell r="B1779" t="str">
            <v>CRUZETA PVC PBA BBPP JE DN 150</v>
          </cell>
          <cell r="C1779" t="str">
            <v>UN</v>
          </cell>
          <cell r="D1779">
            <v>675.1</v>
          </cell>
        </row>
        <row r="1780">
          <cell r="A1780">
            <v>84082</v>
          </cell>
          <cell r="B1780" t="str">
            <v>CRUZETA PVC PBA BBPP JE DN 200</v>
          </cell>
          <cell r="C1780" t="str">
            <v>UN</v>
          </cell>
          <cell r="D1780">
            <v>982.63</v>
          </cell>
        </row>
        <row r="1781">
          <cell r="A1781">
            <v>84083</v>
          </cell>
          <cell r="B1781" t="str">
            <v>CRUZETA PVC PBA BBPP JE DN 250</v>
          </cell>
          <cell r="C1781" t="str">
            <v>UN</v>
          </cell>
          <cell r="D1781">
            <v>1690.48</v>
          </cell>
        </row>
        <row r="1782">
          <cell r="A1782">
            <v>84084</v>
          </cell>
          <cell r="B1782" t="str">
            <v>CRUZETA PVC PBA BBPP JE DN 300</v>
          </cell>
          <cell r="C1782" t="str">
            <v>UN</v>
          </cell>
          <cell r="D1782">
            <v>2362.29</v>
          </cell>
        </row>
        <row r="1783">
          <cell r="A1783">
            <v>84086</v>
          </cell>
          <cell r="B1783" t="str">
            <v>CRUZETA PVC PBA RD BBBB JE DN 75 X 50</v>
          </cell>
          <cell r="C1783" t="str">
            <v>UN</v>
          </cell>
          <cell r="D1783">
            <v>25.27</v>
          </cell>
        </row>
        <row r="1784">
          <cell r="A1784">
            <v>84088</v>
          </cell>
          <cell r="B1784" t="str">
            <v>CRUZETA PVC PBA RD BBBB JE DN 100 X 50</v>
          </cell>
          <cell r="C1784" t="str">
            <v>UN</v>
          </cell>
          <cell r="D1784">
            <v>41.85</v>
          </cell>
        </row>
        <row r="1785">
          <cell r="A1785">
            <v>84089</v>
          </cell>
          <cell r="B1785" t="str">
            <v>CRUZETA PVC PBA RD BBBB JE DN 100 X 75</v>
          </cell>
          <cell r="C1785" t="str">
            <v>UN</v>
          </cell>
          <cell r="D1785">
            <v>49</v>
          </cell>
        </row>
        <row r="1786">
          <cell r="A1786">
            <v>84091</v>
          </cell>
          <cell r="B1786" t="str">
            <v>CRUZETA PVC PBA RD BBBB JE DN 150 X 50</v>
          </cell>
          <cell r="C1786" t="str">
            <v>UN</v>
          </cell>
          <cell r="D1786">
            <v>0</v>
          </cell>
        </row>
        <row r="1787">
          <cell r="A1787">
            <v>84092</v>
          </cell>
          <cell r="B1787" t="str">
            <v>CRUZETA PVC PBA RD BBBB JE DN 150 X 75</v>
          </cell>
          <cell r="C1787" t="str">
            <v>UN</v>
          </cell>
          <cell r="D1787">
            <v>399.92</v>
          </cell>
        </row>
        <row r="1788">
          <cell r="A1788">
            <v>84093</v>
          </cell>
          <cell r="B1788" t="str">
            <v>CRUZETA PVC PBA RD BBBB JE DN 150 X 100</v>
          </cell>
          <cell r="C1788" t="str">
            <v>UN</v>
          </cell>
          <cell r="D1788">
            <v>356.18</v>
          </cell>
        </row>
        <row r="1789">
          <cell r="A1789">
            <v>84095</v>
          </cell>
          <cell r="B1789" t="str">
            <v>CRUZETA PVC PBA RD BBBB JE DN 200 X 100</v>
          </cell>
          <cell r="C1789" t="str">
            <v>UN</v>
          </cell>
          <cell r="D1789">
            <v>692.05</v>
          </cell>
        </row>
        <row r="1790">
          <cell r="A1790">
            <v>84096</v>
          </cell>
          <cell r="B1790" t="str">
            <v>CRUZETA PVC PBA RD BBBB JE DN 200 X 150</v>
          </cell>
          <cell r="C1790" t="str">
            <v>UN</v>
          </cell>
          <cell r="D1790">
            <v>883.39</v>
          </cell>
        </row>
        <row r="1791">
          <cell r="A1791">
            <v>84097</v>
          </cell>
          <cell r="B1791" t="str">
            <v>CRUZETA PVC PBA RD BBBB JE DN 250 X 150</v>
          </cell>
          <cell r="C1791" t="str">
            <v>UN</v>
          </cell>
          <cell r="D1791">
            <v>1255.73</v>
          </cell>
        </row>
        <row r="1792">
          <cell r="A1792">
            <v>84098</v>
          </cell>
          <cell r="B1792" t="str">
            <v>CRUZETA PVC PBA RD BBBB JE DN 250 X 200</v>
          </cell>
          <cell r="C1792" t="str">
            <v>UN</v>
          </cell>
          <cell r="D1792">
            <v>1449.74</v>
          </cell>
        </row>
        <row r="1793">
          <cell r="A1793">
            <v>84099</v>
          </cell>
          <cell r="B1793" t="str">
            <v>CRUZETA PVC PBA RD BBBB JE DN 300 X 150</v>
          </cell>
          <cell r="C1793" t="str">
            <v>UN</v>
          </cell>
          <cell r="D1793">
            <v>1692.49</v>
          </cell>
        </row>
        <row r="1794">
          <cell r="A1794">
            <v>84101</v>
          </cell>
          <cell r="B1794" t="str">
            <v>CRUZETA PVC PBA RD BBBB JE DN 300 X 200</v>
          </cell>
          <cell r="C1794" t="str">
            <v>UN</v>
          </cell>
          <cell r="D1794">
            <v>1888.64</v>
          </cell>
        </row>
        <row r="1795">
          <cell r="A1795">
            <v>84102</v>
          </cell>
          <cell r="B1795" t="str">
            <v>CRUZETA PVC PBA RD BBBB JE DN 300 X 250</v>
          </cell>
          <cell r="C1795" t="str">
            <v>UN</v>
          </cell>
          <cell r="D1795">
            <v>2385.27</v>
          </cell>
        </row>
        <row r="1796">
          <cell r="A1796">
            <v>84103</v>
          </cell>
          <cell r="B1796" t="str">
            <v>CRUZETA PVC PBA RD BBPP JE DN 75 X 50</v>
          </cell>
          <cell r="C1796" t="str">
            <v>UN</v>
          </cell>
          <cell r="D1796">
            <v>53.09</v>
          </cell>
        </row>
        <row r="1797">
          <cell r="A1797">
            <v>84105</v>
          </cell>
          <cell r="B1797" t="str">
            <v>CRUZETA PVC PBA RD BBPP JE DN 100 X 50</v>
          </cell>
          <cell r="C1797" t="str">
            <v>UN</v>
          </cell>
          <cell r="D1797">
            <v>85.52</v>
          </cell>
        </row>
        <row r="1798">
          <cell r="A1798">
            <v>84106</v>
          </cell>
          <cell r="B1798" t="str">
            <v>CRUZETA PVC PBA RD BBPP JE DN 100 X 75</v>
          </cell>
          <cell r="C1798" t="str">
            <v>UN</v>
          </cell>
          <cell r="D1798">
            <v>102.89</v>
          </cell>
        </row>
        <row r="1799">
          <cell r="A1799">
            <v>84108</v>
          </cell>
          <cell r="B1799" t="str">
            <v>CRUZETA PVC PBA RD BBPP JE DN 150 X 50</v>
          </cell>
          <cell r="C1799" t="str">
            <v>UN</v>
          </cell>
          <cell r="D1799">
            <v>0</v>
          </cell>
        </row>
        <row r="1800">
          <cell r="A1800">
            <v>84109</v>
          </cell>
          <cell r="B1800" t="str">
            <v>CRUZETA PVC PBA RD BBPP JE DN 150 X 75</v>
          </cell>
          <cell r="C1800" t="str">
            <v>UN</v>
          </cell>
          <cell r="D1800">
            <v>379.11</v>
          </cell>
        </row>
        <row r="1801">
          <cell r="A1801">
            <v>84110</v>
          </cell>
          <cell r="B1801" t="str">
            <v>CRUZETA PVC PBA RD BBPP JE DN 150 X 100</v>
          </cell>
          <cell r="C1801" t="str">
            <v>UN</v>
          </cell>
          <cell r="D1801">
            <v>325.51</v>
          </cell>
        </row>
        <row r="1802">
          <cell r="A1802">
            <v>84112</v>
          </cell>
          <cell r="B1802" t="str">
            <v>CRUZETA PVC PBA RD BBPP JE DN 200 X 100</v>
          </cell>
          <cell r="C1802" t="str">
            <v>UN</v>
          </cell>
          <cell r="D1802">
            <v>656.3</v>
          </cell>
        </row>
        <row r="1803">
          <cell r="A1803">
            <v>84113</v>
          </cell>
          <cell r="B1803" t="str">
            <v>CRUZETA PVC PBA RD BBPP JE DN 200 X 150</v>
          </cell>
          <cell r="C1803" t="str">
            <v>UN</v>
          </cell>
          <cell r="D1803">
            <v>841.58</v>
          </cell>
        </row>
        <row r="1804">
          <cell r="A1804">
            <v>84114</v>
          </cell>
          <cell r="B1804" t="str">
            <v>CRUZETA PVC PBA RD BBPP JE DN 250 X 100</v>
          </cell>
          <cell r="C1804" t="str">
            <v>UN</v>
          </cell>
          <cell r="D1804">
            <v>0</v>
          </cell>
        </row>
        <row r="1805">
          <cell r="A1805">
            <v>84115</v>
          </cell>
          <cell r="B1805" t="str">
            <v>CRUZETA PVC PBA RD BBPP JE DN 250 X 150</v>
          </cell>
          <cell r="C1805" t="str">
            <v>UN</v>
          </cell>
          <cell r="D1805">
            <v>1174.06</v>
          </cell>
        </row>
        <row r="1806">
          <cell r="A1806">
            <v>84116</v>
          </cell>
          <cell r="B1806" t="str">
            <v>CRUZETA PVC PBA RD BBPP JE DN 250 X 200</v>
          </cell>
          <cell r="C1806" t="str">
            <v>UN</v>
          </cell>
          <cell r="D1806">
            <v>1356.43</v>
          </cell>
        </row>
        <row r="1807">
          <cell r="A1807">
            <v>84117</v>
          </cell>
          <cell r="B1807" t="str">
            <v>CRUZETA PVC PBA RD BBPP JE DN 300 X 150</v>
          </cell>
          <cell r="C1807" t="str">
            <v>UN</v>
          </cell>
          <cell r="D1807">
            <v>1572.81</v>
          </cell>
        </row>
        <row r="1808">
          <cell r="A1808">
            <v>84118</v>
          </cell>
          <cell r="B1808" t="str">
            <v>CRUZETA PVC PBA RD BBPP JE DN 300 X 200</v>
          </cell>
          <cell r="C1808" t="str">
            <v>UN</v>
          </cell>
          <cell r="D1808">
            <v>1755.14</v>
          </cell>
        </row>
        <row r="1809">
          <cell r="A1809">
            <v>84119</v>
          </cell>
          <cell r="B1809" t="str">
            <v>CRUZETA PVC PBA RD BBPP JE DN 300 X 250</v>
          </cell>
          <cell r="C1809" t="str">
            <v>UN</v>
          </cell>
          <cell r="D1809">
            <v>2211.92</v>
          </cell>
        </row>
        <row r="1810">
          <cell r="A1810">
            <v>84120</v>
          </cell>
          <cell r="B1810" t="str">
            <v>CURVA PVC PBA 11G15' PB JE DN 50</v>
          </cell>
          <cell r="C1810" t="str">
            <v>UN</v>
          </cell>
          <cell r="D1810">
            <v>10.71</v>
          </cell>
        </row>
        <row r="1811">
          <cell r="A1811">
            <v>84121</v>
          </cell>
          <cell r="B1811" t="str">
            <v>CURVA PVC PBA 11G15' PB JE DN 75</v>
          </cell>
          <cell r="C1811" t="str">
            <v>UN</v>
          </cell>
          <cell r="D1811">
            <v>32.42</v>
          </cell>
        </row>
        <row r="1812">
          <cell r="A1812">
            <v>84122</v>
          </cell>
          <cell r="B1812" t="str">
            <v>CURVA PVC PBA 11G15' PB JE DN 100</v>
          </cell>
          <cell r="C1812" t="str">
            <v>UN</v>
          </cell>
          <cell r="D1812">
            <v>59.08</v>
          </cell>
        </row>
        <row r="1813">
          <cell r="A1813">
            <v>84123</v>
          </cell>
          <cell r="B1813" t="str">
            <v>CURVA PVC PBA 11G15' PB JE DN 150</v>
          </cell>
          <cell r="C1813" t="str">
            <v>UN</v>
          </cell>
          <cell r="D1813">
            <v>195.28</v>
          </cell>
        </row>
        <row r="1814">
          <cell r="A1814">
            <v>84124</v>
          </cell>
          <cell r="B1814" t="str">
            <v>CURVA PVC PBA 11G15' PB JE DN 200</v>
          </cell>
          <cell r="C1814" t="str">
            <v>UN</v>
          </cell>
          <cell r="D1814">
            <v>372.67</v>
          </cell>
        </row>
        <row r="1815">
          <cell r="A1815">
            <v>84125</v>
          </cell>
          <cell r="B1815" t="str">
            <v>CURVA PVC PBA 11G15' PB JE DN 250</v>
          </cell>
          <cell r="C1815" t="str">
            <v>UN</v>
          </cell>
          <cell r="D1815">
            <v>709.8</v>
          </cell>
        </row>
        <row r="1816">
          <cell r="A1816">
            <v>84126</v>
          </cell>
          <cell r="B1816" t="str">
            <v>CURVA PVC PBA 11G15' PB JE DN 300</v>
          </cell>
          <cell r="C1816" t="str">
            <v>UN</v>
          </cell>
          <cell r="D1816" t="str">
            <v>1 179,41</v>
          </cell>
        </row>
        <row r="1817">
          <cell r="A1817">
            <v>84127</v>
          </cell>
          <cell r="B1817" t="str">
            <v>CURVA PVC PBA 22G30' PB JE DN 50</v>
          </cell>
          <cell r="C1817" t="str">
            <v>UN</v>
          </cell>
          <cell r="D1817">
            <v>11.4</v>
          </cell>
        </row>
        <row r="1818">
          <cell r="A1818">
            <v>84128</v>
          </cell>
          <cell r="B1818" t="str">
            <v>CURVA PVC PBA 22G30' PB JE DN 75</v>
          </cell>
          <cell r="C1818" t="str">
            <v>UN</v>
          </cell>
          <cell r="D1818">
            <v>32.270000000000003</v>
          </cell>
        </row>
        <row r="1819">
          <cell r="A1819">
            <v>84129</v>
          </cell>
          <cell r="B1819" t="str">
            <v>CURVA PVC PBA 22G30' PB JE DN 100</v>
          </cell>
          <cell r="C1819" t="str">
            <v>UN</v>
          </cell>
          <cell r="D1819">
            <v>60.57</v>
          </cell>
        </row>
        <row r="1820">
          <cell r="A1820">
            <v>84130</v>
          </cell>
          <cell r="B1820" t="str">
            <v>CURVA PVC PBA 22G30' PB JE DN 150</v>
          </cell>
          <cell r="C1820" t="str">
            <v>UN</v>
          </cell>
          <cell r="D1820">
            <v>195.28</v>
          </cell>
        </row>
        <row r="1821">
          <cell r="A1821">
            <v>84131</v>
          </cell>
          <cell r="B1821" t="str">
            <v>CURVA PVC PBA 22G30' PB JE DN 200</v>
          </cell>
          <cell r="C1821" t="str">
            <v>UN</v>
          </cell>
          <cell r="D1821">
            <v>374.21</v>
          </cell>
        </row>
        <row r="1822">
          <cell r="A1822">
            <v>84132</v>
          </cell>
          <cell r="B1822" t="str">
            <v>CURVA PVC PBA 22G30' PB JE DN 250</v>
          </cell>
          <cell r="C1822" t="str">
            <v>UN</v>
          </cell>
          <cell r="D1822">
            <v>704.66</v>
          </cell>
        </row>
        <row r="1823">
          <cell r="A1823">
            <v>84133</v>
          </cell>
          <cell r="B1823" t="str">
            <v>CURVA PVC PBA 22G30' PB JE DN 300</v>
          </cell>
          <cell r="C1823" t="str">
            <v>UN</v>
          </cell>
          <cell r="D1823" t="str">
            <v>1 203,50</v>
          </cell>
        </row>
        <row r="1824">
          <cell r="A1824">
            <v>84134</v>
          </cell>
          <cell r="B1824" t="str">
            <v>CURVA PVC PBA 45G PB JE DN 50</v>
          </cell>
          <cell r="C1824" t="str">
            <v>UN</v>
          </cell>
          <cell r="D1824">
            <v>11.26</v>
          </cell>
        </row>
        <row r="1825">
          <cell r="A1825">
            <v>84135</v>
          </cell>
          <cell r="B1825" t="str">
            <v>CURVA PVC PBA 45G PB JE DN 75</v>
          </cell>
          <cell r="C1825" t="str">
            <v>UN</v>
          </cell>
          <cell r="D1825">
            <v>32.71</v>
          </cell>
        </row>
        <row r="1826">
          <cell r="A1826">
            <v>84136</v>
          </cell>
          <cell r="B1826" t="str">
            <v>CURVA PVC PBA 45G PB JE DN 100</v>
          </cell>
          <cell r="C1826" t="str">
            <v>UN</v>
          </cell>
          <cell r="D1826">
            <v>60.85</v>
          </cell>
        </row>
        <row r="1827">
          <cell r="A1827">
            <v>84137</v>
          </cell>
          <cell r="B1827" t="str">
            <v>CURVA PVC PBA 45G PB JE DN 150</v>
          </cell>
          <cell r="C1827" t="str">
            <v>UN</v>
          </cell>
          <cell r="D1827">
            <v>206.43</v>
          </cell>
        </row>
        <row r="1828">
          <cell r="A1828">
            <v>84138</v>
          </cell>
          <cell r="B1828" t="str">
            <v>CURVA PVC PBA 45G PB JE DN 200</v>
          </cell>
          <cell r="C1828" t="str">
            <v>UN</v>
          </cell>
          <cell r="D1828">
            <v>376.25</v>
          </cell>
        </row>
        <row r="1829">
          <cell r="A1829">
            <v>84139</v>
          </cell>
          <cell r="B1829" t="str">
            <v>CURVA PVC PBA 45G PB JE DN 250</v>
          </cell>
          <cell r="C1829" t="str">
            <v>UN</v>
          </cell>
          <cell r="D1829">
            <v>709.2</v>
          </cell>
        </row>
        <row r="1830">
          <cell r="A1830">
            <v>84140</v>
          </cell>
          <cell r="B1830" t="str">
            <v>CURVA PVC PBA 45G PB JE DN 300</v>
          </cell>
          <cell r="C1830" t="str">
            <v>UN</v>
          </cell>
          <cell r="D1830">
            <v>1227.1400000000001</v>
          </cell>
        </row>
        <row r="1831">
          <cell r="A1831">
            <v>84141</v>
          </cell>
          <cell r="B1831" t="str">
            <v>CURVA PVC PBA 90G PB JE DN 50</v>
          </cell>
          <cell r="C1831" t="str">
            <v>UN</v>
          </cell>
          <cell r="D1831">
            <v>14</v>
          </cell>
        </row>
        <row r="1832">
          <cell r="A1832">
            <v>84142</v>
          </cell>
          <cell r="B1832" t="str">
            <v>CURVA PVC PBA 90G PB JE DN 75</v>
          </cell>
          <cell r="C1832" t="str">
            <v>UN</v>
          </cell>
          <cell r="D1832">
            <v>36.4</v>
          </cell>
        </row>
        <row r="1833">
          <cell r="A1833">
            <v>84143</v>
          </cell>
          <cell r="B1833" t="str">
            <v>CURVA PVC PBA 90G PB JE DN 100</v>
          </cell>
          <cell r="C1833" t="str">
            <v>UN</v>
          </cell>
          <cell r="D1833">
            <v>81.98</v>
          </cell>
        </row>
        <row r="1834">
          <cell r="A1834">
            <v>84144</v>
          </cell>
          <cell r="B1834" t="str">
            <v>CURVA PVC PBA 90G PB JE DN 150</v>
          </cell>
          <cell r="C1834" t="str">
            <v>UN</v>
          </cell>
          <cell r="D1834">
            <v>232.33</v>
          </cell>
        </row>
        <row r="1835">
          <cell r="A1835">
            <v>84145</v>
          </cell>
          <cell r="B1835" t="str">
            <v>CURVA 90G PB JE DN 200</v>
          </cell>
          <cell r="C1835" t="str">
            <v>UN</v>
          </cell>
          <cell r="D1835">
            <v>445.32</v>
          </cell>
        </row>
        <row r="1836">
          <cell r="A1836">
            <v>84146</v>
          </cell>
          <cell r="B1836" t="str">
            <v>CURVA PVC PBA 90G PB JE DN 250</v>
          </cell>
          <cell r="C1836" t="str">
            <v>UN</v>
          </cell>
          <cell r="D1836">
            <v>867.46</v>
          </cell>
        </row>
        <row r="1837">
          <cell r="A1837">
            <v>84147</v>
          </cell>
          <cell r="B1837" t="str">
            <v>CURVA PVC PBA 90G PB JE DN 300</v>
          </cell>
          <cell r="C1837" t="str">
            <v>UN</v>
          </cell>
          <cell r="D1837">
            <v>1491.23</v>
          </cell>
        </row>
        <row r="1838">
          <cell r="A1838">
            <v>84148</v>
          </cell>
          <cell r="B1838" t="str">
            <v>EXTREMIDADE PVC PBA BF DN 50</v>
          </cell>
          <cell r="C1838" t="str">
            <v>UN</v>
          </cell>
          <cell r="D1838">
            <v>21.07</v>
          </cell>
        </row>
        <row r="1839">
          <cell r="A1839">
            <v>84149</v>
          </cell>
          <cell r="B1839" t="str">
            <v>EXTREMIDADE PVC PBA BF DN 75</v>
          </cell>
          <cell r="C1839" t="str">
            <v>UN</v>
          </cell>
          <cell r="D1839">
            <v>37.01</v>
          </cell>
        </row>
        <row r="1840">
          <cell r="A1840">
            <v>84150</v>
          </cell>
          <cell r="B1840" t="str">
            <v>EXTREMIDADE PVC PBA BF DN 100</v>
          </cell>
          <cell r="C1840" t="str">
            <v>UN</v>
          </cell>
          <cell r="D1840">
            <v>53.39</v>
          </cell>
        </row>
        <row r="1841">
          <cell r="A1841">
            <v>84151</v>
          </cell>
          <cell r="B1841" t="str">
            <v>EXTREMIDADE PVC PBA BF DN 150</v>
          </cell>
          <cell r="C1841" t="str">
            <v>UN</v>
          </cell>
          <cell r="D1841">
            <v>109.65</v>
          </cell>
        </row>
        <row r="1842">
          <cell r="A1842">
            <v>84152</v>
          </cell>
          <cell r="B1842" t="str">
            <v>EXTREMIDADE PVC PBA BF DN 200</v>
          </cell>
          <cell r="C1842" t="str">
            <v>UN</v>
          </cell>
          <cell r="D1842">
            <v>269.67</v>
          </cell>
        </row>
        <row r="1843">
          <cell r="A1843">
            <v>84153</v>
          </cell>
          <cell r="B1843" t="str">
            <v>EXTREMIDADE PVC PBA BF DN 250</v>
          </cell>
          <cell r="C1843" t="str">
            <v>UN</v>
          </cell>
          <cell r="D1843">
            <v>455.75</v>
          </cell>
        </row>
        <row r="1844">
          <cell r="A1844">
            <v>84154</v>
          </cell>
          <cell r="B1844" t="str">
            <v>EXTREMIDADE PVC PBA BF DN 300</v>
          </cell>
          <cell r="C1844" t="str">
            <v>UN</v>
          </cell>
          <cell r="D1844">
            <v>669.45</v>
          </cell>
        </row>
        <row r="1845">
          <cell r="A1845">
            <v>84155</v>
          </cell>
          <cell r="B1845" t="str">
            <v>EXTREMIDADE PVC PBA PF DN 50</v>
          </cell>
          <cell r="C1845" t="str">
            <v>UN</v>
          </cell>
          <cell r="D1845">
            <v>18.3</v>
          </cell>
        </row>
        <row r="1846">
          <cell r="A1846">
            <v>84156</v>
          </cell>
          <cell r="B1846" t="str">
            <v>EXTREMIDADE PVC PBA  PF DN 75</v>
          </cell>
          <cell r="C1846" t="str">
            <v>UN</v>
          </cell>
          <cell r="D1846">
            <v>31.28</v>
          </cell>
        </row>
        <row r="1847">
          <cell r="A1847">
            <v>84157</v>
          </cell>
          <cell r="B1847" t="str">
            <v>EXTREMIDADE PVC PBA PF DN 100</v>
          </cell>
          <cell r="C1847" t="str">
            <v>UN</v>
          </cell>
          <cell r="D1847">
            <v>44.38</v>
          </cell>
        </row>
        <row r="1848">
          <cell r="A1848">
            <v>84158</v>
          </cell>
          <cell r="B1848" t="str">
            <v>EXTREMIDADE PVC PBA PF DN 150</v>
          </cell>
          <cell r="C1848" t="str">
            <v>UN</v>
          </cell>
          <cell r="D1848">
            <v>94.56</v>
          </cell>
        </row>
        <row r="1849">
          <cell r="A1849">
            <v>84159</v>
          </cell>
          <cell r="B1849" t="str">
            <v>EXTREMIDADE PVC PBA PF DN 200</v>
          </cell>
          <cell r="C1849" t="str">
            <v>UN</v>
          </cell>
          <cell r="D1849">
            <v>242.93</v>
          </cell>
        </row>
        <row r="1850">
          <cell r="A1850">
            <v>84160</v>
          </cell>
          <cell r="B1850" t="str">
            <v>EXTREMIDADE PVC PBA PF DN 250</v>
          </cell>
          <cell r="C1850" t="str">
            <v>UN</v>
          </cell>
          <cell r="D1850">
            <v>389.16</v>
          </cell>
        </row>
        <row r="1851">
          <cell r="A1851">
            <v>84161</v>
          </cell>
          <cell r="B1851" t="str">
            <v>EXTREMIDADE PVC PBA PF DN 300</v>
          </cell>
          <cell r="C1851" t="str">
            <v>UN</v>
          </cell>
          <cell r="D1851">
            <v>562.67999999999995</v>
          </cell>
        </row>
        <row r="1852">
          <cell r="A1852">
            <v>84162</v>
          </cell>
          <cell r="B1852" t="str">
            <v>JUNCAO PVC PBA BBB DN 50</v>
          </cell>
          <cell r="C1852" t="str">
            <v>UN</v>
          </cell>
          <cell r="D1852">
            <v>27.59</v>
          </cell>
        </row>
        <row r="1853">
          <cell r="A1853">
            <v>84163</v>
          </cell>
          <cell r="B1853" t="str">
            <v>JUNCAO PVC PBA BBB DN 75</v>
          </cell>
          <cell r="C1853" t="str">
            <v>UN</v>
          </cell>
          <cell r="D1853">
            <v>137.28</v>
          </cell>
        </row>
        <row r="1854">
          <cell r="A1854">
            <v>84164</v>
          </cell>
          <cell r="B1854" t="str">
            <v>JUNCAO PVC PBA BBB DN 100</v>
          </cell>
          <cell r="C1854" t="str">
            <v>UN</v>
          </cell>
          <cell r="D1854">
            <v>221.59</v>
          </cell>
        </row>
        <row r="1855">
          <cell r="A1855">
            <v>84165</v>
          </cell>
          <cell r="B1855" t="str">
            <v>JUNCAO PVC PBA BBB DN 150</v>
          </cell>
          <cell r="C1855" t="str">
            <v>UN</v>
          </cell>
          <cell r="D1855">
            <v>529.4</v>
          </cell>
        </row>
        <row r="1856">
          <cell r="A1856">
            <v>84166</v>
          </cell>
          <cell r="B1856" t="str">
            <v>JUNCAO PVC PBA BBB DN 200</v>
          </cell>
          <cell r="C1856" t="str">
            <v>UN</v>
          </cell>
          <cell r="D1856">
            <v>887.94</v>
          </cell>
        </row>
        <row r="1857">
          <cell r="A1857">
            <v>84167</v>
          </cell>
          <cell r="B1857" t="str">
            <v>JUNCAO PVC PBA BBB DN 250</v>
          </cell>
          <cell r="C1857" t="str">
            <v>UN</v>
          </cell>
          <cell r="D1857">
            <v>1612.36</v>
          </cell>
        </row>
        <row r="1858">
          <cell r="A1858">
            <v>84168</v>
          </cell>
          <cell r="B1858" t="str">
            <v>JUNCAO PVC PBA BBB DN 300</v>
          </cell>
          <cell r="C1858" t="str">
            <v>UN</v>
          </cell>
          <cell r="D1858">
            <v>2575.3000000000002</v>
          </cell>
        </row>
        <row r="1859">
          <cell r="A1859">
            <v>84169</v>
          </cell>
          <cell r="B1859" t="str">
            <v>JUNCAO PVC PBA BBP DN 50</v>
          </cell>
          <cell r="C1859" t="str">
            <v>UN</v>
          </cell>
          <cell r="D1859">
            <v>24.82</v>
          </cell>
        </row>
        <row r="1860">
          <cell r="A1860">
            <v>84170</v>
          </cell>
          <cell r="B1860" t="str">
            <v>JUNCAO PVC PBA BBP DN 75</v>
          </cell>
          <cell r="C1860" t="str">
            <v>UN</v>
          </cell>
          <cell r="D1860">
            <v>131.55000000000001</v>
          </cell>
        </row>
        <row r="1861">
          <cell r="A1861">
            <v>84171</v>
          </cell>
          <cell r="B1861" t="str">
            <v>JUNCAO PVC PBA BBP DN 100</v>
          </cell>
          <cell r="C1861" t="str">
            <v>UN</v>
          </cell>
          <cell r="D1861">
            <v>212.58</v>
          </cell>
        </row>
        <row r="1862">
          <cell r="A1862">
            <v>84172</v>
          </cell>
          <cell r="B1862" t="str">
            <v>JUNCAO PVC PBA BBP DN 150</v>
          </cell>
          <cell r="C1862" t="str">
            <v>UN</v>
          </cell>
          <cell r="D1862">
            <v>514.32000000000005</v>
          </cell>
        </row>
        <row r="1863">
          <cell r="A1863">
            <v>84173</v>
          </cell>
          <cell r="B1863" t="str">
            <v>JUNCAO PVC PBA BBP DN 200</v>
          </cell>
          <cell r="C1863" t="str">
            <v>UN</v>
          </cell>
          <cell r="D1863">
            <v>849.94</v>
          </cell>
        </row>
        <row r="1864">
          <cell r="A1864">
            <v>84174</v>
          </cell>
          <cell r="B1864" t="str">
            <v>JUNCAO PVC PBA BBP DN 250</v>
          </cell>
          <cell r="C1864" t="str">
            <v>UN</v>
          </cell>
          <cell r="D1864">
            <v>1545.79</v>
          </cell>
        </row>
        <row r="1865">
          <cell r="A1865">
            <v>84175</v>
          </cell>
          <cell r="B1865" t="str">
            <v>JUNCAO PVC PBA BBP DN 300</v>
          </cell>
          <cell r="C1865" t="str">
            <v>UN</v>
          </cell>
          <cell r="D1865">
            <v>2445.94</v>
          </cell>
        </row>
        <row r="1866">
          <cell r="A1866">
            <v>84176</v>
          </cell>
          <cell r="B1866" t="str">
            <v>JUNCAO PVC PBA BPP DN 50</v>
          </cell>
          <cell r="C1866" t="str">
            <v>UN</v>
          </cell>
          <cell r="D1866">
            <v>22.05</v>
          </cell>
        </row>
        <row r="1867">
          <cell r="A1867">
            <v>84177</v>
          </cell>
          <cell r="B1867" t="str">
            <v>JUNCAO PVC PBA BPP DN 75</v>
          </cell>
          <cell r="C1867" t="str">
            <v>UN</v>
          </cell>
          <cell r="D1867">
            <v>125.83</v>
          </cell>
        </row>
        <row r="1868">
          <cell r="A1868">
            <v>84178</v>
          </cell>
          <cell r="B1868" t="str">
            <v>JUNCAO PVC PBA BPP DN 100</v>
          </cell>
          <cell r="C1868" t="str">
            <v>UN</v>
          </cell>
          <cell r="D1868">
            <v>188.3</v>
          </cell>
        </row>
        <row r="1869">
          <cell r="A1869">
            <v>84179</v>
          </cell>
          <cell r="B1869" t="str">
            <v>JUNCAO PVC PBA BPP DN 150</v>
          </cell>
          <cell r="C1869" t="str">
            <v>UN</v>
          </cell>
          <cell r="D1869">
            <v>499.23</v>
          </cell>
        </row>
        <row r="1870">
          <cell r="A1870">
            <v>84180</v>
          </cell>
          <cell r="B1870" t="str">
            <v>JUNCAO PVC PBA BPP DN 200</v>
          </cell>
          <cell r="C1870" t="str">
            <v>UN</v>
          </cell>
          <cell r="D1870">
            <v>834.57</v>
          </cell>
        </row>
        <row r="1871">
          <cell r="A1871">
            <v>84181</v>
          </cell>
          <cell r="B1871" t="str">
            <v>JUNCAO PVC PBA BPP DN 250</v>
          </cell>
          <cell r="C1871" t="str">
            <v>UN</v>
          </cell>
          <cell r="D1871">
            <v>1494.92</v>
          </cell>
        </row>
        <row r="1872">
          <cell r="A1872">
            <v>84182</v>
          </cell>
          <cell r="B1872" t="str">
            <v>JUNCAO PVC PBA BPP DN 300</v>
          </cell>
          <cell r="C1872" t="str">
            <v>UN</v>
          </cell>
          <cell r="D1872">
            <v>2361.69</v>
          </cell>
        </row>
        <row r="1873">
          <cell r="A1873">
            <v>84183</v>
          </cell>
          <cell r="B1873" t="str">
            <v>LUVA DE CORRER PVC PBA DN 50</v>
          </cell>
          <cell r="C1873" t="str">
            <v>UN</v>
          </cell>
          <cell r="D1873">
            <v>6.59</v>
          </cell>
        </row>
        <row r="1874">
          <cell r="A1874">
            <v>84184</v>
          </cell>
          <cell r="B1874" t="str">
            <v>LUVA DE CORRER PVC PBA DN 75</v>
          </cell>
          <cell r="C1874" t="str">
            <v>UN</v>
          </cell>
          <cell r="D1874">
            <v>15.74</v>
          </cell>
        </row>
        <row r="1875">
          <cell r="A1875">
            <v>84185</v>
          </cell>
          <cell r="B1875" t="str">
            <v>LUVA DE CORRER PVC PBA DN 100</v>
          </cell>
          <cell r="C1875" t="str">
            <v>UN</v>
          </cell>
          <cell r="D1875">
            <v>27.84</v>
          </cell>
        </row>
        <row r="1876">
          <cell r="A1876">
            <v>84186</v>
          </cell>
          <cell r="B1876" t="str">
            <v>LUVA DE CORRER PVC PBA DN 150</v>
          </cell>
          <cell r="C1876" t="str">
            <v>UN</v>
          </cell>
          <cell r="D1876">
            <v>78.180000000000007</v>
          </cell>
        </row>
        <row r="1877">
          <cell r="A1877">
            <v>84187</v>
          </cell>
          <cell r="B1877" t="str">
            <v>LUVA DE CORRER PVC PBA DN 200</v>
          </cell>
          <cell r="C1877" t="str">
            <v>UN</v>
          </cell>
          <cell r="D1877">
            <v>148.83000000000001</v>
          </cell>
        </row>
        <row r="1878">
          <cell r="A1878">
            <v>84188</v>
          </cell>
          <cell r="B1878" t="str">
            <v>LUVA DE CORRER PVC PBA DN 250</v>
          </cell>
          <cell r="C1878" t="str">
            <v>UN</v>
          </cell>
          <cell r="D1878">
            <v>286.61</v>
          </cell>
        </row>
        <row r="1879">
          <cell r="A1879">
            <v>84189</v>
          </cell>
          <cell r="B1879" t="str">
            <v>LUVA DE CORRER PVC PBA DN 300</v>
          </cell>
          <cell r="C1879" t="str">
            <v>UN</v>
          </cell>
          <cell r="D1879">
            <v>464.21</v>
          </cell>
        </row>
        <row r="1880">
          <cell r="A1880">
            <v>84190</v>
          </cell>
          <cell r="B1880" t="str">
            <v>LUVA SIMPLES PVC PBA DN 50</v>
          </cell>
          <cell r="C1880" t="str">
            <v>UN</v>
          </cell>
          <cell r="D1880">
            <v>6.77</v>
          </cell>
        </row>
        <row r="1881">
          <cell r="A1881">
            <v>84191</v>
          </cell>
          <cell r="B1881" t="str">
            <v>LUVA SIMPLES PVC PBA DN 75</v>
          </cell>
          <cell r="C1881" t="str">
            <v>UN</v>
          </cell>
          <cell r="D1881">
            <v>15.56</v>
          </cell>
        </row>
        <row r="1882">
          <cell r="A1882">
            <v>84192</v>
          </cell>
          <cell r="B1882" t="str">
            <v>LUVA SIMPLES PVC PBA DN 100</v>
          </cell>
          <cell r="C1882" t="str">
            <v>UN</v>
          </cell>
          <cell r="D1882">
            <v>25.23</v>
          </cell>
        </row>
        <row r="1883">
          <cell r="A1883">
            <v>84193</v>
          </cell>
          <cell r="B1883" t="str">
            <v>LUVA SIMPLES PVC PBA DN 150</v>
          </cell>
          <cell r="C1883" t="str">
            <v>UN</v>
          </cell>
          <cell r="D1883">
            <v>54.77</v>
          </cell>
        </row>
        <row r="1884">
          <cell r="A1884">
            <v>84194</v>
          </cell>
          <cell r="B1884" t="str">
            <v>LUVA SIMPLES PVC PBA DN 200</v>
          </cell>
          <cell r="C1884" t="str">
            <v>UN</v>
          </cell>
          <cell r="D1884">
            <v>121.8</v>
          </cell>
        </row>
        <row r="1885">
          <cell r="A1885">
            <v>84195</v>
          </cell>
          <cell r="B1885" t="str">
            <v>LUVA SIMPLES PVC PBA DN 250</v>
          </cell>
          <cell r="C1885" t="str">
            <v>UN</v>
          </cell>
          <cell r="D1885">
            <v>240.47</v>
          </cell>
        </row>
        <row r="1886">
          <cell r="A1886">
            <v>84196</v>
          </cell>
          <cell r="B1886" t="str">
            <v>LUVA SIMPLES PVC PBA DN 300</v>
          </cell>
          <cell r="C1886" t="str">
            <v>UN</v>
          </cell>
          <cell r="D1886">
            <v>410.09</v>
          </cell>
        </row>
        <row r="1887">
          <cell r="A1887">
            <v>84197</v>
          </cell>
          <cell r="B1887" t="str">
            <v>PLUG PVC PBA DN 50</v>
          </cell>
          <cell r="C1887" t="str">
            <v>UN</v>
          </cell>
          <cell r="D1887">
            <v>5.35</v>
          </cell>
        </row>
        <row r="1888">
          <cell r="A1888">
            <v>84198</v>
          </cell>
          <cell r="B1888" t="str">
            <v>PLUG PVC PBA DN 75</v>
          </cell>
          <cell r="C1888" t="str">
            <v>UN</v>
          </cell>
          <cell r="D1888">
            <v>12.91</v>
          </cell>
        </row>
        <row r="1889">
          <cell r="A1889">
            <v>84199</v>
          </cell>
          <cell r="B1889" t="str">
            <v>PLUG PVC PBA DN 100</v>
          </cell>
          <cell r="C1889" t="str">
            <v>UN</v>
          </cell>
          <cell r="D1889">
            <v>27.58</v>
          </cell>
        </row>
        <row r="1890">
          <cell r="A1890">
            <v>84201</v>
          </cell>
          <cell r="B1890" t="str">
            <v>PLUG PVC PBA DN 150</v>
          </cell>
          <cell r="C1890" t="str">
            <v>UN</v>
          </cell>
          <cell r="D1890">
            <v>166.06</v>
          </cell>
        </row>
        <row r="1891">
          <cell r="A1891">
            <v>84202</v>
          </cell>
          <cell r="B1891" t="str">
            <v>PLUG PVC PBA DN 200</v>
          </cell>
          <cell r="C1891" t="str">
            <v>UN</v>
          </cell>
          <cell r="D1891">
            <v>232.48</v>
          </cell>
        </row>
        <row r="1892">
          <cell r="A1892">
            <v>84203</v>
          </cell>
          <cell r="B1892" t="str">
            <v>PLUG PVC PBA DN 250</v>
          </cell>
          <cell r="C1892" t="str">
            <v>UN</v>
          </cell>
          <cell r="D1892">
            <v>389.41</v>
          </cell>
        </row>
        <row r="1893">
          <cell r="A1893">
            <v>84204</v>
          </cell>
          <cell r="B1893" t="str">
            <v>PLUG PVC PBA DN 300</v>
          </cell>
          <cell r="C1893" t="str">
            <v>UN</v>
          </cell>
          <cell r="D1893">
            <v>620.72</v>
          </cell>
        </row>
        <row r="1894">
          <cell r="A1894">
            <v>84205</v>
          </cell>
          <cell r="B1894" t="str">
            <v>REDUCAO PVC PBA BB DN 75 X 50</v>
          </cell>
          <cell r="C1894" t="str">
            <v>UN</v>
          </cell>
          <cell r="D1894">
            <v>27.63</v>
          </cell>
        </row>
        <row r="1895">
          <cell r="A1895">
            <v>84207</v>
          </cell>
          <cell r="B1895" t="str">
            <v>REDUCAO PVC PBA BB DN 100 X 50</v>
          </cell>
          <cell r="C1895" t="str">
            <v>UN</v>
          </cell>
          <cell r="D1895">
            <v>41.44</v>
          </cell>
        </row>
        <row r="1896">
          <cell r="A1896">
            <v>84208</v>
          </cell>
          <cell r="B1896" t="str">
            <v>REDUCAO PVC PBA BB DN 100 X 75</v>
          </cell>
          <cell r="C1896" t="str">
            <v>UN</v>
          </cell>
          <cell r="D1896">
            <v>52.06</v>
          </cell>
        </row>
        <row r="1897">
          <cell r="A1897">
            <v>84210</v>
          </cell>
          <cell r="B1897" t="str">
            <v>REDUCAO PVC PBA BB DN 150 X 75</v>
          </cell>
          <cell r="C1897" t="str">
            <v>UN</v>
          </cell>
          <cell r="D1897">
            <v>118.43</v>
          </cell>
        </row>
        <row r="1898">
          <cell r="A1898">
            <v>84211</v>
          </cell>
          <cell r="B1898" t="str">
            <v>REDUCAO PVC PBA BB DN 150 X 100</v>
          </cell>
          <cell r="C1898" t="str">
            <v>UN</v>
          </cell>
          <cell r="D1898">
            <v>159.72</v>
          </cell>
        </row>
        <row r="1899">
          <cell r="A1899">
            <v>84213</v>
          </cell>
          <cell r="B1899" t="str">
            <v>REDUCAO PVC PBA BB DN 200 X 100</v>
          </cell>
          <cell r="C1899" t="str">
            <v>UN</v>
          </cell>
          <cell r="D1899">
            <v>232.67</v>
          </cell>
        </row>
        <row r="1900">
          <cell r="A1900">
            <v>84214</v>
          </cell>
          <cell r="B1900" t="str">
            <v>REDUCAO PVC PBA BB DN 200 X 150</v>
          </cell>
          <cell r="C1900" t="str">
            <v>UN</v>
          </cell>
          <cell r="D1900">
            <v>233.88</v>
          </cell>
        </row>
        <row r="1901">
          <cell r="A1901">
            <v>84215</v>
          </cell>
          <cell r="B1901" t="str">
            <v>REDUCAO PVC PBA BB DN 250 X 150</v>
          </cell>
          <cell r="C1901" t="str">
            <v>UN</v>
          </cell>
          <cell r="D1901">
            <v>414.25</v>
          </cell>
        </row>
        <row r="1902">
          <cell r="A1902">
            <v>84216</v>
          </cell>
          <cell r="B1902" t="str">
            <v>REDUCAO PVC PBA BB DN 250 X 200</v>
          </cell>
          <cell r="C1902" t="str">
            <v>UN</v>
          </cell>
          <cell r="D1902">
            <v>449.86</v>
          </cell>
        </row>
        <row r="1903">
          <cell r="A1903">
            <v>84217</v>
          </cell>
          <cell r="B1903" t="str">
            <v>REDUCAO PVC PBA BB DN 300 X 150</v>
          </cell>
          <cell r="C1903" t="str">
            <v>UN</v>
          </cell>
          <cell r="D1903">
            <v>678.1</v>
          </cell>
        </row>
        <row r="1904">
          <cell r="A1904">
            <v>84218</v>
          </cell>
          <cell r="B1904" t="str">
            <v>REDUCAO PVC PBA BB DN 300 X 200</v>
          </cell>
          <cell r="C1904" t="str">
            <v>UN</v>
          </cell>
          <cell r="D1904">
            <v>736.43</v>
          </cell>
        </row>
        <row r="1905">
          <cell r="A1905">
            <v>84219</v>
          </cell>
          <cell r="B1905" t="str">
            <v>REDUCAO PVC PBA BB DN 300 X 250</v>
          </cell>
          <cell r="C1905" t="str">
            <v>UN</v>
          </cell>
          <cell r="D1905">
            <v>810.86</v>
          </cell>
        </row>
        <row r="1906">
          <cell r="A1906">
            <v>84220</v>
          </cell>
          <cell r="B1906" t="str">
            <v>REDUCAO PVC PBA BP DN 75 X 50</v>
          </cell>
          <cell r="C1906" t="str">
            <v>UN</v>
          </cell>
          <cell r="D1906">
            <v>23.55</v>
          </cell>
        </row>
        <row r="1907">
          <cell r="A1907">
            <v>84222</v>
          </cell>
          <cell r="B1907" t="str">
            <v>REDUCAO PVC PBA BP DN 100 X 50</v>
          </cell>
          <cell r="C1907" t="str">
            <v>UN</v>
          </cell>
          <cell r="D1907">
            <v>38.659999999999997</v>
          </cell>
        </row>
        <row r="1908">
          <cell r="A1908">
            <v>84223</v>
          </cell>
          <cell r="B1908" t="str">
            <v>REDUCAO PVC PBA BP DN 100 X 75</v>
          </cell>
          <cell r="C1908" t="str">
            <v>UN</v>
          </cell>
          <cell r="D1908">
            <v>46.33</v>
          </cell>
        </row>
        <row r="1909">
          <cell r="A1909">
            <v>84225</v>
          </cell>
          <cell r="B1909" t="str">
            <v>REDUCAO PVC PBA BP DN 150 X 75</v>
          </cell>
          <cell r="C1909" t="str">
            <v>UN</v>
          </cell>
          <cell r="D1909">
            <v>112.7</v>
          </cell>
        </row>
        <row r="1910">
          <cell r="A1910">
            <v>84226</v>
          </cell>
          <cell r="B1910" t="str">
            <v>REDUCAO PVC PBA BP DN 150 X 100</v>
          </cell>
          <cell r="C1910" t="str">
            <v>UN</v>
          </cell>
          <cell r="D1910">
            <v>99.78</v>
          </cell>
        </row>
        <row r="1911">
          <cell r="A1911">
            <v>84228</v>
          </cell>
          <cell r="B1911" t="str">
            <v>REDUCAO PVC PBA BP DN 200 X 100</v>
          </cell>
          <cell r="C1911" t="str">
            <v>UN</v>
          </cell>
          <cell r="D1911">
            <v>223.66</v>
          </cell>
        </row>
        <row r="1912">
          <cell r="A1912">
            <v>84229</v>
          </cell>
          <cell r="B1912" t="str">
            <v>REDUCAO PVC PBA BP DN 200 X 150</v>
          </cell>
          <cell r="C1912" t="str">
            <v>UN</v>
          </cell>
          <cell r="D1912">
            <v>218.79</v>
          </cell>
        </row>
        <row r="1913">
          <cell r="A1913">
            <v>84230</v>
          </cell>
          <cell r="B1913" t="str">
            <v>REDUCAO PVC PBA BP DN 250 X 150</v>
          </cell>
          <cell r="C1913" t="str">
            <v>UN</v>
          </cell>
          <cell r="D1913">
            <v>399.16</v>
          </cell>
        </row>
        <row r="1914">
          <cell r="A1914">
            <v>84231</v>
          </cell>
          <cell r="B1914" t="str">
            <v>REDUCAO PVC PBA BP DN 250 X 200</v>
          </cell>
          <cell r="C1914" t="str">
            <v>UN</v>
          </cell>
          <cell r="D1914">
            <v>423.12</v>
          </cell>
        </row>
        <row r="1915">
          <cell r="A1915">
            <v>84232</v>
          </cell>
          <cell r="B1915" t="str">
            <v>REDUCAO PVC PBA BP DN 300 X 150</v>
          </cell>
          <cell r="C1915" t="str">
            <v>UN</v>
          </cell>
          <cell r="D1915">
            <v>663.01</v>
          </cell>
        </row>
        <row r="1916">
          <cell r="A1916">
            <v>84233</v>
          </cell>
          <cell r="B1916" t="str">
            <v>REDUCAO PVC PBA BP DN 300 X 200</v>
          </cell>
          <cell r="C1916" t="str">
            <v>UN</v>
          </cell>
          <cell r="D1916">
            <v>709.69</v>
          </cell>
        </row>
        <row r="1917">
          <cell r="A1917">
            <v>84234</v>
          </cell>
          <cell r="B1917" t="str">
            <v>REDUCAO PVC PBA BP DN 300 X 250</v>
          </cell>
          <cell r="C1917" t="str">
            <v>UN</v>
          </cell>
          <cell r="D1917">
            <v>744.28</v>
          </cell>
        </row>
        <row r="1918">
          <cell r="A1918">
            <v>84236</v>
          </cell>
          <cell r="B1918" t="str">
            <v>REDUCAO PVC PBA PB DN 75 X 50</v>
          </cell>
          <cell r="C1918" t="str">
            <v>UN</v>
          </cell>
          <cell r="D1918">
            <v>15.93</v>
          </cell>
        </row>
        <row r="1919">
          <cell r="A1919">
            <v>84238</v>
          </cell>
          <cell r="B1919" t="str">
            <v>REDUCAO PVC PBA PB DN 100 X 50</v>
          </cell>
          <cell r="C1919" t="str">
            <v>UN</v>
          </cell>
          <cell r="D1919">
            <v>28.66</v>
          </cell>
        </row>
        <row r="1920">
          <cell r="A1920">
            <v>84239</v>
          </cell>
          <cell r="B1920" t="str">
            <v>REDUCAO PVC PBA PB DN 100 X 75</v>
          </cell>
          <cell r="C1920" t="str">
            <v>UN</v>
          </cell>
          <cell r="D1920">
            <v>33.94</v>
          </cell>
        </row>
        <row r="1921">
          <cell r="A1921">
            <v>84241</v>
          </cell>
          <cell r="B1921" t="str">
            <v>REDUCAO PVC PBA PB DN 150 X 75</v>
          </cell>
          <cell r="C1921" t="str">
            <v>UN</v>
          </cell>
          <cell r="D1921">
            <v>103.35</v>
          </cell>
        </row>
        <row r="1922">
          <cell r="A1922">
            <v>84242</v>
          </cell>
          <cell r="B1922" t="str">
            <v>REDUCAO PVC PBA PB DN 150 X 100</v>
          </cell>
          <cell r="C1922" t="str">
            <v>UN</v>
          </cell>
          <cell r="D1922">
            <v>93.7</v>
          </cell>
        </row>
        <row r="1923">
          <cell r="A1923">
            <v>84244</v>
          </cell>
          <cell r="B1923" t="str">
            <v>REDUCAO PVC PBA PB DN 200 X 100</v>
          </cell>
          <cell r="C1923" t="str">
            <v>UN</v>
          </cell>
          <cell r="D1923">
            <v>205.95</v>
          </cell>
        </row>
        <row r="1924">
          <cell r="A1924">
            <v>84245</v>
          </cell>
          <cell r="B1924" t="str">
            <v>REDUCAO PVC PBA PB DN 200 X 150</v>
          </cell>
          <cell r="C1924" t="str">
            <v>UN</v>
          </cell>
          <cell r="D1924">
            <v>207.16</v>
          </cell>
        </row>
        <row r="1925">
          <cell r="A1925">
            <v>84246</v>
          </cell>
          <cell r="B1925" t="str">
            <v>REDUCAO PVC PBA PB DN 250 X 100</v>
          </cell>
          <cell r="C1925" t="str">
            <v>UN</v>
          </cell>
          <cell r="D1925">
            <v>0</v>
          </cell>
        </row>
        <row r="1926">
          <cell r="A1926">
            <v>84247</v>
          </cell>
          <cell r="B1926" t="str">
            <v>REDUCAO PVC PBA PB DN 250 X 150</v>
          </cell>
          <cell r="C1926" t="str">
            <v>UN</v>
          </cell>
          <cell r="D1926">
            <v>347.66</v>
          </cell>
        </row>
        <row r="1927">
          <cell r="A1927">
            <v>84248</v>
          </cell>
          <cell r="B1927" t="str">
            <v>REDUCAO PVC PBA PB DN 250 X 200</v>
          </cell>
          <cell r="C1927" t="str">
            <v>UN</v>
          </cell>
          <cell r="D1927">
            <v>383.27</v>
          </cell>
        </row>
        <row r="1928">
          <cell r="A1928">
            <v>84249</v>
          </cell>
          <cell r="B1928" t="str">
            <v>REDUCAO PVC PBA PB DN 300 X 150</v>
          </cell>
          <cell r="C1928" t="str">
            <v>UN</v>
          </cell>
          <cell r="D1928">
            <v>571.34</v>
          </cell>
        </row>
        <row r="1929">
          <cell r="A1929">
            <v>84250</v>
          </cell>
          <cell r="B1929" t="str">
            <v>REDUCAO PVC PBA PB DN 300 X 200</v>
          </cell>
          <cell r="C1929" t="str">
            <v>UN</v>
          </cell>
          <cell r="D1929">
            <v>629.66999999999996</v>
          </cell>
        </row>
        <row r="1930">
          <cell r="A1930">
            <v>84251</v>
          </cell>
          <cell r="B1930" t="str">
            <v>REDUCAO PVC PBA PB DN 300 X 250</v>
          </cell>
          <cell r="C1930" t="str">
            <v>UN</v>
          </cell>
          <cell r="D1930">
            <v>704.1</v>
          </cell>
        </row>
        <row r="1931">
          <cell r="A1931">
            <v>84252</v>
          </cell>
          <cell r="B1931" t="str">
            <v>TE 90G PVC PBA BBB DN 50</v>
          </cell>
          <cell r="C1931" t="str">
            <v>UN</v>
          </cell>
          <cell r="D1931">
            <v>11.48</v>
          </cell>
        </row>
        <row r="1932">
          <cell r="A1932">
            <v>84253</v>
          </cell>
          <cell r="B1932" t="str">
            <v>TE 90G PVC PBA BBB DN 75</v>
          </cell>
          <cell r="C1932" t="str">
            <v>UN</v>
          </cell>
          <cell r="D1932">
            <v>26.86</v>
          </cell>
        </row>
        <row r="1933">
          <cell r="A1933">
            <v>84254</v>
          </cell>
          <cell r="B1933" t="str">
            <v>TE 90G PVC PBA BBB DN 100</v>
          </cell>
          <cell r="C1933" t="str">
            <v>UN</v>
          </cell>
          <cell r="D1933">
            <v>47.96</v>
          </cell>
        </row>
        <row r="1934">
          <cell r="A1934">
            <v>84255</v>
          </cell>
          <cell r="B1934" t="str">
            <v>TE 90G PVC PBA BBB DN 150</v>
          </cell>
          <cell r="C1934" t="str">
            <v>UN</v>
          </cell>
          <cell r="D1934">
            <v>535.1</v>
          </cell>
        </row>
        <row r="1935">
          <cell r="A1935">
            <v>84256</v>
          </cell>
          <cell r="B1935" t="str">
            <v>TE 90G PVC PBA BBB DN 200</v>
          </cell>
          <cell r="C1935" t="str">
            <v>UN</v>
          </cell>
          <cell r="D1935">
            <v>798.11</v>
          </cell>
        </row>
        <row r="1936">
          <cell r="A1936">
            <v>84257</v>
          </cell>
          <cell r="B1936" t="str">
            <v>TE 90G PVC PBA BBB DN 250</v>
          </cell>
          <cell r="C1936" t="str">
            <v>UN</v>
          </cell>
          <cell r="D1936">
            <v>1409.09</v>
          </cell>
        </row>
        <row r="1937">
          <cell r="A1937">
            <v>84258</v>
          </cell>
          <cell r="B1937" t="str">
            <v>TE 90G PVC PBA BBB DN 300</v>
          </cell>
          <cell r="C1937" t="str">
            <v>UN</v>
          </cell>
          <cell r="D1937">
            <v>2156.4899999999998</v>
          </cell>
        </row>
        <row r="1938">
          <cell r="A1938">
            <v>84259</v>
          </cell>
          <cell r="B1938" t="str">
            <v>TE 90G PVC PBA BBP DN 50</v>
          </cell>
          <cell r="C1938" t="str">
            <v>UN</v>
          </cell>
          <cell r="D1938">
            <v>21.61</v>
          </cell>
        </row>
        <row r="1939">
          <cell r="A1939">
            <v>84260</v>
          </cell>
          <cell r="B1939" t="str">
            <v>TE 90G PVC PBA BBP DN 75</v>
          </cell>
          <cell r="C1939" t="str">
            <v>UN</v>
          </cell>
          <cell r="D1939">
            <v>59.91</v>
          </cell>
        </row>
        <row r="1940">
          <cell r="A1940">
            <v>84261</v>
          </cell>
          <cell r="B1940" t="str">
            <v>TE 90G PVC PBA BBP DN 100</v>
          </cell>
          <cell r="C1940" t="str">
            <v>UN</v>
          </cell>
          <cell r="D1940">
            <v>112.99</v>
          </cell>
        </row>
        <row r="1941">
          <cell r="A1941">
            <v>84262</v>
          </cell>
          <cell r="B1941" t="str">
            <v>TE 90G PVC PBA BBP DN 150</v>
          </cell>
          <cell r="C1941" t="str">
            <v>UN</v>
          </cell>
          <cell r="D1941">
            <v>520.01</v>
          </cell>
        </row>
        <row r="1942">
          <cell r="A1942">
            <v>84263</v>
          </cell>
          <cell r="B1942" t="str">
            <v>TE 90G PVC PBA BBP DN 200</v>
          </cell>
          <cell r="C1942" t="str">
            <v>UN</v>
          </cell>
          <cell r="D1942">
            <v>771.39</v>
          </cell>
        </row>
        <row r="1943">
          <cell r="A1943">
            <v>84264</v>
          </cell>
          <cell r="B1943" t="str">
            <v>TE 90G PVC PBA BBP DN 250</v>
          </cell>
          <cell r="C1943" t="str">
            <v>UN</v>
          </cell>
          <cell r="D1943">
            <v>1342.5</v>
          </cell>
        </row>
        <row r="1944">
          <cell r="A1944">
            <v>84265</v>
          </cell>
          <cell r="B1944" t="str">
            <v>TE 90G PVC PBA BBP DN 300</v>
          </cell>
          <cell r="C1944" t="str">
            <v>UN</v>
          </cell>
          <cell r="D1944">
            <v>2024.53</v>
          </cell>
        </row>
        <row r="1945">
          <cell r="A1945">
            <v>84266</v>
          </cell>
          <cell r="B1945" t="str">
            <v>TE 90G PVC PBA BPP DN 50</v>
          </cell>
          <cell r="C1945" t="str">
            <v>UN</v>
          </cell>
          <cell r="D1945">
            <v>18.829999999999998</v>
          </cell>
        </row>
        <row r="1946">
          <cell r="A1946">
            <v>84267</v>
          </cell>
          <cell r="B1946" t="str">
            <v>TE 90G PVC PBA BPP DN 75</v>
          </cell>
          <cell r="C1946" t="str">
            <v>UN</v>
          </cell>
          <cell r="D1946">
            <v>54.18</v>
          </cell>
        </row>
        <row r="1947">
          <cell r="A1947">
            <v>84268</v>
          </cell>
          <cell r="B1947" t="str">
            <v>TE 90G PVC PBA BPP DN 100</v>
          </cell>
          <cell r="C1947" t="str">
            <v>UN</v>
          </cell>
          <cell r="D1947">
            <v>103.97</v>
          </cell>
        </row>
        <row r="1948">
          <cell r="A1948">
            <v>84269</v>
          </cell>
          <cell r="B1948" t="str">
            <v>TE 90G PVC PBA BPP DN 150</v>
          </cell>
          <cell r="C1948" t="str">
            <v>UN</v>
          </cell>
          <cell r="D1948">
            <v>462.88</v>
          </cell>
        </row>
        <row r="1949">
          <cell r="A1949">
            <v>84270</v>
          </cell>
          <cell r="B1949" t="str">
            <v>TE 90G PVC PBA BPP DN 200</v>
          </cell>
          <cell r="C1949" t="str">
            <v>UN</v>
          </cell>
          <cell r="D1949">
            <v>744.66</v>
          </cell>
        </row>
        <row r="1950">
          <cell r="A1950">
            <v>84271</v>
          </cell>
          <cell r="B1950" t="str">
            <v>TE 90G PVC PBA BPP DN 250</v>
          </cell>
          <cell r="C1950" t="str">
            <v>UN</v>
          </cell>
          <cell r="D1950">
            <v>1275.9100000000001</v>
          </cell>
        </row>
        <row r="1951">
          <cell r="A1951">
            <v>84272</v>
          </cell>
          <cell r="B1951" t="str">
            <v>TE 90G PVC PBA BPP DN 300</v>
          </cell>
          <cell r="C1951" t="str">
            <v>UN</v>
          </cell>
          <cell r="D1951">
            <v>2024.53</v>
          </cell>
        </row>
        <row r="1952">
          <cell r="A1952">
            <v>84274</v>
          </cell>
          <cell r="B1952" t="str">
            <v>TE RD 90G PVC PBA BBB DN 75 X 50</v>
          </cell>
          <cell r="C1952" t="str">
            <v>UN</v>
          </cell>
          <cell r="D1952">
            <v>22.72</v>
          </cell>
        </row>
        <row r="1953">
          <cell r="A1953">
            <v>84276</v>
          </cell>
          <cell r="B1953" t="str">
            <v>TE RD 90G PVC PBA BBB DN 100 X 50</v>
          </cell>
          <cell r="C1953" t="str">
            <v>UN</v>
          </cell>
          <cell r="D1953">
            <v>39.43</v>
          </cell>
        </row>
        <row r="1954">
          <cell r="A1954">
            <v>84277</v>
          </cell>
          <cell r="B1954" t="str">
            <v>TE RD 90G PVC PBA BBB DN 100 X 75</v>
          </cell>
          <cell r="C1954" t="str">
            <v>UN</v>
          </cell>
          <cell r="D1954">
            <v>42.85</v>
          </cell>
        </row>
        <row r="1955">
          <cell r="A1955">
            <v>84279</v>
          </cell>
          <cell r="B1955" t="str">
            <v>TE RD 90G PVC PBA BBB DN 150 X 75</v>
          </cell>
          <cell r="C1955" t="str">
            <v>UN</v>
          </cell>
          <cell r="D1955">
            <v>241.44</v>
          </cell>
        </row>
        <row r="1956">
          <cell r="A1956">
            <v>84280</v>
          </cell>
          <cell r="B1956" t="str">
            <v>TE RD 90G PVC PBA BBB DN 150 X 100</v>
          </cell>
          <cell r="C1956" t="str">
            <v>UN</v>
          </cell>
          <cell r="D1956">
            <v>421.7</v>
          </cell>
        </row>
        <row r="1957">
          <cell r="A1957">
            <v>84282</v>
          </cell>
          <cell r="B1957" t="str">
            <v>TE RD 90G PVC PBA BBB DN 200 X 100</v>
          </cell>
          <cell r="C1957" t="str">
            <v>UN</v>
          </cell>
          <cell r="D1957">
            <v>605.79999999999995</v>
          </cell>
        </row>
        <row r="1958">
          <cell r="A1958">
            <v>84283</v>
          </cell>
          <cell r="B1958" t="str">
            <v>TE RD 90G PVC PBA BBB DN 200 X 150</v>
          </cell>
          <cell r="C1958" t="str">
            <v>UN</v>
          </cell>
          <cell r="D1958">
            <v>727.05</v>
          </cell>
        </row>
        <row r="1959">
          <cell r="A1959">
            <v>84285</v>
          </cell>
          <cell r="B1959" t="str">
            <v>TE RD 90G PVC PBA BBB DN 250 X 150</v>
          </cell>
          <cell r="C1959" t="str">
            <v>UN</v>
          </cell>
          <cell r="D1959">
            <v>1098.3499999999999</v>
          </cell>
        </row>
        <row r="1960">
          <cell r="A1960">
            <v>84286</v>
          </cell>
          <cell r="B1960" t="str">
            <v>TE RD 90G PVC PBA BBB DN 250 X 200</v>
          </cell>
          <cell r="C1960" t="str">
            <v>UN</v>
          </cell>
          <cell r="D1960">
            <v>1150.06</v>
          </cell>
        </row>
        <row r="1961">
          <cell r="A1961">
            <v>84287</v>
          </cell>
          <cell r="B1961" t="str">
            <v>TE RD 90G PVC PBA BBB DN 300 X 150</v>
          </cell>
          <cell r="C1961" t="str">
            <v>UN</v>
          </cell>
          <cell r="D1961">
            <v>1540.44</v>
          </cell>
        </row>
        <row r="1962">
          <cell r="A1962">
            <v>84288</v>
          </cell>
          <cell r="B1962" t="str">
            <v>TE RD 90G PVC PBA BBB DN 300 X 200</v>
          </cell>
          <cell r="C1962" t="str">
            <v>UN</v>
          </cell>
          <cell r="D1962">
            <v>1672.66</v>
          </cell>
        </row>
        <row r="1963">
          <cell r="A1963">
            <v>84289</v>
          </cell>
          <cell r="B1963" t="str">
            <v>TE RD 90G PVC PBA BBB DN 300 X 250</v>
          </cell>
          <cell r="C1963" t="str">
            <v>UN</v>
          </cell>
          <cell r="D1963">
            <v>1946.46</v>
          </cell>
        </row>
        <row r="1964">
          <cell r="A1964">
            <v>84290</v>
          </cell>
          <cell r="B1964" t="str">
            <v>TE RD 90G PVC PBA BBP DN 75 X 50</v>
          </cell>
          <cell r="C1964" t="str">
            <v>UN</v>
          </cell>
          <cell r="D1964">
            <v>45.27</v>
          </cell>
        </row>
        <row r="1965">
          <cell r="A1965">
            <v>84292</v>
          </cell>
          <cell r="B1965" t="str">
            <v>TE RD 90G PVC PBA BBP DN 100 X 50</v>
          </cell>
          <cell r="C1965" t="str">
            <v>UN</v>
          </cell>
          <cell r="D1965">
            <v>66.489999999999995</v>
          </cell>
        </row>
        <row r="1966">
          <cell r="A1966">
            <v>84293</v>
          </cell>
          <cell r="B1966" t="str">
            <v>TE RD 90G PVC PBA BBP DN 100 X 75</v>
          </cell>
          <cell r="C1966" t="str">
            <v>UN</v>
          </cell>
          <cell r="D1966">
            <v>96.64</v>
          </cell>
        </row>
        <row r="1967">
          <cell r="A1967">
            <v>84295</v>
          </cell>
          <cell r="B1967" t="str">
            <v>TE RD 90G PVC PBA BBP DN 150 X 75</v>
          </cell>
          <cell r="C1967" t="str">
            <v>UN</v>
          </cell>
          <cell r="D1967">
            <v>226.37</v>
          </cell>
        </row>
        <row r="1968">
          <cell r="A1968">
            <v>84296</v>
          </cell>
          <cell r="B1968" t="str">
            <v>TE RD 90G PVC PBA BBP DN 150 X 100</v>
          </cell>
          <cell r="C1968" t="str">
            <v>UN</v>
          </cell>
          <cell r="D1968">
            <v>406.62</v>
          </cell>
        </row>
        <row r="1969">
          <cell r="A1969">
            <v>84298</v>
          </cell>
          <cell r="B1969" t="str">
            <v>TE RD 90G PVC PBA BBP DN 200 X 100</v>
          </cell>
          <cell r="C1969" t="str">
            <v>UN</v>
          </cell>
          <cell r="D1969">
            <v>579.05999999999995</v>
          </cell>
        </row>
        <row r="1970">
          <cell r="A1970">
            <v>84299</v>
          </cell>
          <cell r="B1970" t="str">
            <v>TE RD 90G PVC PBA BBP DN 200 X 150</v>
          </cell>
          <cell r="C1970" t="str">
            <v>UN</v>
          </cell>
          <cell r="D1970">
            <v>700.33</v>
          </cell>
        </row>
        <row r="1971">
          <cell r="A1971">
            <v>84301</v>
          </cell>
          <cell r="B1971" t="str">
            <v>TE RD 90G PVC PBA BBP DN 250 X 150</v>
          </cell>
          <cell r="C1971" t="str">
            <v>UN</v>
          </cell>
          <cell r="D1971">
            <v>1031.77</v>
          </cell>
        </row>
        <row r="1972">
          <cell r="A1972">
            <v>84302</v>
          </cell>
          <cell r="B1972" t="str">
            <v>TE RD 90G PVC PBA BBP DN 250 X 200</v>
          </cell>
          <cell r="C1972" t="str">
            <v>UN</v>
          </cell>
          <cell r="D1972">
            <v>1083.47</v>
          </cell>
        </row>
        <row r="1973">
          <cell r="A1973">
            <v>84303</v>
          </cell>
          <cell r="B1973" t="str">
            <v>TE RD 90G PVC PBA BBP DN 300 X 150</v>
          </cell>
          <cell r="C1973" t="str">
            <v>UN</v>
          </cell>
          <cell r="D1973">
            <v>1433.68</v>
          </cell>
        </row>
        <row r="1974">
          <cell r="A1974">
            <v>84304</v>
          </cell>
          <cell r="B1974" t="str">
            <v>TE RD 90G PVC PBA BBP DN 300 X 200</v>
          </cell>
          <cell r="C1974" t="str">
            <v>UN</v>
          </cell>
          <cell r="D1974">
            <v>1547.2</v>
          </cell>
        </row>
        <row r="1975">
          <cell r="A1975">
            <v>84305</v>
          </cell>
          <cell r="B1975" t="str">
            <v>TE RD 90G PVC PBA BBP DN 300 X 250</v>
          </cell>
          <cell r="C1975" t="str">
            <v>UN</v>
          </cell>
          <cell r="D1975">
            <v>1839.7</v>
          </cell>
        </row>
        <row r="1976">
          <cell r="A1976">
            <v>84306</v>
          </cell>
          <cell r="B1976" t="str">
            <v>TE RD 90G PVC PBA BPP DN 75 X 50</v>
          </cell>
          <cell r="C1976" t="str">
            <v>UN</v>
          </cell>
          <cell r="D1976">
            <v>42.45</v>
          </cell>
        </row>
        <row r="1977">
          <cell r="A1977">
            <v>84308</v>
          </cell>
          <cell r="B1977" t="str">
            <v>TE RD 90G PVC PBA BPP DN 100 X 50</v>
          </cell>
          <cell r="C1977" t="str">
            <v>UN</v>
          </cell>
          <cell r="D1977">
            <v>63.72</v>
          </cell>
        </row>
        <row r="1978">
          <cell r="A1978">
            <v>84309</v>
          </cell>
          <cell r="B1978" t="str">
            <v>TE RD 90G PVC PBA BPP DN 100 X 75</v>
          </cell>
          <cell r="C1978" t="str">
            <v>UN</v>
          </cell>
          <cell r="D1978">
            <v>90.92</v>
          </cell>
        </row>
        <row r="1979">
          <cell r="A1979">
            <v>84311</v>
          </cell>
          <cell r="B1979" t="str">
            <v>TE RD 90G PVC PBA BPP DN 150 X 75</v>
          </cell>
          <cell r="C1979" t="str">
            <v>UN</v>
          </cell>
          <cell r="D1979">
            <v>220.63</v>
          </cell>
        </row>
        <row r="1980">
          <cell r="A1980">
            <v>84312</v>
          </cell>
          <cell r="B1980" t="str">
            <v>TE RD 90G PVC PBA BPP DN 150 X 100</v>
          </cell>
          <cell r="C1980" t="str">
            <v>UN</v>
          </cell>
          <cell r="D1980">
            <v>397.61</v>
          </cell>
        </row>
        <row r="1981">
          <cell r="A1981">
            <v>84314</v>
          </cell>
          <cell r="B1981" t="str">
            <v>TE RD 90G PVC PBA BPP DN 200 X 100</v>
          </cell>
          <cell r="C1981" t="str">
            <v>UN</v>
          </cell>
          <cell r="D1981">
            <v>570.04999999999995</v>
          </cell>
        </row>
        <row r="1982">
          <cell r="A1982">
            <v>84315</v>
          </cell>
          <cell r="B1982" t="str">
            <v>TE RD 90G PVC PBA BPP DN 200 X 150</v>
          </cell>
          <cell r="C1982" t="str">
            <v>UN</v>
          </cell>
          <cell r="D1982">
            <v>685.24</v>
          </cell>
        </row>
        <row r="1983">
          <cell r="A1983">
            <v>84316</v>
          </cell>
          <cell r="B1983" t="str">
            <v>TE RD 90G PVC PBA BPP DN 250 X 100</v>
          </cell>
          <cell r="C1983" t="str">
            <v>UN</v>
          </cell>
          <cell r="D1983">
            <v>0</v>
          </cell>
        </row>
        <row r="1984">
          <cell r="A1984">
            <v>84317</v>
          </cell>
          <cell r="B1984" t="str">
            <v>TE RD 90G PVC PBA BPP DN 250 X 150</v>
          </cell>
          <cell r="C1984" t="str">
            <v>UN</v>
          </cell>
          <cell r="D1984">
            <v>1016.68</v>
          </cell>
        </row>
        <row r="1985">
          <cell r="A1985">
            <v>84318</v>
          </cell>
          <cell r="B1985" t="str">
            <v>TE RD 90G PVC PBA BPP DN 250 X 200</v>
          </cell>
          <cell r="C1985" t="str">
            <v>UN</v>
          </cell>
          <cell r="D1985">
            <v>1056.74</v>
          </cell>
        </row>
        <row r="1986">
          <cell r="A1986">
            <v>84320</v>
          </cell>
          <cell r="B1986" t="str">
            <v>TE RD 90G PVC PBA BPP DN 300 X 150</v>
          </cell>
          <cell r="C1986" t="str">
            <v>UN</v>
          </cell>
          <cell r="D1986">
            <v>1418.59</v>
          </cell>
        </row>
        <row r="1987">
          <cell r="A1987">
            <v>84321</v>
          </cell>
          <cell r="B1987" t="str">
            <v>TE RD 90G PVC PBA BPP DN 300 X 200</v>
          </cell>
          <cell r="C1987" t="str">
            <v>UN</v>
          </cell>
          <cell r="D1987">
            <v>1520.46</v>
          </cell>
        </row>
        <row r="1988">
          <cell r="A1988">
            <v>84322</v>
          </cell>
          <cell r="B1988" t="str">
            <v>TE RD 90G PVC PBA BPP DN 300 X 250</v>
          </cell>
          <cell r="C1988" t="str">
            <v>UN</v>
          </cell>
          <cell r="D1988">
            <v>1753.11</v>
          </cell>
        </row>
        <row r="1990">
          <cell r="B1990" t="str">
            <v>84400 TUBO PVC JS PBS</v>
          </cell>
        </row>
        <row r="1992">
          <cell r="A1992">
            <v>84401</v>
          </cell>
          <cell r="B1992" t="str">
            <v>TUBO PVC PBS CL 15 DN 150</v>
          </cell>
          <cell r="C1992" t="str">
            <v>M</v>
          </cell>
          <cell r="D1992">
            <v>30.03</v>
          </cell>
        </row>
        <row r="1993">
          <cell r="A1993">
            <v>84402</v>
          </cell>
          <cell r="B1993" t="str">
            <v>TUBO PVC PBS CL 15 DN 200</v>
          </cell>
          <cell r="C1993" t="str">
            <v>M</v>
          </cell>
          <cell r="D1993">
            <v>47.63</v>
          </cell>
        </row>
        <row r="1994">
          <cell r="A1994">
            <v>84403</v>
          </cell>
          <cell r="B1994" t="str">
            <v>TUBO PVC PBS CL 15 DN 250</v>
          </cell>
          <cell r="C1994" t="str">
            <v>M</v>
          </cell>
          <cell r="D1994">
            <v>76.069999999999993</v>
          </cell>
        </row>
        <row r="1995">
          <cell r="A1995">
            <v>84404</v>
          </cell>
          <cell r="B1995" t="str">
            <v>TUBO PVC PBS CL 15 DN 300</v>
          </cell>
          <cell r="C1995" t="str">
            <v>M</v>
          </cell>
          <cell r="D1995">
            <v>107.07</v>
          </cell>
        </row>
        <row r="1996">
          <cell r="A1996">
            <v>84405</v>
          </cell>
          <cell r="B1996" t="str">
            <v>TUBO PVC PBS CL 20 DN 50</v>
          </cell>
          <cell r="C1996" t="str">
            <v>M</v>
          </cell>
          <cell r="D1996">
            <v>5.44</v>
          </cell>
        </row>
        <row r="1997">
          <cell r="A1997">
            <v>84406</v>
          </cell>
          <cell r="B1997" t="str">
            <v>TUBO PVC PBS CL 20 DN 75</v>
          </cell>
          <cell r="C1997" t="str">
            <v>M</v>
          </cell>
          <cell r="D1997">
            <v>10.87</v>
          </cell>
        </row>
        <row r="1998">
          <cell r="A1998">
            <v>84407</v>
          </cell>
          <cell r="B1998" t="str">
            <v>TUBO PVC PBS CL 20 DN 100</v>
          </cell>
          <cell r="C1998" t="str">
            <v>M</v>
          </cell>
          <cell r="D1998">
            <v>18.03</v>
          </cell>
        </row>
        <row r="1999">
          <cell r="A1999">
            <v>84408</v>
          </cell>
          <cell r="B1999" t="str">
            <v>TUBO PVC PBS CL 20 DN 150</v>
          </cell>
          <cell r="C1999" t="str">
            <v>M</v>
          </cell>
          <cell r="D1999">
            <v>38.07</v>
          </cell>
        </row>
        <row r="2000">
          <cell r="A2000">
            <v>84409</v>
          </cell>
          <cell r="B2000" t="str">
            <v>TUBO PVC PBS CL 20 DN 200</v>
          </cell>
          <cell r="C2000" t="str">
            <v>M</v>
          </cell>
          <cell r="D2000">
            <v>59.58</v>
          </cell>
        </row>
        <row r="2001">
          <cell r="A2001">
            <v>84410</v>
          </cell>
          <cell r="B2001" t="str">
            <v>TUBO PVC PBS CL 20 DN 250</v>
          </cell>
          <cell r="C2001" t="str">
            <v>M</v>
          </cell>
          <cell r="D2001">
            <v>94.88</v>
          </cell>
        </row>
        <row r="2002">
          <cell r="A2002">
            <v>84411</v>
          </cell>
          <cell r="B2002" t="str">
            <v>TUBO PVC PBS CL 20 DN 300</v>
          </cell>
          <cell r="C2002" t="str">
            <v>M</v>
          </cell>
          <cell r="D2002">
            <v>132.5</v>
          </cell>
        </row>
        <row r="2003">
          <cell r="A2003">
            <v>84412</v>
          </cell>
          <cell r="B2003" t="str">
            <v>AD PVC PBS/F A BOLSA/ROSCA DN 150</v>
          </cell>
          <cell r="C2003" t="str">
            <v>UN</v>
          </cell>
          <cell r="D2003">
            <v>45.32</v>
          </cell>
        </row>
        <row r="2004">
          <cell r="A2004">
            <v>84413</v>
          </cell>
          <cell r="B2004" t="str">
            <v>AD PVC PBS/F A BOLSA/ROSCA DN 200</v>
          </cell>
          <cell r="C2004" t="str">
            <v>UN</v>
          </cell>
          <cell r="D2004">
            <v>95.64</v>
          </cell>
        </row>
        <row r="2005">
          <cell r="A2005">
            <v>84414</v>
          </cell>
          <cell r="B2005" t="str">
            <v>AD PVC PBS/F A BOLSA/ROSCA DN 250</v>
          </cell>
          <cell r="C2005" t="str">
            <v>UN</v>
          </cell>
          <cell r="D2005">
            <v>157.44</v>
          </cell>
        </row>
        <row r="2006">
          <cell r="A2006">
            <v>84415</v>
          </cell>
          <cell r="B2006" t="str">
            <v>AD PVC PBS/F A BOLSA/ROSCA DN 300</v>
          </cell>
          <cell r="C2006" t="str">
            <v>UN</v>
          </cell>
          <cell r="D2006">
            <v>349.08</v>
          </cell>
        </row>
        <row r="2007">
          <cell r="A2007">
            <v>84416</v>
          </cell>
          <cell r="B2007" t="str">
            <v>AD PVC PBS/F A BOLSA F0F0 JE DN 50</v>
          </cell>
          <cell r="C2007" t="str">
            <v>UN</v>
          </cell>
          <cell r="D2007">
            <v>8.9600000000000009</v>
          </cell>
        </row>
        <row r="2008">
          <cell r="A2008">
            <v>84417</v>
          </cell>
          <cell r="B2008" t="str">
            <v>AD PVC PBS/F A BOLSA F0F0 JE DN 75</v>
          </cell>
          <cell r="C2008" t="str">
            <v>UN</v>
          </cell>
          <cell r="D2008">
            <v>19.71</v>
          </cell>
        </row>
        <row r="2009">
          <cell r="A2009">
            <v>84418</v>
          </cell>
          <cell r="B2009" t="str">
            <v>AD PVC PBS/F A BOLSA F0F0 JE DN 100</v>
          </cell>
          <cell r="C2009" t="str">
            <v>UN</v>
          </cell>
          <cell r="D2009">
            <v>31.14</v>
          </cell>
        </row>
        <row r="2010">
          <cell r="A2010">
            <v>84419</v>
          </cell>
          <cell r="B2010" t="str">
            <v>AD PVC PBS/F A BOLSA F0F0 JE DN 150</v>
          </cell>
          <cell r="C2010" t="str">
            <v>UN</v>
          </cell>
          <cell r="D2010">
            <v>77.319999999999993</v>
          </cell>
        </row>
        <row r="2011">
          <cell r="A2011">
            <v>84420</v>
          </cell>
          <cell r="B2011" t="str">
            <v>AD PVC PBS/F A BOLSA F0F0 JE DN 200</v>
          </cell>
          <cell r="C2011" t="str">
            <v>UN</v>
          </cell>
          <cell r="D2011">
            <v>140.46</v>
          </cell>
        </row>
        <row r="2012">
          <cell r="A2012">
            <v>84421</v>
          </cell>
          <cell r="B2012" t="str">
            <v>AD PVC PBS/F A BOLSA F0F0 JE DN 250</v>
          </cell>
          <cell r="C2012" t="str">
            <v>UN</v>
          </cell>
          <cell r="D2012">
            <v>282.88</v>
          </cell>
        </row>
        <row r="2013">
          <cell r="A2013">
            <v>84422</v>
          </cell>
          <cell r="B2013" t="str">
            <v>AD PVC PBS/F A BOLSA F0F0 JE DN 300</v>
          </cell>
          <cell r="C2013" t="str">
            <v>UN</v>
          </cell>
          <cell r="D2013">
            <v>442.73</v>
          </cell>
        </row>
        <row r="2014">
          <cell r="A2014">
            <v>84423</v>
          </cell>
          <cell r="B2014" t="str">
            <v>AD PVC PBS/F A LUVA F0C0 DN 50</v>
          </cell>
          <cell r="C2014" t="str">
            <v>UN</v>
          </cell>
          <cell r="D2014">
            <v>8.9600000000000009</v>
          </cell>
        </row>
        <row r="2015">
          <cell r="A2015">
            <v>84424</v>
          </cell>
          <cell r="B2015" t="str">
            <v>AD PVC PBS/F A LUVA F0C0 DN 75</v>
          </cell>
          <cell r="C2015" t="str">
            <v>UN</v>
          </cell>
          <cell r="D2015">
            <v>19.71</v>
          </cell>
        </row>
        <row r="2016">
          <cell r="A2016">
            <v>84425</v>
          </cell>
          <cell r="B2016" t="str">
            <v>AD PVC PBS/F A LUVA F0C0 DN 100</v>
          </cell>
          <cell r="C2016" t="str">
            <v>UN</v>
          </cell>
          <cell r="D2016">
            <v>31.14</v>
          </cell>
        </row>
        <row r="2017">
          <cell r="A2017">
            <v>84426</v>
          </cell>
          <cell r="B2017" t="str">
            <v>AD PVC PBS/F A LUVA F0C0 DN 150</v>
          </cell>
          <cell r="C2017" t="str">
            <v>UN</v>
          </cell>
          <cell r="D2017">
            <v>77.319999999999993</v>
          </cell>
        </row>
        <row r="2018">
          <cell r="A2018">
            <v>84427</v>
          </cell>
          <cell r="B2018" t="str">
            <v>AD PVC PBS/F A LUVA F0C0 DN 200</v>
          </cell>
          <cell r="C2018" t="str">
            <v>UN</v>
          </cell>
          <cell r="D2018">
            <v>140.46</v>
          </cell>
        </row>
        <row r="2019">
          <cell r="A2019">
            <v>84428</v>
          </cell>
          <cell r="B2019" t="str">
            <v>AD PVC PBS/F A LUVA F0C0 DN 250</v>
          </cell>
          <cell r="C2019" t="str">
            <v>UN</v>
          </cell>
          <cell r="D2019">
            <v>282.88</v>
          </cell>
        </row>
        <row r="2020">
          <cell r="A2020">
            <v>84429</v>
          </cell>
          <cell r="B2020" t="str">
            <v>AD PVC PBS/F A LUVA F0C0 DN 300</v>
          </cell>
          <cell r="C2020" t="str">
            <v>UN</v>
          </cell>
          <cell r="D2020">
            <v>442.73</v>
          </cell>
        </row>
        <row r="2021">
          <cell r="A2021">
            <v>84430</v>
          </cell>
          <cell r="B2021" t="str">
            <v>CAP P/PVC PBS/F DN 150</v>
          </cell>
          <cell r="C2021" t="str">
            <v>UN</v>
          </cell>
          <cell r="D2021">
            <v>149.97999999999999</v>
          </cell>
        </row>
        <row r="2022">
          <cell r="A2022">
            <v>84431</v>
          </cell>
          <cell r="B2022" t="str">
            <v>CAP P/PVC PBS/F DN 200</v>
          </cell>
          <cell r="C2022" t="str">
            <v>UN</v>
          </cell>
          <cell r="D2022">
            <v>178.44</v>
          </cell>
        </row>
        <row r="2023">
          <cell r="A2023">
            <v>84432</v>
          </cell>
          <cell r="B2023" t="str">
            <v>CAP P/PVC PBS/F DN 250</v>
          </cell>
          <cell r="C2023" t="str">
            <v>UN</v>
          </cell>
          <cell r="D2023">
            <v>270.24</v>
          </cell>
        </row>
        <row r="2024">
          <cell r="A2024">
            <v>84433</v>
          </cell>
          <cell r="B2024" t="str">
            <v>CAP P/PVC PBS/F DN 300</v>
          </cell>
          <cell r="C2024" t="str">
            <v>UN</v>
          </cell>
          <cell r="D2024">
            <v>422.79</v>
          </cell>
        </row>
        <row r="2025">
          <cell r="A2025">
            <v>84434</v>
          </cell>
          <cell r="B2025" t="str">
            <v>CRUZETA PVC PBS/F BBBB DN 150</v>
          </cell>
          <cell r="C2025" t="str">
            <v>UN</v>
          </cell>
          <cell r="D2025">
            <v>576.65</v>
          </cell>
        </row>
        <row r="2026">
          <cell r="A2026">
            <v>84435</v>
          </cell>
          <cell r="B2026" t="str">
            <v>CRUZETA PVC PBS/F BBBB DN 200</v>
          </cell>
          <cell r="C2026" t="str">
            <v>UN</v>
          </cell>
          <cell r="D2026">
            <v>712.86</v>
          </cell>
        </row>
        <row r="2027">
          <cell r="A2027">
            <v>84436</v>
          </cell>
          <cell r="B2027" t="str">
            <v>CRUZETA PVC PBS/F BBBB DN 250</v>
          </cell>
          <cell r="C2027" t="str">
            <v>UN</v>
          </cell>
          <cell r="D2027">
            <v>1080.58</v>
          </cell>
        </row>
        <row r="2028">
          <cell r="A2028">
            <v>84437</v>
          </cell>
          <cell r="B2028" t="str">
            <v>CRUZETA PVC PBS/F BBBB DN 300</v>
          </cell>
          <cell r="C2028" t="str">
            <v>UN</v>
          </cell>
          <cell r="D2028">
            <v>1638.68</v>
          </cell>
        </row>
        <row r="2029">
          <cell r="A2029">
            <v>84438</v>
          </cell>
          <cell r="B2029" t="str">
            <v>CURVA 11G15' PVC PBS/F BB DN 50</v>
          </cell>
          <cell r="C2029" t="str">
            <v>UN</v>
          </cell>
          <cell r="D2029">
            <v>10.71</v>
          </cell>
        </row>
        <row r="2030">
          <cell r="A2030">
            <v>84439</v>
          </cell>
          <cell r="B2030" t="str">
            <v>CURVA 11G15' PVC PBS/F BB DN 75</v>
          </cell>
          <cell r="C2030" t="str">
            <v>UN</v>
          </cell>
          <cell r="D2030">
            <v>32.42</v>
          </cell>
        </row>
        <row r="2031">
          <cell r="A2031">
            <v>84440</v>
          </cell>
          <cell r="B2031" t="str">
            <v>CURVA 11G15' PVC PBS/F BB DN 100</v>
          </cell>
          <cell r="C2031" t="str">
            <v>UN</v>
          </cell>
          <cell r="D2031">
            <v>59.08</v>
          </cell>
        </row>
        <row r="2032">
          <cell r="A2032">
            <v>84441</v>
          </cell>
          <cell r="B2032" t="str">
            <v>CURVA 11G15' PVC PBS/F BB DN 150</v>
          </cell>
          <cell r="C2032" t="str">
            <v>UN</v>
          </cell>
          <cell r="D2032">
            <v>195.28</v>
          </cell>
        </row>
        <row r="2033">
          <cell r="A2033">
            <v>84442</v>
          </cell>
          <cell r="B2033" t="str">
            <v>CURVA 11G15' PVC PBS/F BB DN 200</v>
          </cell>
          <cell r="C2033" t="str">
            <v>UN</v>
          </cell>
          <cell r="D2033">
            <v>372.67</v>
          </cell>
        </row>
        <row r="2034">
          <cell r="A2034">
            <v>84443</v>
          </cell>
          <cell r="B2034" t="str">
            <v>CURVA 11G15' PVC PBS/F BB DN 250</v>
          </cell>
          <cell r="C2034" t="str">
            <v>UN</v>
          </cell>
          <cell r="D2034">
            <v>709.8</v>
          </cell>
        </row>
        <row r="2035">
          <cell r="A2035">
            <v>84444</v>
          </cell>
          <cell r="B2035" t="str">
            <v>CURVA 11G15' PVC PBS/F BB DN 300</v>
          </cell>
          <cell r="C2035" t="str">
            <v>UN</v>
          </cell>
          <cell r="D2035" t="str">
            <v>1 179,41</v>
          </cell>
        </row>
        <row r="2036">
          <cell r="A2036">
            <v>84445</v>
          </cell>
          <cell r="B2036" t="str">
            <v>CURVA 22G30' PVC PBS/F BB DN 50</v>
          </cell>
          <cell r="C2036" t="str">
            <v>UN</v>
          </cell>
          <cell r="D2036">
            <v>11.4</v>
          </cell>
        </row>
        <row r="2037">
          <cell r="A2037">
            <v>84446</v>
          </cell>
          <cell r="B2037" t="str">
            <v>CURVA 22G30' PVC PBS/F BB DN 75</v>
          </cell>
          <cell r="C2037" t="str">
            <v>UN</v>
          </cell>
          <cell r="D2037">
            <v>32.270000000000003</v>
          </cell>
        </row>
        <row r="2038">
          <cell r="A2038">
            <v>84447</v>
          </cell>
          <cell r="B2038" t="str">
            <v>CURVA 22G30' PVC PBS/F BB DN 100</v>
          </cell>
          <cell r="C2038" t="str">
            <v>UN</v>
          </cell>
          <cell r="D2038">
            <v>60.57</v>
          </cell>
        </row>
        <row r="2039">
          <cell r="A2039">
            <v>84448</v>
          </cell>
          <cell r="B2039" t="str">
            <v>CURVA 22G30' PVC PBS/F BB DN 150</v>
          </cell>
          <cell r="C2039" t="str">
            <v>UN</v>
          </cell>
          <cell r="D2039">
            <v>195.28</v>
          </cell>
        </row>
        <row r="2040">
          <cell r="A2040">
            <v>84449</v>
          </cell>
          <cell r="B2040" t="str">
            <v>CURVA 22G30' PVC PBS/F BB DN 200</v>
          </cell>
          <cell r="C2040" t="str">
            <v>UN</v>
          </cell>
          <cell r="D2040">
            <v>374.21</v>
          </cell>
        </row>
        <row r="2041">
          <cell r="A2041">
            <v>84450</v>
          </cell>
          <cell r="B2041" t="str">
            <v>CURVA 22G30' PVC PBS/F BB DN 250</v>
          </cell>
          <cell r="C2041" t="str">
            <v>UN</v>
          </cell>
          <cell r="D2041">
            <v>704.66</v>
          </cell>
        </row>
        <row r="2042">
          <cell r="A2042">
            <v>84451</v>
          </cell>
          <cell r="B2042" t="str">
            <v>CURVA 22G30' PVC PBS/F BB DN 300</v>
          </cell>
          <cell r="C2042" t="str">
            <v>UN</v>
          </cell>
          <cell r="D2042" t="str">
            <v>1 203,50</v>
          </cell>
        </row>
        <row r="2043">
          <cell r="A2043">
            <v>84452</v>
          </cell>
          <cell r="B2043" t="str">
            <v>CURVA 45G PVC PBS/F BB DN 150</v>
          </cell>
          <cell r="C2043" t="str">
            <v>UN</v>
          </cell>
          <cell r="D2043">
            <v>206.43</v>
          </cell>
        </row>
        <row r="2044">
          <cell r="A2044">
            <v>84453</v>
          </cell>
          <cell r="B2044" t="str">
            <v>CURVA 45G PVC PBS/F BB DN 200</v>
          </cell>
          <cell r="C2044" t="str">
            <v>UN</v>
          </cell>
          <cell r="D2044">
            <v>376.25</v>
          </cell>
        </row>
        <row r="2045">
          <cell r="A2045">
            <v>84454</v>
          </cell>
          <cell r="B2045" t="str">
            <v>CURVA 45G PVC PBS/F BB DN 250</v>
          </cell>
          <cell r="C2045" t="str">
            <v>UN</v>
          </cell>
          <cell r="D2045">
            <v>709.2</v>
          </cell>
        </row>
        <row r="2046">
          <cell r="A2046">
            <v>84455</v>
          </cell>
          <cell r="B2046" t="str">
            <v>CURVA 45G PVC PBS/F BB DN 300</v>
          </cell>
          <cell r="C2046" t="str">
            <v>UN</v>
          </cell>
          <cell r="D2046">
            <v>1227.1400000000001</v>
          </cell>
        </row>
        <row r="2047">
          <cell r="A2047">
            <v>84456</v>
          </cell>
          <cell r="B2047" t="str">
            <v>CURVA 90G PVC PBS/F BB DN 150</v>
          </cell>
          <cell r="C2047" t="str">
            <v>UN</v>
          </cell>
          <cell r="D2047">
            <v>258.32</v>
          </cell>
        </row>
        <row r="2048">
          <cell r="A2048">
            <v>84457</v>
          </cell>
          <cell r="B2048" t="str">
            <v>CURVA 90G PVC PBS/F BB DN 200</v>
          </cell>
          <cell r="C2048" t="str">
            <v>UN</v>
          </cell>
          <cell r="D2048">
            <v>445.32</v>
          </cell>
        </row>
        <row r="2049">
          <cell r="A2049">
            <v>84458</v>
          </cell>
          <cell r="B2049" t="str">
            <v>CURVA 90G PVC PBS/F BB DN 250</v>
          </cell>
          <cell r="C2049" t="str">
            <v>UN</v>
          </cell>
          <cell r="D2049">
            <v>867.46</v>
          </cell>
        </row>
        <row r="2050">
          <cell r="A2050">
            <v>84459</v>
          </cell>
          <cell r="B2050" t="str">
            <v>CURVA 90G PVC PBS/F BB DN 300</v>
          </cell>
          <cell r="C2050" t="str">
            <v>UN</v>
          </cell>
          <cell r="D2050">
            <v>1491.23</v>
          </cell>
        </row>
        <row r="2051">
          <cell r="A2051">
            <v>84460</v>
          </cell>
          <cell r="B2051" t="str">
            <v>CURVA 90G PVC PBS/F FF DN 50</v>
          </cell>
          <cell r="C2051" t="str">
            <v>UN</v>
          </cell>
          <cell r="D2051">
            <v>45.89</v>
          </cell>
        </row>
        <row r="2052">
          <cell r="A2052">
            <v>84461</v>
          </cell>
          <cell r="B2052" t="str">
            <v>CURVA 90G PVC PBS/F FF DN 75</v>
          </cell>
          <cell r="C2052" t="str">
            <v>UN</v>
          </cell>
          <cell r="D2052">
            <v>80.55</v>
          </cell>
        </row>
        <row r="2053">
          <cell r="A2053">
            <v>84462</v>
          </cell>
          <cell r="B2053" t="str">
            <v>CURVA 90G PVC PBS/F FF DN 100</v>
          </cell>
          <cell r="C2053" t="str">
            <v>UN</v>
          </cell>
          <cell r="D2053">
            <v>124.43</v>
          </cell>
        </row>
        <row r="2054">
          <cell r="A2054">
            <v>84463</v>
          </cell>
          <cell r="B2054" t="str">
            <v>CURVA 90G PVC PBS/F FF DN 150</v>
          </cell>
          <cell r="C2054" t="str">
            <v>UN</v>
          </cell>
          <cell r="D2054">
            <v>0</v>
          </cell>
        </row>
        <row r="2055">
          <cell r="A2055">
            <v>84464</v>
          </cell>
          <cell r="B2055" t="str">
            <v>CURVA 90G PVC PBS/F FF DN 200</v>
          </cell>
          <cell r="C2055" t="str">
            <v>UN</v>
          </cell>
          <cell r="D2055">
            <v>0</v>
          </cell>
        </row>
        <row r="2056">
          <cell r="A2056">
            <v>84465</v>
          </cell>
          <cell r="B2056" t="str">
            <v>CURVA 90G PVC PBS/F FF DN 250</v>
          </cell>
          <cell r="C2056" t="str">
            <v>UN</v>
          </cell>
          <cell r="D2056">
            <v>0</v>
          </cell>
        </row>
        <row r="2057">
          <cell r="A2057">
            <v>84466</v>
          </cell>
          <cell r="B2057" t="str">
            <v>CURVA 90G PVC PBS/F FF DN 300</v>
          </cell>
          <cell r="C2057" t="str">
            <v>UN</v>
          </cell>
          <cell r="D2057">
            <v>0</v>
          </cell>
        </row>
        <row r="2058">
          <cell r="A2058">
            <v>84467</v>
          </cell>
          <cell r="B2058" t="str">
            <v>LUVA PVC PBS/F DN 150</v>
          </cell>
          <cell r="C2058" t="str">
            <v>UN</v>
          </cell>
          <cell r="D2058">
            <v>52.78</v>
          </cell>
        </row>
        <row r="2059">
          <cell r="A2059">
            <v>84468</v>
          </cell>
          <cell r="B2059" t="str">
            <v>LUVA PVC PBS/F DN 200</v>
          </cell>
          <cell r="C2059" t="str">
            <v>UN</v>
          </cell>
          <cell r="D2059">
            <v>109.62</v>
          </cell>
        </row>
        <row r="2060">
          <cell r="A2060">
            <v>84469</v>
          </cell>
          <cell r="B2060" t="str">
            <v>LUVA PVC PBS/F DN 250</v>
          </cell>
          <cell r="C2060" t="str">
            <v>UN</v>
          </cell>
          <cell r="D2060">
            <v>216.66</v>
          </cell>
        </row>
        <row r="2061">
          <cell r="A2061">
            <v>84470</v>
          </cell>
          <cell r="B2061" t="str">
            <v>LUVA PVC PBS/F DN 300</v>
          </cell>
          <cell r="C2061" t="str">
            <v>UN</v>
          </cell>
          <cell r="D2061">
            <v>371.13</v>
          </cell>
        </row>
        <row r="2062">
          <cell r="A2062">
            <v>84471</v>
          </cell>
          <cell r="B2062" t="str">
            <v>REDUCAO PVC PBS/F BB DN 150 X 75</v>
          </cell>
          <cell r="C2062" t="str">
            <v>UN</v>
          </cell>
          <cell r="D2062">
            <v>57.63</v>
          </cell>
        </row>
        <row r="2063">
          <cell r="A2063">
            <v>84472</v>
          </cell>
          <cell r="B2063" t="str">
            <v>REDUCAO PVC PBS/F BB DN 150 X 100</v>
          </cell>
          <cell r="C2063" t="str">
            <v>UN</v>
          </cell>
          <cell r="D2063">
            <v>33.119999999999997</v>
          </cell>
        </row>
        <row r="2064">
          <cell r="A2064">
            <v>84474</v>
          </cell>
          <cell r="B2064" t="str">
            <v>REDUCAO PVC PBS/F BB DN 200 X 100</v>
          </cell>
          <cell r="C2064" t="str">
            <v>UN</v>
          </cell>
          <cell r="D2064">
            <v>116.99</v>
          </cell>
        </row>
        <row r="2065">
          <cell r="A2065">
            <v>84475</v>
          </cell>
          <cell r="B2065" t="str">
            <v>REDUCAO PVC PBS/F BB DN 200 X 150</v>
          </cell>
          <cell r="C2065" t="str">
            <v>UN</v>
          </cell>
          <cell r="D2065">
            <v>78.69</v>
          </cell>
        </row>
        <row r="2066">
          <cell r="A2066">
            <v>84477</v>
          </cell>
          <cell r="B2066" t="str">
            <v>REDUCAO PVC PBS/F BB DN 250 X 100</v>
          </cell>
          <cell r="C2066" t="str">
            <v>UN</v>
          </cell>
          <cell r="D2066">
            <v>181.86</v>
          </cell>
        </row>
        <row r="2067">
          <cell r="A2067">
            <v>84478</v>
          </cell>
          <cell r="B2067" t="str">
            <v>REDUCAO PVC PBS/F BB DN 250 X 150</v>
          </cell>
          <cell r="C2067" t="str">
            <v>UN</v>
          </cell>
          <cell r="D2067">
            <v>150.63</v>
          </cell>
        </row>
        <row r="2068">
          <cell r="A2068">
            <v>84479</v>
          </cell>
          <cell r="B2068" t="str">
            <v>REDUCAO PVC PBS/F BB DN 250 X 200</v>
          </cell>
          <cell r="C2068" t="str">
            <v>UN</v>
          </cell>
          <cell r="D2068">
            <v>127.7</v>
          </cell>
        </row>
        <row r="2069">
          <cell r="A2069">
            <v>84480</v>
          </cell>
          <cell r="B2069" t="str">
            <v>REDUCAO PVC PBS/F BB DN 300 X 100</v>
          </cell>
          <cell r="C2069" t="str">
            <v>UN</v>
          </cell>
          <cell r="D2069">
            <v>0</v>
          </cell>
        </row>
        <row r="2070">
          <cell r="A2070">
            <v>84481</v>
          </cell>
          <cell r="B2070" t="str">
            <v>REDUCAO PVC PBS/F BB DN 300 X 150</v>
          </cell>
          <cell r="C2070" t="str">
            <v>UN</v>
          </cell>
          <cell r="D2070">
            <v>293.94</v>
          </cell>
        </row>
        <row r="2071">
          <cell r="A2071">
            <v>84482</v>
          </cell>
          <cell r="B2071" t="str">
            <v>REDUCAO PVC PBS/F BB DN 300 X 200</v>
          </cell>
          <cell r="C2071" t="str">
            <v>UN</v>
          </cell>
          <cell r="D2071">
            <v>298.5</v>
          </cell>
        </row>
        <row r="2072">
          <cell r="A2072">
            <v>84483</v>
          </cell>
          <cell r="B2072" t="str">
            <v>REDUCAO PVC PBS/F BB DN 300 X 250</v>
          </cell>
          <cell r="C2072" t="str">
            <v>UN</v>
          </cell>
          <cell r="D2072">
            <v>242.31</v>
          </cell>
        </row>
        <row r="2073">
          <cell r="A2073">
            <v>84484</v>
          </cell>
          <cell r="B2073" t="str">
            <v>TE 90G PVC PBS/F BBB DN 150</v>
          </cell>
          <cell r="C2073" t="str">
            <v>UN</v>
          </cell>
          <cell r="D2073">
            <v>429.97</v>
          </cell>
        </row>
        <row r="2074">
          <cell r="A2074">
            <v>84485</v>
          </cell>
          <cell r="B2074" t="str">
            <v>TE 90G PVC PBS/F BBB DN 200</v>
          </cell>
          <cell r="C2074" t="str">
            <v>UN</v>
          </cell>
          <cell r="D2074">
            <v>560.1</v>
          </cell>
        </row>
        <row r="2075">
          <cell r="A2075">
            <v>84486</v>
          </cell>
          <cell r="B2075" t="str">
            <v>TE 90G PVC PBS/F BBB DN 250</v>
          </cell>
          <cell r="C2075" t="str">
            <v>UN</v>
          </cell>
          <cell r="D2075">
            <v>860.45</v>
          </cell>
        </row>
        <row r="2076">
          <cell r="A2076">
            <v>84487</v>
          </cell>
          <cell r="B2076" t="str">
            <v>TE 90G PVC PBS/F BBB DN 300</v>
          </cell>
          <cell r="C2076" t="str">
            <v>UN</v>
          </cell>
          <cell r="D2076">
            <v>1206.47</v>
          </cell>
        </row>
        <row r="2077">
          <cell r="A2077">
            <v>84488</v>
          </cell>
          <cell r="B2077" t="str">
            <v>TE 90G PVC PBS/F RD BBB DN 150 X 75</v>
          </cell>
          <cell r="C2077" t="str">
            <v>UN</v>
          </cell>
          <cell r="D2077">
            <v>204.54</v>
          </cell>
        </row>
        <row r="2078">
          <cell r="A2078">
            <v>84489</v>
          </cell>
          <cell r="B2078" t="str">
            <v>TE 90G PVC PBS/F RD BBB DN 150 X 100</v>
          </cell>
          <cell r="C2078" t="str">
            <v>UN</v>
          </cell>
          <cell r="D2078">
            <v>339.15</v>
          </cell>
        </row>
        <row r="2079">
          <cell r="A2079">
            <v>84491</v>
          </cell>
          <cell r="B2079" t="str">
            <v>TE 90G PVC PBS/F RD BBB DN 200 X 100</v>
          </cell>
          <cell r="C2079" t="str">
            <v>UN</v>
          </cell>
          <cell r="D2079">
            <v>433.21</v>
          </cell>
        </row>
        <row r="2080">
          <cell r="A2080">
            <v>84492</v>
          </cell>
          <cell r="B2080" t="str">
            <v>TE 90G PVC PBS/F RD BBB DN 200 X 150</v>
          </cell>
          <cell r="C2080" t="str">
            <v>UN</v>
          </cell>
          <cell r="D2080">
            <v>540.14</v>
          </cell>
        </row>
        <row r="2081">
          <cell r="A2081">
            <v>84493</v>
          </cell>
          <cell r="B2081" t="str">
            <v>TE 90G PVC PBS/F RD BBB DN 250 X 100</v>
          </cell>
          <cell r="C2081" t="str">
            <v>UN</v>
          </cell>
          <cell r="D2081">
            <v>560.58000000000004</v>
          </cell>
        </row>
        <row r="2082">
          <cell r="A2082">
            <v>84494</v>
          </cell>
          <cell r="B2082" t="str">
            <v>TE 90G PVC PBS/F RD BBB DN 250 X 150</v>
          </cell>
          <cell r="C2082" t="str">
            <v>UN</v>
          </cell>
          <cell r="D2082">
            <v>696.79</v>
          </cell>
        </row>
        <row r="2083">
          <cell r="A2083">
            <v>84495</v>
          </cell>
          <cell r="B2083" t="str">
            <v>TE 90G PVC PBS/F RD BBB DN 250 X 200</v>
          </cell>
          <cell r="C2083" t="str">
            <v>UN</v>
          </cell>
          <cell r="D2083">
            <v>0</v>
          </cell>
        </row>
        <row r="2084">
          <cell r="A2084">
            <v>84496</v>
          </cell>
          <cell r="B2084" t="str">
            <v>TE 90G PVC PBS/F RD BBB DN 300 X 150</v>
          </cell>
          <cell r="C2084" t="str">
            <v>UN</v>
          </cell>
          <cell r="D2084">
            <v>879.83</v>
          </cell>
        </row>
        <row r="2085">
          <cell r="A2085">
            <v>84497</v>
          </cell>
          <cell r="B2085" t="str">
            <v>TE 90G PVC PBS/F RD BBB DN 300 X 200</v>
          </cell>
          <cell r="C2085" t="str">
            <v>UN</v>
          </cell>
          <cell r="D2085">
            <v>951.15</v>
          </cell>
        </row>
        <row r="2087">
          <cell r="B2087" t="str">
            <v>84500  TUBO PVC DEF0F0</v>
          </cell>
        </row>
        <row r="2089">
          <cell r="A2089">
            <v>84501</v>
          </cell>
          <cell r="B2089" t="str">
            <v>TUBO PVC DEF0F0 DN 100</v>
          </cell>
          <cell r="C2089" t="str">
            <v>M</v>
          </cell>
          <cell r="D2089">
            <v>17.809999999999999</v>
          </cell>
        </row>
        <row r="2090">
          <cell r="A2090">
            <v>84502</v>
          </cell>
          <cell r="B2090" t="str">
            <v>TUBO PVC DEF0F0 DN 150</v>
          </cell>
          <cell r="C2090" t="str">
            <v>M</v>
          </cell>
          <cell r="D2090">
            <v>34.14</v>
          </cell>
        </row>
        <row r="2091">
          <cell r="A2091">
            <v>84503</v>
          </cell>
          <cell r="B2091" t="str">
            <v>TUBO PVC DEF0F0 DN 200</v>
          </cell>
          <cell r="C2091" t="str">
            <v>M</v>
          </cell>
          <cell r="D2091">
            <v>63.08</v>
          </cell>
        </row>
        <row r="2092">
          <cell r="A2092">
            <v>84504</v>
          </cell>
          <cell r="B2092" t="str">
            <v>TUBO PVC DEF0F0 DN 250</v>
          </cell>
          <cell r="C2092" t="str">
            <v>M</v>
          </cell>
          <cell r="D2092">
            <v>98.02</v>
          </cell>
        </row>
        <row r="2093">
          <cell r="A2093">
            <v>84505</v>
          </cell>
          <cell r="B2093" t="str">
            <v>TUBO PVC DEF0F0 DN 300</v>
          </cell>
          <cell r="C2093" t="str">
            <v>M</v>
          </cell>
          <cell r="D2093">
            <v>135.25</v>
          </cell>
        </row>
        <row r="2094">
          <cell r="A2094">
            <v>84506</v>
          </cell>
          <cell r="B2094" t="str">
            <v>ANEL DE BORRACHA P/T PVC DEF0F0 DN 100</v>
          </cell>
          <cell r="C2094" t="str">
            <v>UN</v>
          </cell>
          <cell r="D2094">
            <v>2.29</v>
          </cell>
        </row>
        <row r="2095">
          <cell r="A2095">
            <v>84507</v>
          </cell>
          <cell r="B2095" t="str">
            <v>ANEL DE BORRACHA P/T PVC DEF0F0 DN 150</v>
          </cell>
          <cell r="C2095" t="str">
            <v>UN</v>
          </cell>
          <cell r="D2095">
            <v>3.28</v>
          </cell>
        </row>
        <row r="2096">
          <cell r="A2096">
            <v>84508</v>
          </cell>
          <cell r="B2096" t="str">
            <v>ANEL DE BORRACHA P/T PVC DEF0F0 DN 200</v>
          </cell>
          <cell r="C2096" t="str">
            <v>UN</v>
          </cell>
          <cell r="D2096">
            <v>6.5</v>
          </cell>
        </row>
        <row r="2097">
          <cell r="A2097">
            <v>84509</v>
          </cell>
          <cell r="B2097" t="str">
            <v>ANEL DE BORRACHA P/T PVC DEF0F0 DN 250</v>
          </cell>
          <cell r="C2097" t="str">
            <v>UN</v>
          </cell>
          <cell r="D2097">
            <v>11.15</v>
          </cell>
        </row>
        <row r="2098">
          <cell r="A2098">
            <v>84510</v>
          </cell>
          <cell r="B2098" t="str">
            <v>ANEL DE BORRACHA P/T PVC DEF0F0 DN 300</v>
          </cell>
          <cell r="C2098" t="str">
            <v>UN</v>
          </cell>
          <cell r="D2098">
            <v>19.600000000000001</v>
          </cell>
        </row>
        <row r="2099">
          <cell r="A2099">
            <v>84511</v>
          </cell>
          <cell r="B2099" t="str">
            <v>ANEL DE BORRACHA P/C PVC DEF0F0 DN 100</v>
          </cell>
          <cell r="C2099" t="str">
            <v>UN</v>
          </cell>
          <cell r="D2099">
            <v>7.6</v>
          </cell>
        </row>
        <row r="2100">
          <cell r="A2100">
            <v>84512</v>
          </cell>
          <cell r="B2100" t="str">
            <v>ANEL DE BORRACHA P/C PVC DEF0F0 DN 150</v>
          </cell>
          <cell r="C2100" t="str">
            <v>UN</v>
          </cell>
          <cell r="D2100">
            <v>18.100000000000001</v>
          </cell>
        </row>
        <row r="2101">
          <cell r="A2101">
            <v>84513</v>
          </cell>
          <cell r="B2101" t="str">
            <v>ANEL DE BORRACHA P/C PVC DEF0F0 DN 200</v>
          </cell>
          <cell r="C2101" t="str">
            <v>UN</v>
          </cell>
          <cell r="D2101">
            <v>21.47</v>
          </cell>
        </row>
        <row r="2102">
          <cell r="A2102">
            <v>84514</v>
          </cell>
          <cell r="B2102" t="str">
            <v>ANEL DE BORRACHA P/C PVC DEF0F0 DN 250</v>
          </cell>
          <cell r="C2102" t="str">
            <v>UN</v>
          </cell>
          <cell r="D2102">
            <v>26.1</v>
          </cell>
        </row>
        <row r="2103">
          <cell r="A2103">
            <v>84515</v>
          </cell>
          <cell r="B2103" t="str">
            <v>ANEL DE BORRACHA P/C PVC DEF0F0 DN 300</v>
          </cell>
          <cell r="C2103" t="str">
            <v>UN</v>
          </cell>
          <cell r="D2103">
            <v>32.479999999999997</v>
          </cell>
        </row>
        <row r="2104">
          <cell r="A2104">
            <v>84516</v>
          </cell>
          <cell r="B2104" t="str">
            <v>CAP PVC DEF0F0 DN 100</v>
          </cell>
          <cell r="C2104" t="str">
            <v>UN</v>
          </cell>
          <cell r="D2104">
            <v>36.049999999999997</v>
          </cell>
        </row>
        <row r="2105">
          <cell r="A2105">
            <v>84517</v>
          </cell>
          <cell r="B2105" t="str">
            <v>CAP PVC DEF0F0 DN 150</v>
          </cell>
          <cell r="C2105" t="str">
            <v>UN</v>
          </cell>
          <cell r="D2105">
            <v>56.58</v>
          </cell>
        </row>
        <row r="2106">
          <cell r="A2106">
            <v>84518</v>
          </cell>
          <cell r="B2106" t="str">
            <v>CAP PVC DEF0F0 DN 200</v>
          </cell>
          <cell r="C2106" t="str">
            <v>UN</v>
          </cell>
          <cell r="D2106">
            <v>100.58</v>
          </cell>
        </row>
        <row r="2107">
          <cell r="A2107">
            <v>84519</v>
          </cell>
          <cell r="B2107" t="str">
            <v>CAP PVC DEF0F0 DN 250</v>
          </cell>
          <cell r="C2107" t="str">
            <v>UN</v>
          </cell>
          <cell r="D2107">
            <v>147.32</v>
          </cell>
        </row>
        <row r="2108">
          <cell r="A2108">
            <v>84520</v>
          </cell>
          <cell r="B2108" t="str">
            <v>CAP PVC DEF0F0 DN 300</v>
          </cell>
          <cell r="C2108" t="str">
            <v>UN</v>
          </cell>
          <cell r="D2108">
            <v>213.75</v>
          </cell>
        </row>
        <row r="2109">
          <cell r="A2109">
            <v>84521</v>
          </cell>
          <cell r="B2109" t="str">
            <v>CRUZETA BBBB PVC DEF0F0 DN 100</v>
          </cell>
          <cell r="C2109" t="str">
            <v>UN</v>
          </cell>
          <cell r="D2109">
            <v>155.07</v>
          </cell>
        </row>
        <row r="2110">
          <cell r="A2110">
            <v>84522</v>
          </cell>
          <cell r="B2110" t="str">
            <v>CRUZETA BBBB PVC DEF0F0 DN 150</v>
          </cell>
          <cell r="C2110" t="str">
            <v>UN</v>
          </cell>
          <cell r="D2110">
            <v>264.04000000000002</v>
          </cell>
        </row>
        <row r="2111">
          <cell r="A2111">
            <v>84523</v>
          </cell>
          <cell r="B2111" t="str">
            <v>CRUZETA BBBB PVC DEF0F0 DN 200</v>
          </cell>
          <cell r="C2111" t="str">
            <v>UN</v>
          </cell>
          <cell r="D2111">
            <v>450.54</v>
          </cell>
        </row>
        <row r="2112">
          <cell r="A2112">
            <v>84524</v>
          </cell>
          <cell r="B2112" t="str">
            <v>CRUZETA BBBB PVC DEF0F0 DN 250</v>
          </cell>
          <cell r="C2112" t="str">
            <v>UN</v>
          </cell>
          <cell r="D2112">
            <v>586.75</v>
          </cell>
        </row>
        <row r="2113">
          <cell r="A2113">
            <v>84525</v>
          </cell>
          <cell r="B2113" t="str">
            <v>CRUZETA BBBB PVC DEF0F0 DN 300</v>
          </cell>
          <cell r="C2113" t="str">
            <v>UN</v>
          </cell>
          <cell r="D2113">
            <v>834.02</v>
          </cell>
        </row>
        <row r="2114">
          <cell r="A2114">
            <v>84526</v>
          </cell>
          <cell r="B2114" t="str">
            <v>CRUZETA RD PVC DEF0F0 P/PVC PBA BBBB DN 150 X 50</v>
          </cell>
          <cell r="C2114" t="str">
            <v>UN</v>
          </cell>
          <cell r="D2114">
            <v>148.78</v>
          </cell>
        </row>
        <row r="2115">
          <cell r="A2115">
            <v>84527</v>
          </cell>
          <cell r="B2115" t="str">
            <v>CRUZETA RD PVC DEF0F0 P/PVC PBA BBBB DN 150 X 75</v>
          </cell>
          <cell r="C2115" t="str">
            <v>UN</v>
          </cell>
          <cell r="D2115">
            <v>173.93</v>
          </cell>
        </row>
        <row r="2116">
          <cell r="A2116">
            <v>84528</v>
          </cell>
          <cell r="B2116" t="str">
            <v>CRUZETA RD PVC DEF0F0 P/PVC PBA BBBB DN 150 X 100</v>
          </cell>
          <cell r="C2116" t="str">
            <v>UN</v>
          </cell>
          <cell r="D2116">
            <v>209.55</v>
          </cell>
        </row>
        <row r="2117">
          <cell r="A2117">
            <v>84529</v>
          </cell>
          <cell r="B2117" t="str">
            <v>CRUZETA RD PVC DEF0F0 P/PVC PBA BBBB DN 200 X 50</v>
          </cell>
          <cell r="C2117" t="str">
            <v>UN</v>
          </cell>
          <cell r="D2117">
            <v>204.31</v>
          </cell>
        </row>
        <row r="2118">
          <cell r="A2118">
            <v>84530</v>
          </cell>
          <cell r="B2118" t="str">
            <v>CRUZETA RD PVC DEF0F0 P/PVC PBA BBBB DN 200 X 75</v>
          </cell>
          <cell r="C2118" t="str">
            <v>UN</v>
          </cell>
          <cell r="D2118">
            <v>214.8</v>
          </cell>
        </row>
        <row r="2119">
          <cell r="A2119">
            <v>84531</v>
          </cell>
          <cell r="B2119" t="str">
            <v>CRUZETA RD PVC DEF0F0 P/PVC PBA BBBB DN 200 X 100</v>
          </cell>
          <cell r="C2119" t="str">
            <v>UN</v>
          </cell>
          <cell r="D2119">
            <v>289.18</v>
          </cell>
        </row>
        <row r="2120">
          <cell r="A2120">
            <v>84532</v>
          </cell>
          <cell r="B2120" t="str">
            <v>CRUZETA RD PVC DEF0F0 P/PVC PBA BBBB DN 250 X 50</v>
          </cell>
          <cell r="C2120" t="str">
            <v>UN</v>
          </cell>
          <cell r="D2120">
            <v>270.32</v>
          </cell>
        </row>
        <row r="2121">
          <cell r="A2121">
            <v>84533</v>
          </cell>
          <cell r="B2121" t="str">
            <v>CRUZETA RD PVC DEF0F0 P/PVC PBA BBBB DN 250 X 75</v>
          </cell>
          <cell r="C2121" t="str">
            <v>UN</v>
          </cell>
          <cell r="D2121">
            <v>291.27</v>
          </cell>
        </row>
        <row r="2122">
          <cell r="A2122">
            <v>84534</v>
          </cell>
          <cell r="B2122" t="str">
            <v>CRUZETA RD PVC DEF0F0 P/PVC PBA BBBB DN 250 X 100</v>
          </cell>
          <cell r="C2122" t="str">
            <v>UN</v>
          </cell>
          <cell r="D2122">
            <v>362.52</v>
          </cell>
        </row>
        <row r="2123">
          <cell r="A2123">
            <v>84535</v>
          </cell>
          <cell r="B2123" t="str">
            <v>CURVA 22G30' BB PVC DEF0F0 DN 100</v>
          </cell>
          <cell r="C2123" t="str">
            <v>UN</v>
          </cell>
          <cell r="D2123">
            <v>69.16</v>
          </cell>
        </row>
        <row r="2124">
          <cell r="A2124">
            <v>84536</v>
          </cell>
          <cell r="B2124" t="str">
            <v>CURVA 22G30' BB PVC DEF0F0 DN 150</v>
          </cell>
          <cell r="C2124" t="str">
            <v>UN</v>
          </cell>
          <cell r="D2124">
            <v>126.79</v>
          </cell>
        </row>
        <row r="2125">
          <cell r="A2125">
            <v>84537</v>
          </cell>
          <cell r="B2125" t="str">
            <v>CURVA 22G30' BB PVC DEF0F0 DN 200</v>
          </cell>
          <cell r="C2125" t="str">
            <v>UN</v>
          </cell>
          <cell r="D2125">
            <v>209.55</v>
          </cell>
        </row>
        <row r="2126">
          <cell r="A2126">
            <v>84538</v>
          </cell>
          <cell r="B2126" t="str">
            <v>CURVA 22G30' BB PVC DEF0F0 DN 250</v>
          </cell>
          <cell r="C2126" t="str">
            <v>UN</v>
          </cell>
          <cell r="D2126">
            <v>276.61</v>
          </cell>
        </row>
        <row r="2127">
          <cell r="A2127">
            <v>84539</v>
          </cell>
          <cell r="B2127" t="str">
            <v>CURVA 22G30' BB PVC DEF0F0 DN 300</v>
          </cell>
          <cell r="C2127" t="str">
            <v>UN</v>
          </cell>
          <cell r="D2127">
            <v>387.68</v>
          </cell>
        </row>
        <row r="2128">
          <cell r="A2128">
            <v>84540</v>
          </cell>
          <cell r="B2128" t="str">
            <v>CURVA 45G BB PVC DEF0F0 DN 100</v>
          </cell>
          <cell r="C2128" t="str">
            <v>UN</v>
          </cell>
          <cell r="D2128">
            <v>79.63</v>
          </cell>
        </row>
        <row r="2129">
          <cell r="A2129">
            <v>84541</v>
          </cell>
          <cell r="B2129" t="str">
            <v>CURVA 45G BB PVC DEF0F0 DN 150</v>
          </cell>
          <cell r="C2129" t="str">
            <v>UN</v>
          </cell>
          <cell r="D2129">
            <v>122.58</v>
          </cell>
        </row>
        <row r="2130">
          <cell r="A2130">
            <v>84542</v>
          </cell>
          <cell r="B2130" t="str">
            <v>CURVA 45G BB PVC DEF0F0 DN 200</v>
          </cell>
          <cell r="C2130" t="str">
            <v>UN</v>
          </cell>
          <cell r="D2130">
            <v>226.32</v>
          </cell>
        </row>
        <row r="2131">
          <cell r="A2131">
            <v>84543</v>
          </cell>
          <cell r="B2131" t="str">
            <v>CURVA 45G BB PVC DEF0F0 DN 250</v>
          </cell>
          <cell r="C2131" t="str">
            <v>UN</v>
          </cell>
          <cell r="D2131">
            <v>318.52</v>
          </cell>
        </row>
        <row r="2132">
          <cell r="A2132">
            <v>84544</v>
          </cell>
          <cell r="B2132" t="str">
            <v>CURVA 45G BB PVC DEF0F0 DN 300</v>
          </cell>
          <cell r="C2132" t="str">
            <v>UN</v>
          </cell>
          <cell r="D2132">
            <v>446.35</v>
          </cell>
        </row>
        <row r="2133">
          <cell r="A2133">
            <v>84545</v>
          </cell>
          <cell r="B2133" t="str">
            <v>CURVA 90G BB PVC DEF0F0 DN 100</v>
          </cell>
          <cell r="C2133" t="str">
            <v>UN</v>
          </cell>
          <cell r="D2133">
            <v>90.11</v>
          </cell>
        </row>
        <row r="2134">
          <cell r="A2134">
            <v>84546</v>
          </cell>
          <cell r="B2134" t="str">
            <v>CURVA 90G BB PVC DEF0F0 DN 150</v>
          </cell>
          <cell r="C2134" t="str">
            <v>UN</v>
          </cell>
          <cell r="D2134">
            <v>159.26</v>
          </cell>
        </row>
        <row r="2135">
          <cell r="A2135">
            <v>84547</v>
          </cell>
          <cell r="B2135" t="str">
            <v>CURVA 90G BB PVC DEF0F0 DN 200</v>
          </cell>
          <cell r="C2135" t="str">
            <v>UN</v>
          </cell>
          <cell r="D2135">
            <v>284.99</v>
          </cell>
        </row>
        <row r="2136">
          <cell r="A2136">
            <v>84548</v>
          </cell>
          <cell r="B2136" t="str">
            <v>CURVA 90G BB PVC DEF0F0 DN 250</v>
          </cell>
          <cell r="C2136" t="str">
            <v>UN</v>
          </cell>
          <cell r="D2136">
            <v>410.73</v>
          </cell>
        </row>
        <row r="2137">
          <cell r="A2137">
            <v>84549</v>
          </cell>
          <cell r="B2137" t="str">
            <v>CURVA 90G BB PVC DEF0F0 DN 300</v>
          </cell>
          <cell r="C2137" t="str">
            <v>UN</v>
          </cell>
          <cell r="D2137">
            <v>578.37</v>
          </cell>
        </row>
        <row r="2138">
          <cell r="A2138">
            <v>84550</v>
          </cell>
          <cell r="B2138" t="str">
            <v>EXTREMIDADE BF PVC DEF0F0 DN 100</v>
          </cell>
          <cell r="C2138" t="str">
            <v>UN</v>
          </cell>
          <cell r="D2138">
            <v>76.28</v>
          </cell>
        </row>
        <row r="2139">
          <cell r="A2139">
            <v>84551</v>
          </cell>
          <cell r="B2139" t="str">
            <v>EXTREMIDADE BF PVC DEF0F0 DN 150</v>
          </cell>
          <cell r="C2139" t="str">
            <v>UN</v>
          </cell>
          <cell r="D2139">
            <v>120.7</v>
          </cell>
        </row>
        <row r="2140">
          <cell r="A2140">
            <v>84552</v>
          </cell>
          <cell r="B2140" t="str">
            <v>EXTREMIDADE BF PVC DEF0F0 DN 200</v>
          </cell>
          <cell r="C2140" t="str">
            <v>UN</v>
          </cell>
          <cell r="D2140">
            <v>188.6</v>
          </cell>
        </row>
        <row r="2141">
          <cell r="A2141">
            <v>84553</v>
          </cell>
          <cell r="B2141" t="str">
            <v>EXTREMIDADE BF PVC DEF0F0 DN 250</v>
          </cell>
          <cell r="C2141" t="str">
            <v>UN</v>
          </cell>
          <cell r="D2141">
            <v>259.83999999999997</v>
          </cell>
        </row>
        <row r="2142">
          <cell r="A2142">
            <v>84554</v>
          </cell>
          <cell r="B2142" t="str">
            <v>EXTREMIDADE BF PVC DEF0F0 DN 300</v>
          </cell>
          <cell r="C2142" t="str">
            <v>UN</v>
          </cell>
          <cell r="D2142">
            <v>345.76</v>
          </cell>
        </row>
        <row r="2143">
          <cell r="A2143">
            <v>84555</v>
          </cell>
          <cell r="B2143" t="str">
            <v>LUVA DE CORRER PVC DEF0F0 DN 100</v>
          </cell>
          <cell r="C2143" t="str">
            <v>UN</v>
          </cell>
          <cell r="D2143">
            <v>45.32</v>
          </cell>
        </row>
        <row r="2144">
          <cell r="A2144">
            <v>84556</v>
          </cell>
          <cell r="B2144" t="str">
            <v>LUVA DE CORRER PVC DEF0F0 DN 150</v>
          </cell>
          <cell r="C2144" t="str">
            <v>UN</v>
          </cell>
          <cell r="D2144">
            <v>73.459999999999994</v>
          </cell>
        </row>
        <row r="2145">
          <cell r="A2145">
            <v>84557</v>
          </cell>
          <cell r="B2145" t="str">
            <v>LUVA DE CORRER PVC DEF0F0 DN 200</v>
          </cell>
          <cell r="C2145" t="str">
            <v>UN</v>
          </cell>
          <cell r="D2145">
            <v>113.82</v>
          </cell>
        </row>
        <row r="2146">
          <cell r="A2146">
            <v>84558</v>
          </cell>
          <cell r="B2146" t="str">
            <v>LUVA DE CORRER PVC DEF0F0 DN 250</v>
          </cell>
          <cell r="C2146" t="str">
            <v>UN</v>
          </cell>
          <cell r="D2146">
            <v>181.42</v>
          </cell>
        </row>
        <row r="2147">
          <cell r="A2147">
            <v>84559</v>
          </cell>
          <cell r="B2147" t="str">
            <v>LUVA DE CORRER PVC DEF0F0 DN 300</v>
          </cell>
          <cell r="C2147" t="str">
            <v>UN</v>
          </cell>
          <cell r="D2147">
            <v>276.02</v>
          </cell>
        </row>
        <row r="2148">
          <cell r="A2148">
            <v>84560</v>
          </cell>
          <cell r="B2148" t="str">
            <v>LUVA DE F0F0/PVC DEF0F0 DN 100</v>
          </cell>
          <cell r="C2148" t="str">
            <v>UN</v>
          </cell>
          <cell r="D2148">
            <v>73.349999999999994</v>
          </cell>
        </row>
        <row r="2149">
          <cell r="A2149">
            <v>84561</v>
          </cell>
          <cell r="B2149" t="str">
            <v>LUVA DE F0F0/PVC DEF0F0 DN 150</v>
          </cell>
          <cell r="C2149" t="str">
            <v>UN</v>
          </cell>
          <cell r="D2149">
            <v>121.54</v>
          </cell>
        </row>
        <row r="2150">
          <cell r="A2150">
            <v>84562</v>
          </cell>
          <cell r="B2150" t="str">
            <v>LUVA DE F0F0/PVC DEF0F0 DN 200</v>
          </cell>
          <cell r="C2150" t="str">
            <v>UN</v>
          </cell>
          <cell r="D2150">
            <v>176.02</v>
          </cell>
        </row>
        <row r="2151">
          <cell r="A2151">
            <v>84563</v>
          </cell>
          <cell r="B2151" t="str">
            <v>LUVA DE F0F0/PVC DEF0F0 DN 250</v>
          </cell>
          <cell r="C2151" t="str">
            <v>UN</v>
          </cell>
          <cell r="D2151">
            <v>289.52</v>
          </cell>
        </row>
        <row r="2152">
          <cell r="A2152">
            <v>84564</v>
          </cell>
          <cell r="B2152" t="str">
            <v>LUVA DE F0F0/PVC DEF0F0 DN 300</v>
          </cell>
          <cell r="C2152" t="str">
            <v>UN</v>
          </cell>
          <cell r="D2152">
            <v>389.76</v>
          </cell>
        </row>
        <row r="2153">
          <cell r="A2153">
            <v>84565</v>
          </cell>
          <cell r="B2153" t="str">
            <v>REDUCAO PB PVC DEF0F0 DN 150 X 100</v>
          </cell>
          <cell r="C2153" t="str">
            <v>UN</v>
          </cell>
          <cell r="D2153">
            <v>73.349999999999994</v>
          </cell>
        </row>
        <row r="2154">
          <cell r="A2154">
            <v>84566</v>
          </cell>
          <cell r="B2154" t="str">
            <v>REDUCAO PB PVC DEF0F0 DN 200 X 100</v>
          </cell>
          <cell r="C2154" t="str">
            <v>UN</v>
          </cell>
          <cell r="D2154">
            <v>106.87</v>
          </cell>
        </row>
        <row r="2155">
          <cell r="A2155">
            <v>84567</v>
          </cell>
          <cell r="B2155" t="str">
            <v>REDUCAO PB PVC DEF0F0 DN 200 X 150</v>
          </cell>
          <cell r="C2155" t="str">
            <v>UN</v>
          </cell>
          <cell r="D2155">
            <v>113.16</v>
          </cell>
        </row>
        <row r="2156">
          <cell r="A2156">
            <v>84568</v>
          </cell>
          <cell r="B2156" t="str">
            <v>REDUCAO PB PVC DEF0F0 DN 250 X 100</v>
          </cell>
          <cell r="C2156" t="str">
            <v>UN</v>
          </cell>
          <cell r="D2156">
            <v>157.16999999999999</v>
          </cell>
        </row>
        <row r="2157">
          <cell r="A2157">
            <v>84569</v>
          </cell>
          <cell r="B2157" t="str">
            <v>REDUCAO PB PVC DEF0F0 DN 250 X 150</v>
          </cell>
          <cell r="C2157" t="str">
            <v>UN</v>
          </cell>
          <cell r="D2157">
            <v>144.59</v>
          </cell>
        </row>
        <row r="2158">
          <cell r="A2158">
            <v>84570</v>
          </cell>
          <cell r="B2158" t="str">
            <v>REDUCAO PB PVC DEF0F0 DN 250 X 200</v>
          </cell>
          <cell r="C2158" t="str">
            <v>UN</v>
          </cell>
          <cell r="D2158">
            <v>161.36000000000001</v>
          </cell>
        </row>
        <row r="2159">
          <cell r="A2159">
            <v>84571</v>
          </cell>
          <cell r="B2159" t="str">
            <v>REDUCAO PB PVC DEF0F0 DN 300 X 100</v>
          </cell>
          <cell r="C2159" t="str">
            <v>UN</v>
          </cell>
          <cell r="D2159">
            <v>196.98</v>
          </cell>
        </row>
        <row r="2160">
          <cell r="A2160">
            <v>84572</v>
          </cell>
          <cell r="B2160" t="str">
            <v>REDUCAO PB PVC DEF0F0 DN 300 X 150</v>
          </cell>
          <cell r="C2160" t="str">
            <v>UN</v>
          </cell>
          <cell r="D2160">
            <v>201.17</v>
          </cell>
        </row>
        <row r="2161">
          <cell r="A2161">
            <v>84573</v>
          </cell>
          <cell r="B2161" t="str">
            <v>REDUCAO PB PVC DEF0F0 DN 300 X 200</v>
          </cell>
          <cell r="C2161" t="str">
            <v>UN</v>
          </cell>
          <cell r="D2161">
            <v>211.64</v>
          </cell>
        </row>
        <row r="2162">
          <cell r="A2162">
            <v>84574</v>
          </cell>
          <cell r="B2162" t="str">
            <v>REDUCAO PB PVC DEF0F0 DN 300 X 250</v>
          </cell>
          <cell r="C2162" t="str">
            <v>UN</v>
          </cell>
          <cell r="D2162">
            <v>211.64</v>
          </cell>
        </row>
        <row r="2163">
          <cell r="A2163">
            <v>84575</v>
          </cell>
          <cell r="B2163" t="str">
            <v>REDUCAO PVC DEF0F0 P/PVC PBA PB DN 100 X 50</v>
          </cell>
          <cell r="C2163" t="str">
            <v>UN</v>
          </cell>
          <cell r="D2163">
            <v>34.57</v>
          </cell>
        </row>
        <row r="2164">
          <cell r="A2164">
            <v>84576</v>
          </cell>
          <cell r="B2164" t="str">
            <v>REDUCAO PVC DEF0F0 P/PVC PBA PB DN 100 X 75</v>
          </cell>
          <cell r="C2164" t="str">
            <v>UN</v>
          </cell>
          <cell r="D2164">
            <v>40.869999999999997</v>
          </cell>
        </row>
        <row r="2165">
          <cell r="A2165">
            <v>84577</v>
          </cell>
          <cell r="B2165" t="str">
            <v>REDUCAO PVC DEF0F0 P/PVC PBA PB DN 150 X 75</v>
          </cell>
          <cell r="C2165" t="str">
            <v>UN</v>
          </cell>
          <cell r="D2165">
            <v>60.77</v>
          </cell>
        </row>
        <row r="2166">
          <cell r="A2166">
            <v>84578</v>
          </cell>
          <cell r="B2166" t="str">
            <v>REDUCAO PVC DEF0F0 P/PVC PBA PB DN 150 X 100</v>
          </cell>
          <cell r="C2166" t="str">
            <v>UN</v>
          </cell>
          <cell r="D2166">
            <v>74.39</v>
          </cell>
        </row>
        <row r="2167">
          <cell r="A2167">
            <v>84579</v>
          </cell>
          <cell r="B2167" t="str">
            <v>REDUCAO PVC DEF0F0 P/PVC PBA PB DN 200 X 100</v>
          </cell>
          <cell r="C2167" t="str">
            <v>UN</v>
          </cell>
          <cell r="D2167">
            <v>92.2</v>
          </cell>
        </row>
        <row r="2168">
          <cell r="A2168">
            <v>84580</v>
          </cell>
          <cell r="B2168" t="str">
            <v>TE 90G PVC DEF0F0 BBB DN 100</v>
          </cell>
          <cell r="C2168" t="str">
            <v>UN</v>
          </cell>
          <cell r="D2168">
            <v>113.16</v>
          </cell>
        </row>
        <row r="2169">
          <cell r="A2169">
            <v>84581</v>
          </cell>
          <cell r="B2169" t="str">
            <v>TE 90G PVC DEF0F0 BBB DN 150</v>
          </cell>
          <cell r="C2169" t="str">
            <v>UN</v>
          </cell>
          <cell r="D2169">
            <v>203.26</v>
          </cell>
        </row>
        <row r="2170">
          <cell r="A2170">
            <v>84582</v>
          </cell>
          <cell r="B2170" t="str">
            <v>TE 90G PVC DEF0F0 BBB DN 200</v>
          </cell>
          <cell r="C2170" t="str">
            <v>UN</v>
          </cell>
          <cell r="D2170">
            <v>324.81</v>
          </cell>
        </row>
        <row r="2171">
          <cell r="A2171">
            <v>84583</v>
          </cell>
          <cell r="B2171" t="str">
            <v>TE 90G PVC DEF0F0 BBB DN 250</v>
          </cell>
          <cell r="C2171" t="str">
            <v>UN</v>
          </cell>
          <cell r="D2171">
            <v>488.26</v>
          </cell>
        </row>
        <row r="2172">
          <cell r="A2172">
            <v>84584</v>
          </cell>
          <cell r="B2172" t="str">
            <v>TE 90G PVC DEF0F0 BBB DN 300</v>
          </cell>
          <cell r="C2172" t="str">
            <v>UN</v>
          </cell>
          <cell r="D2172">
            <v>649.62</v>
          </cell>
        </row>
        <row r="2173">
          <cell r="A2173">
            <v>84585</v>
          </cell>
          <cell r="B2173" t="str">
            <v>TE 90G RD PVC DEF0F0 P/PVC PBA BBB DN 150 X 50</v>
          </cell>
          <cell r="C2173" t="str">
            <v>UN</v>
          </cell>
          <cell r="D2173">
            <v>132.01</v>
          </cell>
        </row>
        <row r="2174">
          <cell r="A2174">
            <v>84586</v>
          </cell>
          <cell r="B2174" t="str">
            <v>TE 90G RD PVC DEF0F0 P/PVC PBA BBB DN 150 X 75</v>
          </cell>
          <cell r="C2174" t="str">
            <v>UN</v>
          </cell>
          <cell r="D2174">
            <v>138.31</v>
          </cell>
        </row>
        <row r="2175">
          <cell r="A2175">
            <v>84587</v>
          </cell>
          <cell r="B2175" t="str">
            <v>TE 90G RD PVC DEF0F0 P/PVC PBA BBB DN 150 X 100</v>
          </cell>
          <cell r="C2175" t="str">
            <v>UN</v>
          </cell>
          <cell r="D2175">
            <v>155.07</v>
          </cell>
        </row>
        <row r="2176">
          <cell r="A2176">
            <v>84588</v>
          </cell>
          <cell r="B2176" t="str">
            <v>TE 90G RD PVC DEF0F0 P/PVC PBA BBB DN 200 X 75</v>
          </cell>
          <cell r="C2176" t="str">
            <v>UN</v>
          </cell>
          <cell r="D2176">
            <v>228.42</v>
          </cell>
        </row>
        <row r="2177">
          <cell r="A2177">
            <v>84589</v>
          </cell>
          <cell r="B2177" t="str">
            <v>TE 90G RD PVC DEF0F0 P/PVC PBA BBB DN 200 X 100</v>
          </cell>
          <cell r="C2177" t="str">
            <v>UN</v>
          </cell>
          <cell r="D2177">
            <v>236.8</v>
          </cell>
        </row>
        <row r="2178">
          <cell r="A2178">
            <v>84590</v>
          </cell>
          <cell r="B2178" t="str">
            <v>TE 90G RD PVC DEF0F0 P/PVC PBA BBB DN 250 X 50</v>
          </cell>
          <cell r="C2178" t="str">
            <v>UN</v>
          </cell>
          <cell r="D2178">
            <v>301.76</v>
          </cell>
        </row>
        <row r="2179">
          <cell r="A2179">
            <v>84591</v>
          </cell>
          <cell r="B2179" t="str">
            <v>TE 90G RD PVC DEF0F0 P/PVC PBA BBB DN 250 X 75</v>
          </cell>
          <cell r="C2179" t="str">
            <v>UN</v>
          </cell>
          <cell r="D2179">
            <v>322.70999999999998</v>
          </cell>
        </row>
        <row r="2180">
          <cell r="A2180">
            <v>84592</v>
          </cell>
          <cell r="B2180" t="str">
            <v>TE 90G RD PVC DEF0F0 P/PVC PBA BBB DN 250 X 100</v>
          </cell>
          <cell r="C2180" t="str">
            <v>UN</v>
          </cell>
          <cell r="D2180">
            <v>326.89999999999998</v>
          </cell>
        </row>
        <row r="2181">
          <cell r="A2181">
            <v>84593</v>
          </cell>
          <cell r="B2181" t="str">
            <v>TE 90G RD PVC DEF0F0 BBF DN 150 X 50</v>
          </cell>
          <cell r="C2181" t="str">
            <v>UN</v>
          </cell>
          <cell r="D2181">
            <v>190.69</v>
          </cell>
        </row>
        <row r="2182">
          <cell r="A2182">
            <v>84594</v>
          </cell>
          <cell r="B2182" t="str">
            <v>TE 90G RD PVC DEF0F0 BBF DN 150 X 75</v>
          </cell>
          <cell r="C2182" t="str">
            <v>UN</v>
          </cell>
          <cell r="D2182">
            <v>190.69</v>
          </cell>
        </row>
        <row r="2183">
          <cell r="A2183">
            <v>84595</v>
          </cell>
          <cell r="B2183" t="str">
            <v>TE 90G RD PVC DEF0F0 BBF DN 200 X 50</v>
          </cell>
          <cell r="C2183" t="str">
            <v>UN</v>
          </cell>
          <cell r="D2183">
            <v>249.37</v>
          </cell>
        </row>
        <row r="2184">
          <cell r="A2184">
            <v>84596</v>
          </cell>
          <cell r="B2184" t="str">
            <v>TE 90G RD PVC DEF0F0 BBF DN 200 X 75</v>
          </cell>
          <cell r="C2184" t="str">
            <v>UN</v>
          </cell>
          <cell r="D2184">
            <v>251.46</v>
          </cell>
        </row>
        <row r="2185">
          <cell r="A2185">
            <v>84597</v>
          </cell>
          <cell r="B2185" t="str">
            <v>TE 90G RD PVC DEF0F0 BBF DN 200 X 100</v>
          </cell>
          <cell r="C2185" t="str">
            <v>UN</v>
          </cell>
          <cell r="D2185">
            <v>301.76</v>
          </cell>
        </row>
        <row r="2186">
          <cell r="A2186">
            <v>84598</v>
          </cell>
          <cell r="B2186" t="str">
            <v>TE 90G RD PVC DEF0F0 BBF DN 250 X 50</v>
          </cell>
          <cell r="C2186" t="str">
            <v>UN</v>
          </cell>
          <cell r="D2186">
            <v>318.52</v>
          </cell>
        </row>
        <row r="2187">
          <cell r="A2187">
            <v>84599</v>
          </cell>
          <cell r="B2187" t="str">
            <v>TE 90G RD PVC DEF0F0 BBF DN 250 X 75</v>
          </cell>
          <cell r="C2187" t="str">
            <v>UN</v>
          </cell>
          <cell r="D2187">
            <v>345.76</v>
          </cell>
        </row>
        <row r="2188">
          <cell r="A2188">
            <v>84601</v>
          </cell>
          <cell r="B2188" t="str">
            <v>TE 90G RD PVC DEF0F0 BBF DN 250 X 100</v>
          </cell>
          <cell r="C2188" t="str">
            <v>UN</v>
          </cell>
          <cell r="D2188">
            <v>373</v>
          </cell>
        </row>
        <row r="2189">
          <cell r="A2189">
            <v>84602</v>
          </cell>
          <cell r="B2189" t="str">
            <v>TE 90G RD PVC DEF0F0 P/ PVC PBA BBB DN 200 X 50</v>
          </cell>
          <cell r="C2189" t="str">
            <v>UN</v>
          </cell>
          <cell r="D2189">
            <v>222.13</v>
          </cell>
        </row>
        <row r="2190">
          <cell r="A2190">
            <v>84603</v>
          </cell>
          <cell r="B2190" t="str">
            <v>TE 90G PVC PBA BBF DN 50</v>
          </cell>
          <cell r="C2190" t="str">
            <v>UN</v>
          </cell>
          <cell r="D2190">
            <v>38.35</v>
          </cell>
        </row>
        <row r="2191">
          <cell r="A2191">
            <v>84604</v>
          </cell>
          <cell r="B2191" t="str">
            <v>TE 90G PVC PBA BBF DN 75</v>
          </cell>
          <cell r="C2191" t="str">
            <v>UN</v>
          </cell>
          <cell r="D2191">
            <v>55.43</v>
          </cell>
        </row>
        <row r="2192">
          <cell r="A2192">
            <v>84605</v>
          </cell>
          <cell r="B2192" t="str">
            <v>TE 90G PVC PBA BBF DN 100</v>
          </cell>
          <cell r="C2192" t="str">
            <v>UN</v>
          </cell>
          <cell r="D2192">
            <v>93.2</v>
          </cell>
        </row>
        <row r="2193">
          <cell r="A2193">
            <v>84608</v>
          </cell>
          <cell r="B2193" t="str">
            <v>PERFIL RETANGULAR P/ DECANTACAO 50 X 90 DN 600</v>
          </cell>
          <cell r="C2193" t="str">
            <v>UN</v>
          </cell>
          <cell r="D2193">
            <v>1.71</v>
          </cell>
        </row>
        <row r="2194">
          <cell r="A2194">
            <v>84609</v>
          </cell>
          <cell r="B2194" t="str">
            <v>PERFIL RETANGULAR P/ DECANTACAO 50 X 90 DN 1000</v>
          </cell>
          <cell r="C2194" t="str">
            <v>UN</v>
          </cell>
          <cell r="D2194">
            <v>2.86</v>
          </cell>
        </row>
        <row r="2195">
          <cell r="A2195">
            <v>84610</v>
          </cell>
          <cell r="B2195" t="str">
            <v>PERFIL RETANGULAR P/ DECANTACAO 50 X 90 DN 1200</v>
          </cell>
          <cell r="C2195" t="str">
            <v>UN</v>
          </cell>
          <cell r="D2195">
            <v>3.5</v>
          </cell>
        </row>
        <row r="2196">
          <cell r="A2196">
            <v>84611</v>
          </cell>
          <cell r="B2196" t="str">
            <v>PERFIL RETANGULAR P/ DECANTACAO 50 X 90 DN 6000</v>
          </cell>
          <cell r="C2196" t="str">
            <v>UN</v>
          </cell>
          <cell r="D2196">
            <v>14.14</v>
          </cell>
        </row>
        <row r="2197">
          <cell r="A2197">
            <v>84612</v>
          </cell>
          <cell r="B2197" t="str">
            <v>SUPORTE PVC P/ PERFIL DE DECANTACAO</v>
          </cell>
          <cell r="C2197" t="str">
            <v>UN</v>
          </cell>
          <cell r="D2197">
            <v>0.47</v>
          </cell>
        </row>
        <row r="2198">
          <cell r="A2198">
            <v>84613</v>
          </cell>
          <cell r="B2198" t="str">
            <v>SOLUCAO THF EM FRASCO DE 90 ML</v>
          </cell>
          <cell r="C2198" t="str">
            <v>UN</v>
          </cell>
          <cell r="D2198">
            <v>20.149999999999999</v>
          </cell>
        </row>
        <row r="2199">
          <cell r="A2199">
            <v>84614</v>
          </cell>
          <cell r="B2199" t="str">
            <v>TUBO DE POLIETILENO PE-5 DN 20</v>
          </cell>
          <cell r="C2199" t="str">
            <v>M</v>
          </cell>
          <cell r="D2199">
            <v>1.82</v>
          </cell>
        </row>
        <row r="2200">
          <cell r="A2200">
            <v>84615</v>
          </cell>
          <cell r="B2200" t="str">
            <v>TUBO DE POLIETILENO PE-5 DN 32</v>
          </cell>
          <cell r="C2200" t="str">
            <v>M</v>
          </cell>
          <cell r="D2200">
            <v>3.68</v>
          </cell>
        </row>
        <row r="2201">
          <cell r="A2201">
            <v>84620</v>
          </cell>
          <cell r="B2201" t="str">
            <v>ADAPTADOR P/ POLIETILENO PE-5 DN 20 X 1/2"</v>
          </cell>
          <cell r="C2201" t="str">
            <v>UN</v>
          </cell>
          <cell r="D2201">
            <v>1.2</v>
          </cell>
        </row>
        <row r="2202">
          <cell r="A2202">
            <v>84621</v>
          </cell>
          <cell r="B2202" t="str">
            <v>ADAPTADOR P/ POLIETILENO PE-5 DN 20 X 3/4"</v>
          </cell>
          <cell r="C2202" t="str">
            <v>UN</v>
          </cell>
          <cell r="D2202">
            <v>1.22</v>
          </cell>
        </row>
        <row r="2203">
          <cell r="A2203">
            <v>84622</v>
          </cell>
          <cell r="B2203" t="str">
            <v>ADAPTADOR P/ POLIETILENO PE-5 DN 32 X 1"</v>
          </cell>
          <cell r="C2203" t="str">
            <v>UN</v>
          </cell>
          <cell r="D2203">
            <v>1.45</v>
          </cell>
        </row>
        <row r="2204">
          <cell r="A2204">
            <v>84623</v>
          </cell>
          <cell r="B2204" t="str">
            <v>ADAPTADOR C/ REGISTRO P/ POL. PE-5 DN 20 X 3/4"</v>
          </cell>
          <cell r="C2204" t="str">
            <v>UN</v>
          </cell>
          <cell r="D2204">
            <v>3.45</v>
          </cell>
        </row>
        <row r="2205">
          <cell r="A2205">
            <v>84624</v>
          </cell>
          <cell r="B2205" t="str">
            <v>REGISTRO DE PASSEIO POLIETILENO PE-5 DN 20</v>
          </cell>
          <cell r="C2205" t="str">
            <v>UN</v>
          </cell>
          <cell r="D2205">
            <v>4.34</v>
          </cell>
        </row>
        <row r="2206">
          <cell r="A2206">
            <v>84625</v>
          </cell>
          <cell r="B2206" t="str">
            <v>UNIAO P/ POLIETILENO PE-5 DN 20</v>
          </cell>
          <cell r="C2206" t="str">
            <v>UN</v>
          </cell>
          <cell r="D2206">
            <v>2.0299999999999998</v>
          </cell>
        </row>
        <row r="2207">
          <cell r="A2207">
            <v>84626</v>
          </cell>
          <cell r="B2207" t="str">
            <v>CORTADOR P/ TB. POLIETILENO PE-5 DN 20</v>
          </cell>
          <cell r="C2207" t="str">
            <v>UN</v>
          </cell>
          <cell r="D2207">
            <v>106.15</v>
          </cell>
        </row>
        <row r="2208">
          <cell r="A2208">
            <v>84627</v>
          </cell>
          <cell r="B2208" t="str">
            <v>ESTRANGULADOR DE VAZAO P/ TUBO POLIETILENO PE-5</v>
          </cell>
          <cell r="C2208" t="str">
            <v>UN</v>
          </cell>
          <cell r="D2208">
            <v>47.08</v>
          </cell>
        </row>
        <row r="2209">
          <cell r="A2209">
            <v>84628</v>
          </cell>
          <cell r="B2209" t="str">
            <v>FURADEIRA P/ LIGACAO PREDIAL EM PVC MARROM DN 3/4"</v>
          </cell>
          <cell r="C2209" t="str">
            <v>UN</v>
          </cell>
          <cell r="D2209">
            <v>70.88</v>
          </cell>
        </row>
        <row r="2210">
          <cell r="A2210">
            <v>84629</v>
          </cell>
          <cell r="B2210" t="str">
            <v>FURADEIRA P/ LIGACAO PREDIAL EM POL. AZUL DN 3/4"</v>
          </cell>
          <cell r="C2210" t="str">
            <v>UN</v>
          </cell>
          <cell r="D2210">
            <v>70.98</v>
          </cell>
        </row>
        <row r="2211">
          <cell r="A2211">
            <v>84630</v>
          </cell>
          <cell r="B2211" t="str">
            <v>EXTREMIDADE P/HIDROMETRO C/BUCHA DE LATAO DN 1/2"</v>
          </cell>
          <cell r="C2211" t="str">
            <v>UN</v>
          </cell>
          <cell r="D2211">
            <v>2.5099999999999998</v>
          </cell>
        </row>
        <row r="2212">
          <cell r="A2212">
            <v>84631</v>
          </cell>
          <cell r="B2212" t="str">
            <v>EXTREMIDADE P/HIDROMETRO C/BUCHA DE LATAO DN 3/4"</v>
          </cell>
          <cell r="C2212" t="str">
            <v>UN</v>
          </cell>
          <cell r="D2212">
            <v>2.9</v>
          </cell>
        </row>
        <row r="2213">
          <cell r="A2213">
            <v>84632</v>
          </cell>
          <cell r="B2213" t="str">
            <v>EXTREMIDADE P/HIDROMETRO S/BUCHA DE LATAO DN 1/2"</v>
          </cell>
          <cell r="C2213" t="str">
            <v>UN</v>
          </cell>
          <cell r="D2213">
            <v>1.08</v>
          </cell>
        </row>
        <row r="2214">
          <cell r="A2214">
            <v>84633</v>
          </cell>
          <cell r="B2214" t="str">
            <v>EXTREMIDADE P/HIDROMETRO S/BUCHA DE LATAO DN 3/4"</v>
          </cell>
          <cell r="C2214" t="str">
            <v>UN</v>
          </cell>
          <cell r="D2214">
            <v>1.18</v>
          </cell>
        </row>
        <row r="2215">
          <cell r="A2215">
            <v>84634</v>
          </cell>
          <cell r="B2215" t="str">
            <v>KIT CAVALETE TIGRE DN 1/2"</v>
          </cell>
          <cell r="C2215" t="str">
            <v>UN</v>
          </cell>
          <cell r="D2215">
            <v>22.13</v>
          </cell>
        </row>
        <row r="2216">
          <cell r="A2216">
            <v>84635</v>
          </cell>
          <cell r="B2216" t="str">
            <v>KIT CAVALETE TIGRE DN 3/4"</v>
          </cell>
          <cell r="C2216" t="str">
            <v>UN</v>
          </cell>
          <cell r="D2216">
            <v>27.5</v>
          </cell>
        </row>
        <row r="2217">
          <cell r="A2217">
            <v>84636</v>
          </cell>
          <cell r="B2217" t="str">
            <v>LACRE P/ KIT CAVALETE DN 1/2"</v>
          </cell>
          <cell r="C2217" t="str">
            <v>UN</v>
          </cell>
          <cell r="D2217">
            <v>1.3</v>
          </cell>
        </row>
        <row r="2218">
          <cell r="A2218">
            <v>84637</v>
          </cell>
          <cell r="B2218" t="str">
            <v>LACRE P/ KIT CAVALETE DN 3/4"</v>
          </cell>
          <cell r="C2218" t="str">
            <v>UN</v>
          </cell>
          <cell r="D2218">
            <v>1.31</v>
          </cell>
        </row>
        <row r="2219">
          <cell r="A2219">
            <v>84638</v>
          </cell>
          <cell r="B2219" t="str">
            <v>COL.TOM.L.P.PVC C/TVS E C/S.ROSC.DN 32 X 1/2"</v>
          </cell>
          <cell r="C2219" t="str">
            <v>UN</v>
          </cell>
          <cell r="D2219">
            <v>2.2000000000000002</v>
          </cell>
        </row>
        <row r="2220">
          <cell r="A2220">
            <v>84639</v>
          </cell>
          <cell r="B2220" t="str">
            <v>COL.TOM.L.P.PVC C/TVS E C/S.ROSC.DN 32 X 3/4"</v>
          </cell>
          <cell r="C2220" t="str">
            <v>UN</v>
          </cell>
          <cell r="D2220">
            <v>2.12</v>
          </cell>
        </row>
        <row r="2221">
          <cell r="A2221">
            <v>84640</v>
          </cell>
          <cell r="B2221" t="str">
            <v>COL.TOM.L.P.PVC C/TVS.E C/S.ROSC.DN 40 X 1/2"</v>
          </cell>
          <cell r="C2221" t="str">
            <v>UN</v>
          </cell>
          <cell r="D2221">
            <v>2.38</v>
          </cell>
        </row>
        <row r="2222">
          <cell r="A2222">
            <v>84641</v>
          </cell>
          <cell r="B2222" t="str">
            <v>COL.TOM.L.P.PVC C/TVS.E C/S.ROSC.DN 40 X 3/4"</v>
          </cell>
          <cell r="C2222" t="str">
            <v>UN</v>
          </cell>
          <cell r="D2222">
            <v>2.29</v>
          </cell>
        </row>
        <row r="2223">
          <cell r="A2223">
            <v>84642</v>
          </cell>
          <cell r="B2223" t="str">
            <v>COL.TOM.L.P.PVC C/TVS.E C/S.ROSC.DN 50 X 1/2"</v>
          </cell>
          <cell r="C2223" t="str">
            <v>UN</v>
          </cell>
          <cell r="D2223">
            <v>3.25</v>
          </cell>
        </row>
        <row r="2224">
          <cell r="A2224">
            <v>84643</v>
          </cell>
          <cell r="B2224" t="str">
            <v>COL.TOM.L.P.PVC C/TVS.E C/S.ROSC.DN 50 X 3/4"</v>
          </cell>
          <cell r="C2224" t="str">
            <v>UN</v>
          </cell>
          <cell r="D2224">
            <v>3.25</v>
          </cell>
        </row>
        <row r="2225">
          <cell r="A2225">
            <v>84644</v>
          </cell>
          <cell r="B2225" t="str">
            <v>COL.TOM.L.P.PVC C/TVS.E C/S.ROSC.DN 75 X 1/2"</v>
          </cell>
          <cell r="C2225" t="str">
            <v>UN</v>
          </cell>
          <cell r="D2225">
            <v>3.67</v>
          </cell>
        </row>
        <row r="2226">
          <cell r="A2226">
            <v>84645</v>
          </cell>
          <cell r="B2226" t="str">
            <v>COL.TOM.L.P.PVC C/TVS. E C/S.ROSC.DN 75 X 3/4"</v>
          </cell>
          <cell r="C2226" t="str">
            <v>UN</v>
          </cell>
          <cell r="D2226">
            <v>3.67</v>
          </cell>
        </row>
        <row r="2227">
          <cell r="A2227">
            <v>84646</v>
          </cell>
          <cell r="B2227" t="str">
            <v>COL.TOM.L.P.PVC C/TVS.E C/S.ROSC. DN 100 X 1/2"</v>
          </cell>
          <cell r="C2227" t="str">
            <v>UN</v>
          </cell>
          <cell r="D2227">
            <v>3.96</v>
          </cell>
        </row>
        <row r="2228">
          <cell r="A2228">
            <v>84647</v>
          </cell>
          <cell r="B2228" t="str">
            <v>COL.TOM.L.P.PVC C/TVS.E C/S.ROSC. DN 100 X 3/4"</v>
          </cell>
          <cell r="C2228" t="str">
            <v>UN</v>
          </cell>
          <cell r="D2228">
            <v>3.96</v>
          </cell>
        </row>
        <row r="2229">
          <cell r="A2229">
            <v>84648</v>
          </cell>
          <cell r="B2229" t="str">
            <v>COL.TOM.L.P.PVC C/TVS.E C/S. SOLD. DN 50 X 20</v>
          </cell>
          <cell r="C2229" t="str">
            <v>UN</v>
          </cell>
          <cell r="D2229">
            <v>3.3</v>
          </cell>
        </row>
        <row r="2230">
          <cell r="A2230">
            <v>84649</v>
          </cell>
          <cell r="B2230" t="str">
            <v>COL.TOM.L.P.PVC C/TVS.E C/S. SOLD. DN 50 X 25</v>
          </cell>
          <cell r="C2230" t="str">
            <v>UN</v>
          </cell>
          <cell r="D2230">
            <v>3.3</v>
          </cell>
        </row>
        <row r="2231">
          <cell r="A2231">
            <v>84650</v>
          </cell>
          <cell r="B2231" t="str">
            <v>COL.TOM.L.P. PVC C/TVS.E C/S. SOLD. DN 75 X 20</v>
          </cell>
          <cell r="C2231" t="str">
            <v>UN</v>
          </cell>
          <cell r="D2231">
            <v>3.76</v>
          </cell>
        </row>
        <row r="2232">
          <cell r="A2232">
            <v>84651</v>
          </cell>
          <cell r="B2232" t="str">
            <v>COL.TOM.L.P.PVC C/TYVS.E C/S.SOLD. DN 75 X 25</v>
          </cell>
          <cell r="C2232" t="str">
            <v>UN</v>
          </cell>
          <cell r="D2232">
            <v>3.76</v>
          </cell>
        </row>
        <row r="2233">
          <cell r="A2233">
            <v>84652</v>
          </cell>
          <cell r="B2233" t="str">
            <v>COL.TOM.L.P.PVC C/TVS.E C/S. SOLD. DN 100 X 20</v>
          </cell>
          <cell r="C2233" t="str">
            <v>UN</v>
          </cell>
          <cell r="D2233">
            <v>4</v>
          </cell>
        </row>
        <row r="2234">
          <cell r="A2234">
            <v>84653</v>
          </cell>
          <cell r="B2234" t="str">
            <v>COL.TOM.L.P.PVC C/TVS. E C/S.SOLD. DN 100 X 25</v>
          </cell>
          <cell r="C2234" t="str">
            <v>UN</v>
          </cell>
          <cell r="D2234">
            <v>4</v>
          </cell>
        </row>
        <row r="2235">
          <cell r="A2235">
            <v>84654</v>
          </cell>
          <cell r="B2235" t="str">
            <v>COL.TO.L.P.PVC C/TVS.E S.ROSC.C/B.LATAO DN 50X1/2"</v>
          </cell>
          <cell r="C2235" t="str">
            <v>UN</v>
          </cell>
          <cell r="D2235">
            <v>4.6399999999999997</v>
          </cell>
        </row>
        <row r="2236">
          <cell r="A2236">
            <v>84655</v>
          </cell>
          <cell r="B2236" t="str">
            <v>COL.TO.L.P.PVC C/TVS.E S.ROSC.C/B.LATAO DN 50X3/4"</v>
          </cell>
          <cell r="C2236" t="str">
            <v>UN</v>
          </cell>
          <cell r="D2236">
            <v>4.6399999999999997</v>
          </cell>
        </row>
        <row r="2237">
          <cell r="A2237">
            <v>84656</v>
          </cell>
          <cell r="B2237" t="str">
            <v>COL.TO.L.P.PVC C/TVS.E S.ROSC.C/B.LATAO DN 75X1/2"</v>
          </cell>
          <cell r="C2237" t="str">
            <v>UN</v>
          </cell>
          <cell r="D2237">
            <v>5.21</v>
          </cell>
        </row>
        <row r="2238">
          <cell r="A2238">
            <v>84657</v>
          </cell>
          <cell r="B2238" t="str">
            <v>COL.TO.L.P.PVC C/TVS.E S.ROSC.C/B.LATAO DN 75X3/4"</v>
          </cell>
          <cell r="C2238" t="str">
            <v>UN</v>
          </cell>
          <cell r="D2238">
            <v>5.21</v>
          </cell>
        </row>
        <row r="2239">
          <cell r="A2239">
            <v>84658</v>
          </cell>
          <cell r="B2239" t="str">
            <v>COL.TO.L.P.PVC.TVS.E S.ROSC.C/B.LATAO DN 100X1/2"</v>
          </cell>
          <cell r="C2239" t="str">
            <v>UN</v>
          </cell>
          <cell r="D2239">
            <v>5.57</v>
          </cell>
        </row>
        <row r="2240">
          <cell r="A2240">
            <v>84659</v>
          </cell>
          <cell r="B2240" t="str">
            <v>COL.TO.L.P.PVC TVS.E S.ROSC.C/B.LATAO DN 100X3/4"</v>
          </cell>
          <cell r="C2240" t="str">
            <v>UN</v>
          </cell>
          <cell r="D2240">
            <v>5.57</v>
          </cell>
        </row>
        <row r="2241">
          <cell r="A2241">
            <v>84660</v>
          </cell>
          <cell r="B2241" t="str">
            <v>COL.TOM.LIG.PRED.F0F0 P/TUBOS PVC PBA DN 50 X 1/2"</v>
          </cell>
          <cell r="C2241" t="str">
            <v>UN</v>
          </cell>
          <cell r="D2241">
            <v>19.11</v>
          </cell>
        </row>
        <row r="2242">
          <cell r="A2242">
            <v>84661</v>
          </cell>
          <cell r="B2242" t="str">
            <v>COL.TOM.LIG.PRED.F0F0 P/TUBOS PVC PBA DN 50 X 3/4"</v>
          </cell>
          <cell r="C2242" t="str">
            <v>UN</v>
          </cell>
          <cell r="D2242">
            <v>19.11</v>
          </cell>
        </row>
        <row r="2243">
          <cell r="A2243">
            <v>84662</v>
          </cell>
          <cell r="B2243" t="str">
            <v>COL.TOM.LIG.PRED.F0F0 P/TUBOS PVC PBA DN 50 X 1"</v>
          </cell>
          <cell r="C2243" t="str">
            <v>UN</v>
          </cell>
          <cell r="D2243">
            <v>19.11</v>
          </cell>
        </row>
        <row r="2244">
          <cell r="A2244">
            <v>84663</v>
          </cell>
          <cell r="B2244" t="str">
            <v>COL.TOM.LIG.PRED.F0F0 P/TUBOS PVC PBA DN 75 X 1/2"</v>
          </cell>
          <cell r="C2244" t="str">
            <v>UN</v>
          </cell>
          <cell r="D2244">
            <v>24.27</v>
          </cell>
        </row>
        <row r="2245">
          <cell r="A2245">
            <v>84664</v>
          </cell>
          <cell r="B2245" t="str">
            <v>COL.TOM.LIG.PRED.F0F0 P/TUBOS PVC PBA DN 75 X 3/4"</v>
          </cell>
          <cell r="C2245" t="str">
            <v>UN</v>
          </cell>
          <cell r="D2245">
            <v>24.27</v>
          </cell>
        </row>
        <row r="2246">
          <cell r="A2246">
            <v>84665</v>
          </cell>
          <cell r="B2246" t="str">
            <v>COL.TOM.LIG.PRED.F0F0 P/TUBOS PVC PBA DN 75 X 1"</v>
          </cell>
          <cell r="C2246" t="str">
            <v>UN</v>
          </cell>
          <cell r="D2246">
            <v>24.27</v>
          </cell>
        </row>
        <row r="2247">
          <cell r="A2247">
            <v>84666</v>
          </cell>
          <cell r="B2247" t="str">
            <v>COL.TOM.L.PRED.F0F0 P/TUBOS PVC PBA DN 100 X 1/2"</v>
          </cell>
          <cell r="C2247" t="str">
            <v>UN</v>
          </cell>
          <cell r="D2247">
            <v>24.73</v>
          </cell>
        </row>
        <row r="2248">
          <cell r="A2248">
            <v>84667</v>
          </cell>
          <cell r="B2248" t="str">
            <v>COL.TOM.L.PRED.F0F0 P/TUBOS PVC PBA DN 100 X 3/4"</v>
          </cell>
          <cell r="C2248" t="str">
            <v>UN</v>
          </cell>
          <cell r="D2248">
            <v>24.73</v>
          </cell>
        </row>
        <row r="2249">
          <cell r="A2249">
            <v>84668</v>
          </cell>
          <cell r="B2249" t="str">
            <v>COL.TOM.LIG.PRED.F0F0 P/TUBOS PVC PBA DN 100 X 1"</v>
          </cell>
          <cell r="C2249" t="str">
            <v>UN</v>
          </cell>
          <cell r="D2249">
            <v>24.73</v>
          </cell>
        </row>
        <row r="2250">
          <cell r="A2250">
            <v>84669</v>
          </cell>
          <cell r="B2250" t="str">
            <v>COL.TOM.L.PRED.F0F0 P/TUBOS PVC PBA DN 150 X 1/2"</v>
          </cell>
          <cell r="C2250" t="str">
            <v>UN</v>
          </cell>
          <cell r="D2250">
            <v>38.659999999999997</v>
          </cell>
        </row>
        <row r="2251">
          <cell r="A2251">
            <v>84670</v>
          </cell>
          <cell r="B2251" t="str">
            <v>COL.TOM.L.PRED.F0F0 P/TUBOS PVC PBA DN 150 X 3/4"</v>
          </cell>
          <cell r="C2251" t="str">
            <v>UN</v>
          </cell>
          <cell r="D2251">
            <v>38.659999999999997</v>
          </cell>
        </row>
        <row r="2252">
          <cell r="A2252">
            <v>84671</v>
          </cell>
          <cell r="B2252" t="str">
            <v>COL.TOM.LIG.PRED.F0F0 P/TUBOS PVC PBA DN 150 X 1"</v>
          </cell>
          <cell r="C2252" t="str">
            <v>UN</v>
          </cell>
          <cell r="D2252">
            <v>38.659999999999997</v>
          </cell>
        </row>
        <row r="2253">
          <cell r="A2253">
            <v>84672</v>
          </cell>
          <cell r="B2253" t="str">
            <v>COL.TOM.L.PRED.F0F0 P/TUBOS PVC PBA DN 200 X 1/2"</v>
          </cell>
          <cell r="C2253" t="str">
            <v>UN</v>
          </cell>
          <cell r="D2253">
            <v>38.659999999999997</v>
          </cell>
        </row>
        <row r="2254">
          <cell r="A2254">
            <v>84673</v>
          </cell>
          <cell r="B2254" t="str">
            <v>COL.TOM.L.PRED.F0F0 P/TUBOS PVC PBA DN 200 X 3/4"</v>
          </cell>
          <cell r="C2254" t="str">
            <v>UN</v>
          </cell>
          <cell r="D2254">
            <v>38.659999999999997</v>
          </cell>
        </row>
        <row r="2255">
          <cell r="A2255">
            <v>84674</v>
          </cell>
          <cell r="B2255" t="str">
            <v>COL.TOM.L.PRED.F0F0 P/TUBOS PVC PBA DN 200 X 1"</v>
          </cell>
          <cell r="C2255" t="str">
            <v>UN</v>
          </cell>
          <cell r="D2255">
            <v>38.659999999999997</v>
          </cell>
        </row>
        <row r="2256">
          <cell r="A2256">
            <v>84675</v>
          </cell>
          <cell r="B2256" t="str">
            <v>COL.TOM.L.PRED.F0F0 P/TUBOS PVC PBA DN 250 X 1/2"</v>
          </cell>
          <cell r="C2256" t="str">
            <v>UN</v>
          </cell>
          <cell r="D2256">
            <v>44.51</v>
          </cell>
        </row>
        <row r="2257">
          <cell r="A2257">
            <v>84676</v>
          </cell>
          <cell r="B2257" t="str">
            <v>COL.TOM.L.PRED.F0F0 P/TUBOS PVC PBA DN 250 X 3/4"</v>
          </cell>
          <cell r="C2257" t="str">
            <v>UN</v>
          </cell>
          <cell r="D2257">
            <v>44.51</v>
          </cell>
        </row>
        <row r="2258">
          <cell r="A2258">
            <v>84677</v>
          </cell>
          <cell r="B2258" t="str">
            <v>COL.TOM.LIG.PRED.F0F0 P/TUBOS PVC PBA DN 250 X 1"</v>
          </cell>
          <cell r="C2258" t="str">
            <v>UN</v>
          </cell>
          <cell r="D2258">
            <v>44.51</v>
          </cell>
        </row>
        <row r="2259">
          <cell r="A2259">
            <v>84678</v>
          </cell>
          <cell r="B2259" t="str">
            <v>COL.TOM.L.PRED.F0F0 P/TUBOS PVC PBA DN 300 X 1/2"</v>
          </cell>
          <cell r="C2259" t="str">
            <v>UN</v>
          </cell>
          <cell r="D2259">
            <v>58.9</v>
          </cell>
        </row>
        <row r="2260">
          <cell r="A2260">
            <v>84679</v>
          </cell>
          <cell r="B2260" t="str">
            <v>COL.TOM.L.PRED.F0F0 P/TUBOS PVC PBA DN 300 X 3/4"</v>
          </cell>
          <cell r="C2260" t="str">
            <v>UN</v>
          </cell>
          <cell r="D2260">
            <v>58.9</v>
          </cell>
        </row>
        <row r="2261">
          <cell r="A2261">
            <v>84680</v>
          </cell>
          <cell r="B2261" t="str">
            <v>COL.TOM.LIG.PRED.F0F0 P/TUBOS PVC PBA DN 300 X 1"</v>
          </cell>
          <cell r="C2261" t="str">
            <v>UN</v>
          </cell>
          <cell r="D2261">
            <v>58.9</v>
          </cell>
        </row>
        <row r="2262">
          <cell r="A2262">
            <v>84681</v>
          </cell>
          <cell r="B2262" t="str">
            <v>COL.TOM.L.P.F0F0 P/TUBOS PVC DEF0F0 DN 100 X 1/2"</v>
          </cell>
          <cell r="C2262" t="str">
            <v>UN</v>
          </cell>
          <cell r="D2262">
            <v>24.73</v>
          </cell>
        </row>
        <row r="2263">
          <cell r="A2263">
            <v>84682</v>
          </cell>
          <cell r="B2263" t="str">
            <v>COL.TOM.L.P.F0F0 P/TUBOS PVC DEF0F0 DN 100 X 3/4"</v>
          </cell>
          <cell r="C2263" t="str">
            <v>UN</v>
          </cell>
          <cell r="D2263">
            <v>24.73</v>
          </cell>
        </row>
        <row r="2264">
          <cell r="A2264">
            <v>84683</v>
          </cell>
          <cell r="B2264" t="str">
            <v>COL.TOM.L.P.F0F0 P/TUBOS PVC DEF0F0 DN 100 X 1"</v>
          </cell>
          <cell r="C2264" t="str">
            <v>UN</v>
          </cell>
          <cell r="D2264">
            <v>24.73</v>
          </cell>
        </row>
        <row r="2265">
          <cell r="A2265">
            <v>84684</v>
          </cell>
          <cell r="B2265" t="str">
            <v>COL.TOM.L.P.F0F0 C/TUBOS PVC DEF0F0 DN 150 X 1/2"</v>
          </cell>
          <cell r="C2265" t="str">
            <v>UN</v>
          </cell>
          <cell r="D2265">
            <v>32.82</v>
          </cell>
        </row>
        <row r="2266">
          <cell r="A2266">
            <v>84685</v>
          </cell>
          <cell r="B2266" t="str">
            <v>COL.TOM.L.P.F0F0 P/TUBOS PVC DEF0F0 DN 150 X 3/4"</v>
          </cell>
          <cell r="C2266" t="str">
            <v>UN</v>
          </cell>
          <cell r="D2266">
            <v>32.82</v>
          </cell>
        </row>
        <row r="2267">
          <cell r="A2267">
            <v>84686</v>
          </cell>
          <cell r="B2267" t="str">
            <v>COL.TOM.L.P.F0F0 P/TUBOS PVC DEF0F0 DN 150 X 1"</v>
          </cell>
          <cell r="C2267" t="str">
            <v>UN</v>
          </cell>
          <cell r="D2267">
            <v>32.82</v>
          </cell>
        </row>
        <row r="2268">
          <cell r="A2268">
            <v>84687</v>
          </cell>
          <cell r="B2268" t="str">
            <v>COL.TOM.L.P.F0F0 P/TUBOS PVC DEF0F0 DN 200 X 1/2"</v>
          </cell>
          <cell r="C2268" t="str">
            <v>UN</v>
          </cell>
          <cell r="D2268">
            <v>38.659999999999997</v>
          </cell>
        </row>
        <row r="2269">
          <cell r="A2269">
            <v>84688</v>
          </cell>
          <cell r="B2269" t="str">
            <v>COL.TOM.L.P.F0F0 P/TUBOS PVC DEF0F0 DN 200 X 3/4"</v>
          </cell>
          <cell r="C2269" t="str">
            <v>UN</v>
          </cell>
          <cell r="D2269">
            <v>38.659999999999997</v>
          </cell>
        </row>
        <row r="2270">
          <cell r="A2270">
            <v>84689</v>
          </cell>
          <cell r="B2270" t="str">
            <v>COL.TOM.L.P.F0F0 P/TUBOS PVC DEF0F0 DN 200 X 1"</v>
          </cell>
          <cell r="C2270" t="str">
            <v>UN</v>
          </cell>
          <cell r="D2270">
            <v>38.659999999999997</v>
          </cell>
        </row>
        <row r="2271">
          <cell r="A2271">
            <v>84690</v>
          </cell>
          <cell r="B2271" t="str">
            <v>COL.TOM.L.P.F0F0 P/TUBOS PVC DEF0F0 DN 250 X 1/2"</v>
          </cell>
          <cell r="C2271" t="str">
            <v>UN</v>
          </cell>
          <cell r="D2271">
            <v>44.51</v>
          </cell>
        </row>
        <row r="2272">
          <cell r="A2272">
            <v>84691</v>
          </cell>
          <cell r="B2272" t="str">
            <v>COL.TOM.L.P.F0F0 P/TUBOS PVC DEF0F0 DN 250 X 3/4"</v>
          </cell>
          <cell r="C2272" t="str">
            <v>UN</v>
          </cell>
          <cell r="D2272">
            <v>44.51</v>
          </cell>
        </row>
        <row r="2273">
          <cell r="A2273">
            <v>84692</v>
          </cell>
          <cell r="B2273" t="str">
            <v>COL.TOM.L.P.F0F0 P/TUBOS PVC DEF0F0 DN 250 X 1"</v>
          </cell>
          <cell r="C2273" t="str">
            <v>UN</v>
          </cell>
          <cell r="D2273">
            <v>44.51</v>
          </cell>
        </row>
        <row r="2274">
          <cell r="A2274">
            <v>84693</v>
          </cell>
          <cell r="B2274" t="str">
            <v>COL.TOM.L.P.F0F0 P/TUBOS PVC DEF0F0 DN 300 X 1/2"</v>
          </cell>
          <cell r="C2274" t="str">
            <v>UN</v>
          </cell>
          <cell r="D2274">
            <v>58.9</v>
          </cell>
        </row>
        <row r="2275">
          <cell r="A2275">
            <v>84694</v>
          </cell>
          <cell r="B2275" t="str">
            <v>COL.TOM.L.P.F0F0 P/TUBOS PVC DEF0F0 DN 300 X 3/4"</v>
          </cell>
          <cell r="C2275" t="str">
            <v>UN</v>
          </cell>
          <cell r="D2275">
            <v>58.9</v>
          </cell>
        </row>
        <row r="2276">
          <cell r="A2276">
            <v>84695</v>
          </cell>
          <cell r="B2276" t="str">
            <v>COL.TOM.L.P.F0F0 P/TUBOS PVC DEF0F0 DN 300 X 1"</v>
          </cell>
          <cell r="C2276" t="str">
            <v>UN</v>
          </cell>
          <cell r="D2276">
            <v>58.9</v>
          </cell>
        </row>
        <row r="2277">
          <cell r="A2277">
            <v>84696</v>
          </cell>
          <cell r="B2277" t="str">
            <v>RG F0F0 H.INOX CHATO PVC PBA BB CAB.PN 100 DN 50</v>
          </cell>
          <cell r="C2277" t="str">
            <v>UN</v>
          </cell>
          <cell r="D2277">
            <v>238.35</v>
          </cell>
        </row>
        <row r="2278">
          <cell r="A2278">
            <v>84697</v>
          </cell>
          <cell r="B2278" t="str">
            <v>RG F0F0 H.INOX CHATO PVC PBA BB CAB.PN 100 DN 75</v>
          </cell>
          <cell r="C2278" t="str">
            <v>UN</v>
          </cell>
          <cell r="D2278">
            <v>382.32</v>
          </cell>
        </row>
        <row r="2279">
          <cell r="A2279">
            <v>84698</v>
          </cell>
          <cell r="B2279" t="str">
            <v>RG F0F0 H.INOX CHATO PVC PBA BB CAB.PN 100 DN 100</v>
          </cell>
          <cell r="C2279" t="str">
            <v>UN</v>
          </cell>
          <cell r="D2279">
            <v>532.34</v>
          </cell>
        </row>
        <row r="2280">
          <cell r="A2280">
            <v>84699</v>
          </cell>
          <cell r="B2280" t="str">
            <v>RG F0F0 H.INOX CHATO PVC PBA BB VOL.PN 100 DN 50</v>
          </cell>
          <cell r="C2280" t="str">
            <v>UN</v>
          </cell>
          <cell r="D2280">
            <v>238.35</v>
          </cell>
        </row>
        <row r="2281">
          <cell r="A2281">
            <v>84701</v>
          </cell>
          <cell r="B2281" t="str">
            <v>RG F0F0 H.INOX CHATO PVC PBA BB VOL.PN 100 DN 50</v>
          </cell>
          <cell r="C2281" t="str">
            <v>UN</v>
          </cell>
          <cell r="D2281">
            <v>238.35</v>
          </cell>
        </row>
        <row r="2282">
          <cell r="A2282">
            <v>84702</v>
          </cell>
          <cell r="B2282" t="str">
            <v>RG F0F0 H.INOX CHATO PVC PBA BB VOL.PN 100 DN 100</v>
          </cell>
          <cell r="C2282" t="str">
            <v>UN</v>
          </cell>
          <cell r="D2282">
            <v>532.34</v>
          </cell>
        </row>
        <row r="2283">
          <cell r="A2283">
            <v>84703</v>
          </cell>
          <cell r="B2283" t="str">
            <v>RG F0F0 H.INOX OVAL PVC PBA BB CAB.PN 160 DN 50</v>
          </cell>
          <cell r="C2283" t="str">
            <v>UN</v>
          </cell>
          <cell r="D2283">
            <v>238.35</v>
          </cell>
        </row>
        <row r="2284">
          <cell r="A2284">
            <v>84704</v>
          </cell>
          <cell r="B2284" t="str">
            <v>RG F0F0 H.INOX OVAL PVC PBA BB CAB.PN 160 DN 75</v>
          </cell>
          <cell r="C2284" t="str">
            <v>UN</v>
          </cell>
          <cell r="D2284">
            <v>382.32</v>
          </cell>
        </row>
        <row r="2285">
          <cell r="A2285">
            <v>84705</v>
          </cell>
          <cell r="B2285" t="str">
            <v>RG F0F0 H.INOX OVAL PVC PBA BB CAB.PN 160 DN 100</v>
          </cell>
          <cell r="C2285" t="str">
            <v>UN</v>
          </cell>
          <cell r="D2285">
            <v>532.34</v>
          </cell>
        </row>
        <row r="2286">
          <cell r="A2286">
            <v>84706</v>
          </cell>
          <cell r="B2286" t="str">
            <v>RG F0F0 H.INOX OVAL PVC PBA BB VOL.PN 160 DN 50</v>
          </cell>
          <cell r="C2286" t="str">
            <v>UN</v>
          </cell>
          <cell r="D2286">
            <v>238.35</v>
          </cell>
        </row>
        <row r="2287">
          <cell r="A2287">
            <v>84707</v>
          </cell>
          <cell r="B2287" t="str">
            <v>RG F0F0 H.INOX OVAL PVC PBA BB VOL.PN 160 DN 75</v>
          </cell>
          <cell r="C2287" t="str">
            <v>UN</v>
          </cell>
          <cell r="D2287">
            <v>382.32</v>
          </cell>
        </row>
        <row r="2288">
          <cell r="A2288">
            <v>84708</v>
          </cell>
          <cell r="B2288" t="str">
            <v>RG F0F0 H.INOX OVAL PVC PBA BB VOL.PN 160 DN 100</v>
          </cell>
          <cell r="C2288" t="str">
            <v>UN</v>
          </cell>
          <cell r="D2288">
            <v>532.34</v>
          </cell>
        </row>
        <row r="2289">
          <cell r="A2289">
            <v>84709</v>
          </cell>
          <cell r="B2289" t="str">
            <v>RG F0F0 H.IN.CHATO PVC DEF0F0 BB CAB.PN 100 DN 100</v>
          </cell>
          <cell r="C2289" t="str">
            <v>UN</v>
          </cell>
          <cell r="D2289">
            <v>520.24</v>
          </cell>
        </row>
        <row r="2290">
          <cell r="A2290">
            <v>84710</v>
          </cell>
          <cell r="B2290" t="str">
            <v>RG F0F0 H.IN.CHATO PVC DEF0F0 BB CAB.PN 100 DN 150</v>
          </cell>
          <cell r="C2290" t="str">
            <v>UN</v>
          </cell>
          <cell r="D2290">
            <v>1040.49</v>
          </cell>
        </row>
        <row r="2291">
          <cell r="A2291">
            <v>84711</v>
          </cell>
          <cell r="B2291" t="str">
            <v>RG F0F0 H.IN.CHATO PVC DEF0F0 BB CAB.PN 100 DN 200</v>
          </cell>
          <cell r="C2291" t="str">
            <v>UN</v>
          </cell>
          <cell r="D2291">
            <v>1528.08</v>
          </cell>
        </row>
        <row r="2292">
          <cell r="A2292">
            <v>84712</v>
          </cell>
          <cell r="B2292" t="str">
            <v>RG F0F0 H.IN.CHATO PVC DEF0F0 BB CAB.PN 100 DN 250</v>
          </cell>
          <cell r="C2292" t="str">
            <v>UN</v>
          </cell>
          <cell r="D2292">
            <v>2250.38</v>
          </cell>
        </row>
        <row r="2293">
          <cell r="A2293">
            <v>84713</v>
          </cell>
          <cell r="B2293" t="str">
            <v>RG F0F0 H.IN.CHATO PVC DEF0F0 BB CAB.PN 100 DN 300</v>
          </cell>
          <cell r="C2293" t="str">
            <v>UN</v>
          </cell>
          <cell r="D2293">
            <v>2710.12</v>
          </cell>
        </row>
        <row r="2294">
          <cell r="A2294">
            <v>84714</v>
          </cell>
          <cell r="B2294" t="str">
            <v>RG F0F0 H.IN.CHATO PVC DEF0F0 BB VOL.PN 100 DN 100</v>
          </cell>
          <cell r="C2294" t="str">
            <v>UN</v>
          </cell>
          <cell r="D2294">
            <v>520.24</v>
          </cell>
        </row>
        <row r="2295">
          <cell r="A2295">
            <v>84715</v>
          </cell>
          <cell r="B2295" t="str">
            <v>RG F0F0 H.IN.CHATO PVC DEF0F0 BB VOL.PN 100 DN 150</v>
          </cell>
          <cell r="C2295" t="str">
            <v>UN</v>
          </cell>
          <cell r="D2295">
            <v>1040.49</v>
          </cell>
        </row>
        <row r="2296">
          <cell r="A2296">
            <v>84716</v>
          </cell>
          <cell r="B2296" t="str">
            <v>RG F0F0 H.IN.CHATO PVC DEF0F0 BB VOL.PN 100 DN 200</v>
          </cell>
          <cell r="C2296" t="str">
            <v>UN</v>
          </cell>
          <cell r="D2296">
            <v>1528.08</v>
          </cell>
        </row>
        <row r="2297">
          <cell r="A2297">
            <v>84717</v>
          </cell>
          <cell r="B2297" t="str">
            <v>RG F0F0 H.IN.CHATO PVC DEF0F0 BB VOL.PN 100 DN 250</v>
          </cell>
          <cell r="C2297" t="str">
            <v>UN</v>
          </cell>
          <cell r="D2297">
            <v>2250.38</v>
          </cell>
        </row>
        <row r="2298">
          <cell r="A2298">
            <v>84718</v>
          </cell>
          <cell r="B2298" t="str">
            <v>RG F0F0 H.IN.CHATO PVC DEF0F0 BB VOL.PN 100 DN 300</v>
          </cell>
          <cell r="C2298" t="str">
            <v>UN</v>
          </cell>
          <cell r="D2298">
            <v>2710.12</v>
          </cell>
        </row>
        <row r="2299">
          <cell r="A2299">
            <v>84719</v>
          </cell>
          <cell r="B2299" t="str">
            <v>RG F0F0 H.IN.OVAL PVC DEF0F0 BB CAB.PN 160 DN 100</v>
          </cell>
          <cell r="C2299" t="str">
            <v>UN</v>
          </cell>
          <cell r="D2299">
            <v>520.24</v>
          </cell>
        </row>
        <row r="2300">
          <cell r="A2300">
            <v>84720</v>
          </cell>
          <cell r="B2300" t="str">
            <v>RG F0F0 H.IN.OVAL PVC DEF0F0 BB CAB.PN 160 DN 150</v>
          </cell>
          <cell r="C2300" t="str">
            <v>UN</v>
          </cell>
          <cell r="D2300">
            <v>1040.49</v>
          </cell>
        </row>
        <row r="2301">
          <cell r="A2301">
            <v>84721</v>
          </cell>
          <cell r="B2301" t="str">
            <v>RG F0F0 H.IN.OVAL PVC DEF0F0 BB CAB.PN 160 DN 200</v>
          </cell>
          <cell r="C2301" t="str">
            <v>UN</v>
          </cell>
          <cell r="D2301">
            <v>1528.08</v>
          </cell>
        </row>
        <row r="2302">
          <cell r="A2302">
            <v>84722</v>
          </cell>
          <cell r="B2302" t="str">
            <v>RG F0F0 H.IN.OVAL PVC DEF0F0 BB CAB.PN 160 DN 250</v>
          </cell>
          <cell r="C2302" t="str">
            <v>UN</v>
          </cell>
          <cell r="D2302">
            <v>2250.38</v>
          </cell>
        </row>
        <row r="2303">
          <cell r="A2303">
            <v>84723</v>
          </cell>
          <cell r="B2303" t="str">
            <v>RG F0F0 H.IN.OVAL PVC DEF0F0 BB CAB.PN 160 DN 300</v>
          </cell>
          <cell r="C2303" t="str">
            <v>UN</v>
          </cell>
          <cell r="D2303">
            <v>2710.12</v>
          </cell>
        </row>
        <row r="2304">
          <cell r="A2304">
            <v>84724</v>
          </cell>
          <cell r="B2304" t="str">
            <v>RG F0F0 H.IN.OVAL PVC DEF0F0 BB VOL.PN 160 DN 100</v>
          </cell>
          <cell r="C2304" t="str">
            <v>UN</v>
          </cell>
          <cell r="D2304">
            <v>520.24</v>
          </cell>
        </row>
        <row r="2305">
          <cell r="A2305">
            <v>84725</v>
          </cell>
          <cell r="B2305" t="str">
            <v>RG F0F0 H.IN.OVAL PVC DEF0F0 BB VOL.PN 160 DN 150</v>
          </cell>
          <cell r="C2305" t="str">
            <v>UN</v>
          </cell>
          <cell r="D2305">
            <v>1040.49</v>
          </cell>
        </row>
        <row r="2306">
          <cell r="A2306">
            <v>84726</v>
          </cell>
          <cell r="B2306" t="str">
            <v>RG F0F0 H.IN.OVAL PVC DEF0F0 BB VOL.PN 160 DN 200</v>
          </cell>
          <cell r="C2306" t="str">
            <v>UN</v>
          </cell>
          <cell r="D2306">
            <v>1528.08</v>
          </cell>
        </row>
        <row r="2307">
          <cell r="A2307">
            <v>84727</v>
          </cell>
          <cell r="B2307" t="str">
            <v>RG F0F0 H.IN.OVAL PVC DEF0F0 BB VOL.PN 160 DN 250</v>
          </cell>
          <cell r="C2307" t="str">
            <v>UN</v>
          </cell>
          <cell r="D2307">
            <v>2250.38</v>
          </cell>
        </row>
        <row r="2308">
          <cell r="A2308">
            <v>84728</v>
          </cell>
          <cell r="B2308" t="str">
            <v>RG F0F0 H.IN.OVAL PVC DEF0F0 BB VOL.PN 160 DN 300</v>
          </cell>
          <cell r="C2308" t="str">
            <v>UN</v>
          </cell>
          <cell r="D2308">
            <v>2710.12</v>
          </cell>
        </row>
        <row r="2309">
          <cell r="A2309">
            <v>84729</v>
          </cell>
          <cell r="B2309" t="str">
            <v>RG C/CUNHA ELAST. P/TB. PVC PBA C/BB C/CAB. DN 50</v>
          </cell>
          <cell r="C2309" t="str">
            <v>UN</v>
          </cell>
          <cell r="D2309">
            <v>190.68</v>
          </cell>
        </row>
        <row r="2310">
          <cell r="A2310">
            <v>84730</v>
          </cell>
          <cell r="B2310" t="str">
            <v>RG C/CUNHA ELAST. P/TB. PVC PBA C/BB C/CAB. DN 75</v>
          </cell>
          <cell r="C2310" t="str">
            <v>UN</v>
          </cell>
          <cell r="D2310">
            <v>305.86</v>
          </cell>
        </row>
        <row r="2311">
          <cell r="A2311">
            <v>84731</v>
          </cell>
          <cell r="B2311" t="str">
            <v>RG C/CUNHA ELAST. P/TB. PVC PBA C/BB C/CAB. DN 100</v>
          </cell>
          <cell r="C2311" t="str">
            <v>UN</v>
          </cell>
          <cell r="D2311">
            <v>425.88</v>
          </cell>
        </row>
        <row r="2312">
          <cell r="A2312">
            <v>84732</v>
          </cell>
          <cell r="B2312" t="str">
            <v>RG C/CUNHA ELAST. P/TB. PVC PBA C/BB C/VOL. DN 50</v>
          </cell>
          <cell r="C2312" t="str">
            <v>UN</v>
          </cell>
          <cell r="D2312">
            <v>190.68</v>
          </cell>
        </row>
        <row r="2313">
          <cell r="A2313">
            <v>84733</v>
          </cell>
          <cell r="B2313" t="str">
            <v>RG C/CUNHA ELAST. P/TB. PVC PBA C/BB C/VOL. DN 75</v>
          </cell>
          <cell r="C2313" t="str">
            <v>UN</v>
          </cell>
          <cell r="D2313">
            <v>305.86</v>
          </cell>
        </row>
        <row r="2314">
          <cell r="A2314">
            <v>84734</v>
          </cell>
          <cell r="B2314" t="str">
            <v>RG C/CUNHA ELAST. P/TB. PVC PBA C/BB C/VOL. DN 100</v>
          </cell>
          <cell r="C2314" t="str">
            <v>UN</v>
          </cell>
          <cell r="D2314">
            <v>425.88</v>
          </cell>
        </row>
        <row r="2315">
          <cell r="A2315">
            <v>84735</v>
          </cell>
          <cell r="B2315" t="str">
            <v>FLANGES AVULSOS PVC C/ FUROS P/ CONEXOES DN 50</v>
          </cell>
          <cell r="C2315" t="str">
            <v>UN</v>
          </cell>
          <cell r="D2315">
            <v>18.11</v>
          </cell>
        </row>
        <row r="2316">
          <cell r="A2316">
            <v>84736</v>
          </cell>
          <cell r="B2316" t="str">
            <v>FLANGES AVULSOS PVC C/ FUROS P/ CONEXOES DN 75</v>
          </cell>
          <cell r="C2316" t="str">
            <v>UN</v>
          </cell>
          <cell r="D2316">
            <v>28.76</v>
          </cell>
        </row>
        <row r="2317">
          <cell r="A2317">
            <v>84737</v>
          </cell>
          <cell r="B2317" t="str">
            <v>FLANGES AVULSOS PVC C/ FUROS P/ CONEXOES DN 100</v>
          </cell>
          <cell r="C2317" t="str">
            <v>UN</v>
          </cell>
          <cell r="D2317">
            <v>40</v>
          </cell>
        </row>
        <row r="2318">
          <cell r="A2318">
            <v>84738</v>
          </cell>
          <cell r="B2318" t="str">
            <v>FLANGES AVULSOS PVC C/ FUROS P/ CONEXOES DN 150</v>
          </cell>
          <cell r="C2318" t="str">
            <v>UN</v>
          </cell>
          <cell r="D2318">
            <v>83.81</v>
          </cell>
        </row>
        <row r="2319">
          <cell r="A2319">
            <v>84739</v>
          </cell>
          <cell r="B2319" t="str">
            <v>FLANGES AVULSOS PVC C/ FUROS P/ CONEXOES DN 200</v>
          </cell>
          <cell r="C2319" t="str">
            <v>UN</v>
          </cell>
          <cell r="D2319">
            <v>239.76</v>
          </cell>
        </row>
        <row r="2320">
          <cell r="A2320">
            <v>84740</v>
          </cell>
          <cell r="B2320" t="str">
            <v>FLANGES AVULSOS PVC C/ FUROS P/ CONEXOES DN 250</v>
          </cell>
          <cell r="C2320" t="str">
            <v>UN</v>
          </cell>
          <cell r="D2320">
            <v>365.77</v>
          </cell>
        </row>
        <row r="2321">
          <cell r="A2321">
            <v>84741</v>
          </cell>
          <cell r="B2321" t="str">
            <v>FLANGES AVULSOS PVC C/ FUROS P/ CONEXOES DN 300</v>
          </cell>
          <cell r="C2321" t="str">
            <v>UN</v>
          </cell>
          <cell r="D2321">
            <v>511.4</v>
          </cell>
        </row>
        <row r="2322">
          <cell r="A2322">
            <v>84742</v>
          </cell>
          <cell r="B2322" t="str">
            <v>FLANGES AVULSOS PVC S/ FUROS P/ CONEXOES DN 50</v>
          </cell>
          <cell r="C2322" t="str">
            <v>UN</v>
          </cell>
          <cell r="D2322">
            <v>17.8</v>
          </cell>
        </row>
        <row r="2323">
          <cell r="A2323">
            <v>84743</v>
          </cell>
          <cell r="B2323" t="str">
            <v>FLANGES AVULSOS PVC S/ FUROS P/ CONEXOES DN 75</v>
          </cell>
          <cell r="C2323" t="str">
            <v>UN</v>
          </cell>
          <cell r="D2323">
            <v>28.24</v>
          </cell>
        </row>
        <row r="2324">
          <cell r="A2324">
            <v>84744</v>
          </cell>
          <cell r="B2324" t="str">
            <v>FLANGES AVULSOS PVC S/ FUROS P/ CONEXOES DN 100</v>
          </cell>
          <cell r="C2324" t="str">
            <v>UN</v>
          </cell>
          <cell r="D2324">
            <v>39.340000000000003</v>
          </cell>
        </row>
        <row r="2325">
          <cell r="A2325">
            <v>84745</v>
          </cell>
          <cell r="B2325" t="str">
            <v>FLANGES AVULSOS PVC S/ FUROS P/ CONEXOES DN 150</v>
          </cell>
          <cell r="C2325" t="str">
            <v>UN</v>
          </cell>
          <cell r="D2325">
            <v>82.93</v>
          </cell>
        </row>
        <row r="2326">
          <cell r="A2326">
            <v>84746</v>
          </cell>
          <cell r="B2326" t="str">
            <v>FLANGES AVULSOS PVC S/ FUROS P/ CONEX0ES DN 200</v>
          </cell>
          <cell r="C2326" t="str">
            <v>UN</v>
          </cell>
          <cell r="D2326">
            <v>235.15</v>
          </cell>
        </row>
        <row r="2327">
          <cell r="A2327">
            <v>84747</v>
          </cell>
          <cell r="B2327" t="str">
            <v>FLANGES AVULSOS PVC S/ FUROS P/ CONEXOES DN 250</v>
          </cell>
          <cell r="C2327" t="str">
            <v>UN</v>
          </cell>
          <cell r="D2327">
            <v>323.88</v>
          </cell>
        </row>
        <row r="2328">
          <cell r="A2328">
            <v>84748</v>
          </cell>
          <cell r="B2328" t="str">
            <v>FLANGES AVULSOS PVC S/ FUROS P/ CONEXOES DN 300</v>
          </cell>
          <cell r="C2328" t="str">
            <v>UN</v>
          </cell>
          <cell r="D2328">
            <v>156.06</v>
          </cell>
        </row>
        <row r="2329">
          <cell r="A2329">
            <v>84749</v>
          </cell>
          <cell r="B2329" t="str">
            <v>FLANGES AVULSOS PVC C/ FUROS P/ TUBOS DN 50</v>
          </cell>
          <cell r="C2329" t="str">
            <v>UN</v>
          </cell>
          <cell r="D2329">
            <v>15.66</v>
          </cell>
        </row>
        <row r="2330">
          <cell r="A2330">
            <v>84750</v>
          </cell>
          <cell r="B2330" t="str">
            <v>FLANGES AVULSOS PVC C/ FUROS P/ TUBOS DN 75</v>
          </cell>
          <cell r="C2330" t="str">
            <v>UN</v>
          </cell>
          <cell r="D2330">
            <v>23.26</v>
          </cell>
        </row>
        <row r="2331">
          <cell r="A2331">
            <v>84751</v>
          </cell>
          <cell r="B2331" t="str">
            <v>FLANGES AVULSOS PVC C/ FUROS P/ TUBOS DN 100</v>
          </cell>
          <cell r="C2331" t="str">
            <v>UN</v>
          </cell>
          <cell r="D2331">
            <v>28.92</v>
          </cell>
        </row>
        <row r="2332">
          <cell r="A2332">
            <v>84752</v>
          </cell>
          <cell r="B2332" t="str">
            <v>FLANGES AVULSOS PVC C/ FUROS P/ TUBOS DN 150</v>
          </cell>
          <cell r="C2332" t="str">
            <v>UN</v>
          </cell>
          <cell r="D2332">
            <v>53.29</v>
          </cell>
        </row>
        <row r="2333">
          <cell r="A2333">
            <v>84752</v>
          </cell>
          <cell r="B2333" t="str">
            <v>FLANGES AVULSOS PVC C/ FUROS P/ TUBOS DN 150</v>
          </cell>
          <cell r="C2333" t="str">
            <v>UN</v>
          </cell>
          <cell r="D2333">
            <v>53.29</v>
          </cell>
        </row>
        <row r="2334">
          <cell r="A2334">
            <v>84753</v>
          </cell>
          <cell r="B2334" t="str">
            <v>FLANGES AVULSOS PVC C/ FUROS P/ TUBOS DN 200</v>
          </cell>
          <cell r="C2334" t="str">
            <v>UN</v>
          </cell>
          <cell r="D2334">
            <v>170.88</v>
          </cell>
        </row>
        <row r="2335">
          <cell r="A2335">
            <v>84753</v>
          </cell>
          <cell r="B2335" t="str">
            <v>FLANGES AVULSOS PVC C/ FUROS P/ TUBOS DN 200</v>
          </cell>
          <cell r="C2335" t="str">
            <v>UN</v>
          </cell>
          <cell r="D2335">
            <v>170.88</v>
          </cell>
        </row>
        <row r="2336">
          <cell r="A2336">
            <v>84754</v>
          </cell>
          <cell r="B2336" t="str">
            <v>FLANGES AVULSOS PVC C/ FUROS P/ TUBOS DN 250</v>
          </cell>
          <cell r="C2336" t="str">
            <v>UN</v>
          </cell>
          <cell r="D2336">
            <v>241.39</v>
          </cell>
        </row>
        <row r="2337">
          <cell r="A2337">
            <v>84754</v>
          </cell>
          <cell r="B2337" t="str">
            <v>FLANGES AVULSOS PVC C/ FUROS P/ TUBOS DN 250</v>
          </cell>
          <cell r="C2337" t="str">
            <v>UN</v>
          </cell>
          <cell r="D2337">
            <v>241.39</v>
          </cell>
        </row>
        <row r="2338">
          <cell r="A2338">
            <v>84755</v>
          </cell>
          <cell r="B2338" t="str">
            <v>FLANGES AVULSOS PVC C/ FUROS P/ TUBOS DN 300</v>
          </cell>
          <cell r="C2338" t="str">
            <v>UN</v>
          </cell>
          <cell r="D2338">
            <v>315.29000000000002</v>
          </cell>
        </row>
        <row r="2339">
          <cell r="A2339">
            <v>84755</v>
          </cell>
          <cell r="B2339" t="str">
            <v>FLANGES AVULSOS PVC C/ FUROS P/ TUBOS DN 300</v>
          </cell>
          <cell r="C2339" t="str">
            <v>UN</v>
          </cell>
          <cell r="D2339">
            <v>315.29000000000002</v>
          </cell>
        </row>
        <row r="2340">
          <cell r="A2340">
            <v>84756</v>
          </cell>
          <cell r="B2340" t="str">
            <v>FLANGES AVULSOS PVC S/ FUROS P/ TUBOS DN 50</v>
          </cell>
          <cell r="C2340" t="str">
            <v>UN</v>
          </cell>
          <cell r="D2340">
            <v>15.66</v>
          </cell>
        </row>
        <row r="2341">
          <cell r="A2341">
            <v>84756</v>
          </cell>
          <cell r="B2341" t="str">
            <v>FLANGES AVULSOS PVC S/ FUROS P/ TUBOS DN 50</v>
          </cell>
          <cell r="C2341" t="str">
            <v>UN</v>
          </cell>
          <cell r="D2341">
            <v>15.66</v>
          </cell>
        </row>
        <row r="2342">
          <cell r="A2342">
            <v>84757</v>
          </cell>
          <cell r="B2342" t="str">
            <v>FLANGES AVULSOS PVC S/ FUROS P/ TUBOS DN 75</v>
          </cell>
          <cell r="C2342" t="str">
            <v>UN</v>
          </cell>
          <cell r="D2342">
            <v>22.98</v>
          </cell>
        </row>
        <row r="2343">
          <cell r="A2343">
            <v>84757</v>
          </cell>
          <cell r="B2343" t="str">
            <v>FLANGES AVULSOS PVC S/ FUROS P/ TUBOS DN 75</v>
          </cell>
          <cell r="C2343" t="str">
            <v>UN</v>
          </cell>
          <cell r="D2343">
            <v>22.98</v>
          </cell>
        </row>
        <row r="2344">
          <cell r="A2344">
            <v>84758</v>
          </cell>
          <cell r="B2344" t="str">
            <v>FLANGES AVULSOS PVC C/ FUROS P/ TUBOS DN 100</v>
          </cell>
          <cell r="C2344" t="str">
            <v>UN</v>
          </cell>
          <cell r="D2344">
            <v>28.92</v>
          </cell>
        </row>
        <row r="2345">
          <cell r="A2345">
            <v>84758</v>
          </cell>
          <cell r="B2345" t="str">
            <v>FLANGES AVULSOS PVC C/ FUROS P/ TUBOS DN 100</v>
          </cell>
          <cell r="C2345" t="str">
            <v>UN</v>
          </cell>
          <cell r="D2345">
            <v>28.92</v>
          </cell>
        </row>
        <row r="2346">
          <cell r="A2346">
            <v>84759</v>
          </cell>
          <cell r="B2346" t="str">
            <v>FLANGES AVULSOS PVC C/ FUROS P/ TUBOS DN 150</v>
          </cell>
          <cell r="C2346" t="str">
            <v>UN</v>
          </cell>
          <cell r="D2346">
            <v>53.29</v>
          </cell>
        </row>
        <row r="2347">
          <cell r="A2347">
            <v>84759</v>
          </cell>
          <cell r="B2347" t="str">
            <v>FLANGES AVULSOS PVC C/ FUROS P/ TUBOS DN 150</v>
          </cell>
          <cell r="C2347" t="str">
            <v>UN</v>
          </cell>
          <cell r="D2347">
            <v>53.29</v>
          </cell>
        </row>
        <row r="2348">
          <cell r="A2348">
            <v>84760</v>
          </cell>
          <cell r="B2348" t="str">
            <v>FLANGES AVULSOS PVC S/ FUROS P/ TUBOS DN 200</v>
          </cell>
          <cell r="C2348" t="str">
            <v>UN</v>
          </cell>
          <cell r="D2348">
            <v>166.26</v>
          </cell>
        </row>
        <row r="2349">
          <cell r="A2349">
            <v>84760</v>
          </cell>
          <cell r="B2349" t="str">
            <v>FLANGES AVULSOS PVC S/ FUROS P/ TUBOS DN 200</v>
          </cell>
          <cell r="C2349" t="str">
            <v>UN</v>
          </cell>
          <cell r="D2349">
            <v>166.26</v>
          </cell>
        </row>
        <row r="2350">
          <cell r="A2350">
            <v>84761</v>
          </cell>
          <cell r="B2350" t="str">
            <v>FLANGES AVULSOS PVC S/ FUROS P/ TUBOS DN 250</v>
          </cell>
          <cell r="C2350" t="str">
            <v>UN</v>
          </cell>
          <cell r="D2350">
            <v>234.46</v>
          </cell>
        </row>
        <row r="2351">
          <cell r="A2351">
            <v>84761</v>
          </cell>
          <cell r="B2351" t="str">
            <v>FLANGES AVULSOS PVC S/ FUROS P/ TUBOS DN 250</v>
          </cell>
          <cell r="C2351" t="str">
            <v>UN</v>
          </cell>
          <cell r="D2351">
            <v>234.46</v>
          </cell>
        </row>
        <row r="2352">
          <cell r="A2352">
            <v>84762</v>
          </cell>
          <cell r="B2352" t="str">
            <v>FLANGES AVULSOS PVC C/ FUROS P/ TUBOS DN 300</v>
          </cell>
          <cell r="C2352" t="str">
            <v>UN</v>
          </cell>
          <cell r="D2352">
            <v>315.29000000000002</v>
          </cell>
        </row>
        <row r="2353">
          <cell r="A2353">
            <v>84762</v>
          </cell>
          <cell r="B2353" t="str">
            <v>FLANGES AVULSOS PVC C/ FUROS P/ TUBOS DN 300</v>
          </cell>
          <cell r="C2353" t="str">
            <v>UN</v>
          </cell>
          <cell r="D2353">
            <v>315.29000000000002</v>
          </cell>
        </row>
        <row r="2354">
          <cell r="A2354">
            <v>84764</v>
          </cell>
          <cell r="B2354" t="str">
            <v>FLANGES CEGOS PVC C/ FUROS DN 50</v>
          </cell>
          <cell r="C2354" t="str">
            <v>UN</v>
          </cell>
          <cell r="D2354">
            <v>25.7</v>
          </cell>
        </row>
        <row r="2355">
          <cell r="A2355">
            <v>84764</v>
          </cell>
          <cell r="B2355" t="str">
            <v>FLANGES CEGOS PVC C/ FUROS DN 50</v>
          </cell>
          <cell r="C2355" t="str">
            <v>UN</v>
          </cell>
          <cell r="D2355">
            <v>25.7</v>
          </cell>
        </row>
        <row r="2356">
          <cell r="A2356">
            <v>84765</v>
          </cell>
          <cell r="B2356" t="str">
            <v>FLANGES CEGOS PVC C/ FUROS DN 75</v>
          </cell>
          <cell r="C2356" t="str">
            <v>UN</v>
          </cell>
          <cell r="D2356">
            <v>40.98</v>
          </cell>
        </row>
        <row r="2357">
          <cell r="A2357">
            <v>84765</v>
          </cell>
          <cell r="B2357" t="str">
            <v>FLANGES CEGOS PVC C/ FUROS DN 75</v>
          </cell>
          <cell r="C2357" t="str">
            <v>UN</v>
          </cell>
          <cell r="D2357">
            <v>40.98</v>
          </cell>
        </row>
        <row r="2358">
          <cell r="A2358">
            <v>84766</v>
          </cell>
          <cell r="B2358" t="str">
            <v>FLANGES CEGOS PVC C/ FUROS DN 100</v>
          </cell>
          <cell r="C2358" t="str">
            <v>UN</v>
          </cell>
          <cell r="D2358">
            <v>51.55</v>
          </cell>
        </row>
        <row r="2359">
          <cell r="A2359">
            <v>84766</v>
          </cell>
          <cell r="B2359" t="str">
            <v>FLANGES CEGOS PVC C/ FUROS DN 100</v>
          </cell>
          <cell r="C2359" t="str">
            <v>UN</v>
          </cell>
          <cell r="D2359">
            <v>51.55</v>
          </cell>
        </row>
        <row r="2360">
          <cell r="A2360">
            <v>84767</v>
          </cell>
          <cell r="B2360" t="str">
            <v>FLANGES CEGOS PVC C/ FUROS DN 150</v>
          </cell>
          <cell r="C2360" t="str">
            <v>UN</v>
          </cell>
          <cell r="D2360">
            <v>75.48</v>
          </cell>
        </row>
        <row r="2361">
          <cell r="A2361">
            <v>84767</v>
          </cell>
          <cell r="B2361" t="str">
            <v>FLANGES CEGOS PVC C/ FUROS DN 150</v>
          </cell>
          <cell r="C2361" t="str">
            <v>UN</v>
          </cell>
          <cell r="D2361">
            <v>75.48</v>
          </cell>
        </row>
        <row r="2362">
          <cell r="A2362">
            <v>84768</v>
          </cell>
          <cell r="B2362" t="str">
            <v>FLANGES CEGOS PVC C/ FUROS DN 200</v>
          </cell>
          <cell r="C2362" t="str">
            <v>UN</v>
          </cell>
          <cell r="D2362">
            <v>102.69</v>
          </cell>
        </row>
        <row r="2363">
          <cell r="A2363">
            <v>84768</v>
          </cell>
          <cell r="B2363" t="str">
            <v>FLANGES CEGOS PVC C/ FUROS DN 200</v>
          </cell>
          <cell r="C2363" t="str">
            <v>UN</v>
          </cell>
          <cell r="D2363">
            <v>102.69</v>
          </cell>
        </row>
        <row r="2364">
          <cell r="A2364">
            <v>84769</v>
          </cell>
          <cell r="B2364" t="str">
            <v>FLANGES CEGOS PVC C/ FUROS DN 250</v>
          </cell>
          <cell r="C2364" t="str">
            <v>UN</v>
          </cell>
          <cell r="D2364">
            <v>133.55000000000001</v>
          </cell>
        </row>
        <row r="2365">
          <cell r="A2365">
            <v>84769</v>
          </cell>
          <cell r="B2365" t="str">
            <v>FLANGES CEGOS PVC C/ FUROS DN 250</v>
          </cell>
          <cell r="C2365" t="str">
            <v>UN</v>
          </cell>
          <cell r="D2365">
            <v>133.55000000000001</v>
          </cell>
        </row>
        <row r="2366">
          <cell r="A2366">
            <v>84770</v>
          </cell>
          <cell r="B2366" t="str">
            <v>FLANGES CEGOS PVC C/ FUROS DN 300</v>
          </cell>
          <cell r="C2366" t="str">
            <v>UN</v>
          </cell>
          <cell r="D2366">
            <v>160.71</v>
          </cell>
        </row>
        <row r="2367">
          <cell r="A2367">
            <v>84770</v>
          </cell>
          <cell r="B2367" t="str">
            <v>FLANGES CEGOS PVC C/ FUROS DN 300</v>
          </cell>
          <cell r="C2367" t="str">
            <v>UN</v>
          </cell>
          <cell r="D2367">
            <v>160.71</v>
          </cell>
        </row>
        <row r="2368">
          <cell r="A2368">
            <v>84771</v>
          </cell>
          <cell r="B2368" t="str">
            <v>FLANGES CEGOS PVC S/ FUROS DN 50</v>
          </cell>
          <cell r="C2368" t="str">
            <v>UN</v>
          </cell>
          <cell r="D2368">
            <v>30.22</v>
          </cell>
        </row>
        <row r="2369">
          <cell r="A2369">
            <v>84771</v>
          </cell>
          <cell r="B2369" t="str">
            <v>FLANGES CEGOS PVC S/ FUROS DN 50</v>
          </cell>
          <cell r="C2369" t="str">
            <v>UN</v>
          </cell>
          <cell r="D2369">
            <v>30.22</v>
          </cell>
        </row>
        <row r="2370">
          <cell r="A2370">
            <v>84772</v>
          </cell>
          <cell r="B2370" t="str">
            <v>FLANGES CEGOS PVC S/ FUROS DN 75</v>
          </cell>
          <cell r="C2370" t="str">
            <v>UN</v>
          </cell>
          <cell r="D2370">
            <v>39.6</v>
          </cell>
        </row>
        <row r="2371">
          <cell r="A2371">
            <v>84772</v>
          </cell>
          <cell r="B2371" t="str">
            <v>FLANGES CEGOS PVC S/ FUROS DN 75</v>
          </cell>
          <cell r="C2371" t="str">
            <v>UN</v>
          </cell>
          <cell r="D2371">
            <v>39.6</v>
          </cell>
        </row>
        <row r="2372">
          <cell r="A2372">
            <v>84773</v>
          </cell>
          <cell r="B2372" t="str">
            <v>FLANGES CEGOS PVC S/ FUROS DN 100</v>
          </cell>
          <cell r="C2372" t="str">
            <v>UN</v>
          </cell>
          <cell r="D2372">
            <v>48.78</v>
          </cell>
        </row>
        <row r="2373">
          <cell r="A2373">
            <v>84773</v>
          </cell>
          <cell r="B2373" t="str">
            <v>FLANGES CEGOS PVC S/ FUROS DN 100</v>
          </cell>
          <cell r="C2373" t="str">
            <v>UN</v>
          </cell>
          <cell r="D2373">
            <v>48.78</v>
          </cell>
        </row>
        <row r="2374">
          <cell r="A2374">
            <v>84774</v>
          </cell>
          <cell r="B2374" t="str">
            <v>FLANGES CEGOS PVC S/ FUROS DN 150</v>
          </cell>
          <cell r="C2374" t="str">
            <v>UN</v>
          </cell>
          <cell r="D2374">
            <v>72.459999999999994</v>
          </cell>
        </row>
        <row r="2375">
          <cell r="A2375">
            <v>84774</v>
          </cell>
          <cell r="B2375" t="str">
            <v>FLANGES CEGOS PVC S/ FUROS DN 150</v>
          </cell>
          <cell r="C2375" t="str">
            <v>UN</v>
          </cell>
          <cell r="D2375">
            <v>72.459999999999994</v>
          </cell>
        </row>
        <row r="2376">
          <cell r="A2376">
            <v>84775</v>
          </cell>
          <cell r="B2376" t="str">
            <v>FLANGES CEGOS PVC S/ FUROS DN 200</v>
          </cell>
          <cell r="C2376" t="str">
            <v>UN</v>
          </cell>
          <cell r="D2376">
            <v>98.59</v>
          </cell>
        </row>
        <row r="2377">
          <cell r="A2377">
            <v>84775</v>
          </cell>
          <cell r="B2377" t="str">
            <v>FLANGES CEGOS PVC C/ FUROS DN 200</v>
          </cell>
          <cell r="C2377" t="str">
            <v>UN</v>
          </cell>
          <cell r="D2377">
            <v>102.69</v>
          </cell>
        </row>
        <row r="2378">
          <cell r="A2378">
            <v>84776</v>
          </cell>
          <cell r="B2378" t="str">
            <v>FLANGES CEGOS PVC S/ FUROS DN 250</v>
          </cell>
          <cell r="C2378" t="str">
            <v>UN</v>
          </cell>
          <cell r="D2378">
            <v>126.62</v>
          </cell>
        </row>
        <row r="2379">
          <cell r="A2379">
            <v>84776</v>
          </cell>
          <cell r="B2379" t="str">
            <v>FLANGES CEGOS PVC S/ FUROS DN 250</v>
          </cell>
          <cell r="C2379" t="str">
            <v>UN</v>
          </cell>
          <cell r="D2379">
            <v>126.62</v>
          </cell>
        </row>
        <row r="2380">
          <cell r="A2380">
            <v>84777</v>
          </cell>
          <cell r="B2380" t="str">
            <v>FLANGES CEGOS PVC S/ FUROS DN 300</v>
          </cell>
          <cell r="C2380" t="str">
            <v>UN</v>
          </cell>
          <cell r="D2380">
            <v>154.22</v>
          </cell>
        </row>
        <row r="2381">
          <cell r="A2381">
            <v>84777</v>
          </cell>
          <cell r="B2381" t="str">
            <v>FLANGES CEGOS PVC S/ FUROS DN 300</v>
          </cell>
          <cell r="C2381" t="str">
            <v>UN</v>
          </cell>
          <cell r="D2381">
            <v>154.22</v>
          </cell>
        </row>
        <row r="2382">
          <cell r="A2382">
            <v>84801</v>
          </cell>
          <cell r="B2382" t="str">
            <v>ADAPTADOR PVC X ROSCA PVC DN 50</v>
          </cell>
          <cell r="C2382" t="str">
            <v>UN</v>
          </cell>
          <cell r="D2382">
            <v>1.79</v>
          </cell>
        </row>
        <row r="2383">
          <cell r="A2383">
            <v>84801</v>
          </cell>
          <cell r="B2383" t="str">
            <v>ADAPTADOR PVC X ROSCA PVC DN 50</v>
          </cell>
          <cell r="C2383" t="str">
            <v>UN</v>
          </cell>
          <cell r="D2383">
            <v>1.79</v>
          </cell>
        </row>
        <row r="2384">
          <cell r="A2384">
            <v>84802</v>
          </cell>
          <cell r="B2384" t="str">
            <v>ADAPTADOR PVC X ROSCA PVC DN 75</v>
          </cell>
          <cell r="C2384" t="str">
            <v>UN</v>
          </cell>
          <cell r="D2384">
            <v>4.6500000000000004</v>
          </cell>
        </row>
        <row r="2385">
          <cell r="A2385">
            <v>84802</v>
          </cell>
          <cell r="B2385" t="str">
            <v>ADAPTADOR PVC X ROSCA PVC DN 75</v>
          </cell>
          <cell r="C2385" t="str">
            <v>UN</v>
          </cell>
          <cell r="D2385">
            <v>4.6500000000000004</v>
          </cell>
        </row>
        <row r="2386">
          <cell r="A2386">
            <v>84803</v>
          </cell>
          <cell r="B2386" t="str">
            <v>ADAPTADOR PVC X ROSCA PVC DN 100</v>
          </cell>
          <cell r="C2386" t="str">
            <v>UN</v>
          </cell>
          <cell r="D2386">
            <v>7.21</v>
          </cell>
        </row>
        <row r="2387">
          <cell r="A2387">
            <v>84803</v>
          </cell>
          <cell r="B2387" t="str">
            <v>TUBO PVC TE DN 75</v>
          </cell>
          <cell r="C2387" t="str">
            <v>M</v>
          </cell>
          <cell r="D2387">
            <v>6.56</v>
          </cell>
        </row>
        <row r="2388">
          <cell r="A2388">
            <v>84804</v>
          </cell>
          <cell r="B2388" t="str">
            <v>TUBO PVC TE DN 50</v>
          </cell>
          <cell r="C2388" t="str">
            <v>M</v>
          </cell>
          <cell r="D2388">
            <v>2.46</v>
          </cell>
        </row>
        <row r="2389">
          <cell r="A2389">
            <v>84805</v>
          </cell>
          <cell r="B2389" t="str">
            <v>TUBO PVC TE DN 75</v>
          </cell>
          <cell r="C2389" t="str">
            <v>M</v>
          </cell>
          <cell r="D2389">
            <v>6.56</v>
          </cell>
        </row>
        <row r="2390">
          <cell r="A2390">
            <v>84806</v>
          </cell>
          <cell r="B2390" t="str">
            <v>TUBO PVC TE DN 100</v>
          </cell>
          <cell r="C2390" t="str">
            <v>M</v>
          </cell>
          <cell r="D2390">
            <v>8.7899999999999991</v>
          </cell>
        </row>
        <row r="2391">
          <cell r="A2391">
            <v>84807</v>
          </cell>
          <cell r="B2391" t="str">
            <v>TUBO PVC VINILFORT DN 150</v>
          </cell>
          <cell r="C2391" t="str">
            <v>M</v>
          </cell>
          <cell r="D2391">
            <v>17.55</v>
          </cell>
        </row>
        <row r="2392">
          <cell r="A2392">
            <v>84808</v>
          </cell>
          <cell r="B2392" t="str">
            <v>TUBO PVC VINILFORT DN 200</v>
          </cell>
          <cell r="C2392" t="str">
            <v>M</v>
          </cell>
          <cell r="D2392">
            <v>27</v>
          </cell>
        </row>
        <row r="2393">
          <cell r="A2393">
            <v>84809</v>
          </cell>
          <cell r="B2393" t="str">
            <v>TUBO PVC VINILFORT DN 250</v>
          </cell>
          <cell r="C2393" t="str">
            <v>M</v>
          </cell>
          <cell r="D2393">
            <v>46.95</v>
          </cell>
        </row>
        <row r="2394">
          <cell r="A2394">
            <v>84810</v>
          </cell>
          <cell r="B2394" t="str">
            <v>TUBO PVC VINILFORT DN 300</v>
          </cell>
          <cell r="C2394" t="str">
            <v>M</v>
          </cell>
          <cell r="D2394">
            <v>73.709999999999994</v>
          </cell>
        </row>
        <row r="2395">
          <cell r="A2395">
            <v>84811</v>
          </cell>
          <cell r="B2395" t="str">
            <v>TUBO PVC VINILFORT DN 350</v>
          </cell>
          <cell r="C2395" t="str">
            <v>M</v>
          </cell>
          <cell r="D2395">
            <v>56.93</v>
          </cell>
        </row>
        <row r="2396">
          <cell r="A2396">
            <v>84812</v>
          </cell>
          <cell r="B2396" t="str">
            <v>TUBO PVC VINILFORT DN 400</v>
          </cell>
          <cell r="C2396" t="str">
            <v>M</v>
          </cell>
          <cell r="D2396">
            <v>72.66</v>
          </cell>
        </row>
        <row r="2397">
          <cell r="A2397">
            <v>84815</v>
          </cell>
          <cell r="B2397" t="str">
            <v>TUBO PVC JS DN 20</v>
          </cell>
          <cell r="C2397" t="str">
            <v>M</v>
          </cell>
          <cell r="D2397">
            <v>0.63</v>
          </cell>
        </row>
        <row r="2398">
          <cell r="A2398">
            <v>84816</v>
          </cell>
          <cell r="B2398" t="str">
            <v>TUBO PVC JS DN 25</v>
          </cell>
          <cell r="C2398" t="str">
            <v>M</v>
          </cell>
          <cell r="D2398">
            <v>0.88</v>
          </cell>
        </row>
        <row r="2399">
          <cell r="A2399">
            <v>84817</v>
          </cell>
          <cell r="B2399" t="str">
            <v>TUBO PVC JS DN 32</v>
          </cell>
          <cell r="C2399" t="str">
            <v>M</v>
          </cell>
          <cell r="D2399">
            <v>1.46</v>
          </cell>
        </row>
        <row r="2400">
          <cell r="A2400">
            <v>84818</v>
          </cell>
          <cell r="B2400" t="str">
            <v>TUBO PVC JS DN 40</v>
          </cell>
          <cell r="C2400" t="str">
            <v>M</v>
          </cell>
          <cell r="D2400">
            <v>2.0299999999999998</v>
          </cell>
        </row>
        <row r="2401">
          <cell r="A2401">
            <v>84819</v>
          </cell>
          <cell r="B2401" t="str">
            <v>TUBO PVC JS DN 50</v>
          </cell>
          <cell r="C2401" t="str">
            <v>M</v>
          </cell>
          <cell r="D2401">
            <v>4.6399999999999997</v>
          </cell>
        </row>
        <row r="2402">
          <cell r="A2402">
            <v>84820</v>
          </cell>
          <cell r="B2402" t="str">
            <v>TUBO PVC JS DN 75</v>
          </cell>
          <cell r="C2402" t="str">
            <v>M</v>
          </cell>
          <cell r="D2402">
            <v>8.82</v>
          </cell>
        </row>
        <row r="2403">
          <cell r="A2403">
            <v>84821</v>
          </cell>
          <cell r="B2403" t="str">
            <v>TUBO PVC JS DN 100</v>
          </cell>
          <cell r="C2403" t="str">
            <v>M</v>
          </cell>
          <cell r="D2403">
            <v>14.48</v>
          </cell>
        </row>
        <row r="2404">
          <cell r="A2404">
            <v>84822</v>
          </cell>
          <cell r="B2404" t="str">
            <v>FURADEIRA DE BANCADA</v>
          </cell>
          <cell r="C2404" t="str">
            <v>H</v>
          </cell>
          <cell r="D2404">
            <v>1.5</v>
          </cell>
        </row>
        <row r="2405">
          <cell r="B2405" t="str">
            <v>85000  MATERIAL HIDRAULICO - F0G0 - BAIXA PRESSAO</v>
          </cell>
        </row>
        <row r="2407">
          <cell r="A2407">
            <v>85001</v>
          </cell>
          <cell r="B2407" t="str">
            <v>TUBO F0G0 DN 1/2" (15MM)</v>
          </cell>
          <cell r="C2407" t="str">
            <v>M</v>
          </cell>
          <cell r="D2407">
            <v>2.5</v>
          </cell>
        </row>
        <row r="2408">
          <cell r="A2408">
            <v>85002</v>
          </cell>
          <cell r="B2408" t="str">
            <v>TUBO F0G0 DN 3/4" (20MM)</v>
          </cell>
          <cell r="C2408" t="str">
            <v>M</v>
          </cell>
          <cell r="D2408">
            <v>3.2</v>
          </cell>
        </row>
        <row r="2409">
          <cell r="A2409">
            <v>85003</v>
          </cell>
          <cell r="B2409" t="str">
            <v>TUBO F0G0 DN 1" (25MM)</v>
          </cell>
          <cell r="C2409" t="str">
            <v>M</v>
          </cell>
          <cell r="D2409">
            <v>4.5199999999999996</v>
          </cell>
        </row>
        <row r="2410">
          <cell r="A2410">
            <v>85004</v>
          </cell>
          <cell r="B2410" t="str">
            <v>TUBO F0G0 DN 1 1/4" (32MM)</v>
          </cell>
          <cell r="C2410" t="str">
            <v>M</v>
          </cell>
          <cell r="D2410">
            <v>5.81</v>
          </cell>
        </row>
        <row r="2411">
          <cell r="A2411">
            <v>85005</v>
          </cell>
          <cell r="B2411" t="str">
            <v>TUBO F0G0 DN 1 1/2" (40MM)</v>
          </cell>
          <cell r="C2411" t="str">
            <v>M</v>
          </cell>
          <cell r="D2411">
            <v>7.44</v>
          </cell>
        </row>
        <row r="2412">
          <cell r="A2412">
            <v>85006</v>
          </cell>
          <cell r="B2412" t="str">
            <v>TUBO F0G0 DN 2" (50MM)</v>
          </cell>
          <cell r="C2412" t="str">
            <v>M</v>
          </cell>
          <cell r="D2412">
            <v>9.19</v>
          </cell>
        </row>
        <row r="2413">
          <cell r="A2413">
            <v>85007</v>
          </cell>
          <cell r="B2413" t="str">
            <v>TUBO F0G0 DN 2 1/2" (65MM)</v>
          </cell>
          <cell r="C2413" t="str">
            <v>M</v>
          </cell>
          <cell r="D2413">
            <v>12.97</v>
          </cell>
        </row>
        <row r="2414">
          <cell r="A2414">
            <v>85008</v>
          </cell>
          <cell r="B2414" t="str">
            <v>TUBO F0G0 DN 3" (80MM)</v>
          </cell>
          <cell r="C2414" t="str">
            <v>M</v>
          </cell>
          <cell r="D2414">
            <v>15.1</v>
          </cell>
        </row>
        <row r="2415">
          <cell r="A2415">
            <v>85009</v>
          </cell>
          <cell r="B2415" t="str">
            <v>TUBO F0G0 DN 4" (100MM)</v>
          </cell>
          <cell r="C2415" t="str">
            <v>M</v>
          </cell>
          <cell r="D2415">
            <v>21.51</v>
          </cell>
        </row>
        <row r="2416">
          <cell r="A2416">
            <v>85010</v>
          </cell>
          <cell r="B2416" t="str">
            <v>TUBO F0G0 DN 5" (125MM)</v>
          </cell>
          <cell r="C2416" t="str">
            <v>M</v>
          </cell>
          <cell r="D2416">
            <v>41.66</v>
          </cell>
        </row>
        <row r="2417">
          <cell r="A2417">
            <v>85011</v>
          </cell>
          <cell r="B2417" t="str">
            <v>TUBO F0G0 DN 6" (150MM)</v>
          </cell>
          <cell r="C2417" t="str">
            <v>M</v>
          </cell>
          <cell r="D2417">
            <v>49.4</v>
          </cell>
        </row>
        <row r="2418">
          <cell r="A2418">
            <v>85017</v>
          </cell>
          <cell r="B2418" t="str">
            <v>CURVA F0G0 MACHO-FEMEA DN 1/4" (8MM)</v>
          </cell>
          <cell r="C2418" t="str">
            <v>UN</v>
          </cell>
          <cell r="D2418">
            <v>1.98</v>
          </cell>
        </row>
        <row r="2419">
          <cell r="A2419">
            <v>85018</v>
          </cell>
          <cell r="B2419" t="str">
            <v>CURVA F0G0 MACHO-FEMEA DN 3/8" (10MM)</v>
          </cell>
          <cell r="C2419" t="str">
            <v>UN</v>
          </cell>
          <cell r="D2419">
            <v>2.2000000000000002</v>
          </cell>
        </row>
        <row r="2420">
          <cell r="A2420">
            <v>85019</v>
          </cell>
          <cell r="B2420" t="str">
            <v>CURVA F0G0 MACHO-FEMEA DN 1/2" (15MM)</v>
          </cell>
          <cell r="C2420" t="str">
            <v>UN</v>
          </cell>
          <cell r="D2420">
            <v>2.86</v>
          </cell>
        </row>
        <row r="2421">
          <cell r="A2421">
            <v>85020</v>
          </cell>
          <cell r="B2421" t="str">
            <v>CURVA F0G0 MACHO-FEMEA DN 3/4" (20MM)</v>
          </cell>
          <cell r="C2421" t="str">
            <v>UN</v>
          </cell>
          <cell r="D2421">
            <v>3.88</v>
          </cell>
        </row>
        <row r="2422">
          <cell r="A2422">
            <v>85021</v>
          </cell>
          <cell r="B2422" t="str">
            <v>CURVA F0G0 MACHO-FEMEA DN 1" (25MM)</v>
          </cell>
          <cell r="C2422" t="str">
            <v>UN</v>
          </cell>
          <cell r="D2422">
            <v>5.97</v>
          </cell>
        </row>
        <row r="2423">
          <cell r="A2423">
            <v>85022</v>
          </cell>
          <cell r="B2423" t="str">
            <v>CURVA F0G0 MACHO-FEMEA DN 1 1/4" (32MM)</v>
          </cell>
          <cell r="C2423" t="str">
            <v>UN</v>
          </cell>
          <cell r="D2423">
            <v>9.17</v>
          </cell>
        </row>
        <row r="2424">
          <cell r="A2424">
            <v>85023</v>
          </cell>
          <cell r="B2424" t="str">
            <v>CURVA F0G0 MACHO-FEMEA DN 1 1/2" (40MM)</v>
          </cell>
          <cell r="C2424" t="str">
            <v>UN</v>
          </cell>
          <cell r="D2424">
            <v>13.13</v>
          </cell>
        </row>
        <row r="2425">
          <cell r="A2425">
            <v>85024</v>
          </cell>
          <cell r="B2425" t="str">
            <v>CURVA F0G0 MACHO-FEMEA DN 2" (50MM)</v>
          </cell>
          <cell r="C2425" t="str">
            <v>UN</v>
          </cell>
          <cell r="D2425">
            <v>19.649999999999999</v>
          </cell>
        </row>
        <row r="2426">
          <cell r="A2426">
            <v>85025</v>
          </cell>
          <cell r="B2426" t="str">
            <v>CURVA F0G0 MACH0-FEMEA DN 2 1/2" (65MM)</v>
          </cell>
          <cell r="C2426" t="str">
            <v>UN</v>
          </cell>
          <cell r="D2426">
            <v>41.39</v>
          </cell>
        </row>
        <row r="2427">
          <cell r="A2427">
            <v>85026</v>
          </cell>
          <cell r="B2427" t="str">
            <v>CURVA F0G0 MACHO-FEMEA DN 3" (80MM)</v>
          </cell>
          <cell r="C2427" t="str">
            <v>UN</v>
          </cell>
          <cell r="D2427">
            <v>60.61</v>
          </cell>
        </row>
        <row r="2428">
          <cell r="A2428">
            <v>85027</v>
          </cell>
          <cell r="B2428" t="str">
            <v>CURVA F0G0 MACH0-FEMEA DN 4" (100MM)</v>
          </cell>
          <cell r="C2428" t="str">
            <v>UN</v>
          </cell>
          <cell r="D2428">
            <v>121.05</v>
          </cell>
        </row>
        <row r="2429">
          <cell r="A2429">
            <v>85033</v>
          </cell>
          <cell r="B2429" t="str">
            <v>CURVA F0G0 MACHO FEMEA DN 1/4" (8MM)</v>
          </cell>
          <cell r="C2429" t="str">
            <v>UN</v>
          </cell>
          <cell r="D2429">
            <v>1.51</v>
          </cell>
        </row>
        <row r="2430">
          <cell r="A2430">
            <v>85034</v>
          </cell>
          <cell r="B2430" t="str">
            <v>CURVA F0G0 MACH0-FEMEA RAIO CURTO DN 3/8" (10MM)</v>
          </cell>
          <cell r="C2430" t="str">
            <v>UN</v>
          </cell>
          <cell r="D2430">
            <v>1.95</v>
          </cell>
        </row>
        <row r="2431">
          <cell r="A2431">
            <v>85035</v>
          </cell>
          <cell r="B2431" t="str">
            <v>CURVA F0G0 MACHO-FEMEA RAIO CURTO DN 1/2" (15MM)</v>
          </cell>
          <cell r="C2431" t="str">
            <v>UN</v>
          </cell>
          <cell r="D2431">
            <v>3.33</v>
          </cell>
        </row>
        <row r="2432">
          <cell r="A2432">
            <v>85036</v>
          </cell>
          <cell r="B2432" t="str">
            <v>CURVA F0G0 MACH0-FEMEA RAIO CURTO DN 3/4" (20MM)</v>
          </cell>
          <cell r="C2432" t="str">
            <v>UN</v>
          </cell>
          <cell r="D2432">
            <v>4.12</v>
          </cell>
        </row>
        <row r="2433">
          <cell r="A2433">
            <v>85037</v>
          </cell>
          <cell r="B2433" t="str">
            <v>CURVA F0G0 MACHO-FEMEA RAIO CURTO DN 1" (25MM)</v>
          </cell>
          <cell r="C2433" t="str">
            <v>UN</v>
          </cell>
          <cell r="D2433">
            <v>6.71</v>
          </cell>
        </row>
        <row r="2434">
          <cell r="A2434">
            <v>85038</v>
          </cell>
          <cell r="B2434" t="str">
            <v>CURVA F0G0 MACHO-FEMEA RAIO CURTO DN 1 1/4" (32MM)</v>
          </cell>
          <cell r="C2434" t="str">
            <v>UN</v>
          </cell>
          <cell r="D2434">
            <v>10.62</v>
          </cell>
        </row>
        <row r="2435">
          <cell r="A2435">
            <v>85044</v>
          </cell>
          <cell r="B2435" t="str">
            <v>CURVA F0G0 FEMEA DN 1/2" (15MM)</v>
          </cell>
          <cell r="C2435" t="str">
            <v>UN</v>
          </cell>
          <cell r="D2435">
            <v>3.28</v>
          </cell>
        </row>
        <row r="2436">
          <cell r="A2436">
            <v>85045</v>
          </cell>
          <cell r="B2436" t="str">
            <v>CURVA F0G0 FEMEA DN 3/4" (20MM)</v>
          </cell>
          <cell r="C2436" t="str">
            <v>UN</v>
          </cell>
          <cell r="D2436">
            <v>4.34</v>
          </cell>
        </row>
        <row r="2437">
          <cell r="A2437">
            <v>85046</v>
          </cell>
          <cell r="B2437" t="str">
            <v>CURVA F0G0 FEMEA DN 1" (25MM)</v>
          </cell>
          <cell r="C2437" t="str">
            <v>UN</v>
          </cell>
          <cell r="D2437">
            <v>6.65</v>
          </cell>
        </row>
        <row r="2438">
          <cell r="A2438">
            <v>85047</v>
          </cell>
          <cell r="B2438" t="str">
            <v>CURVA F0G0 FEMEA DN 1 1/4" (32MM)</v>
          </cell>
          <cell r="C2438" t="str">
            <v>UN</v>
          </cell>
          <cell r="D2438">
            <v>10.11</v>
          </cell>
        </row>
        <row r="2439">
          <cell r="A2439">
            <v>85048</v>
          </cell>
          <cell r="B2439" t="str">
            <v>CURVA F0G0 FEMEA DN 1 1/2" (40MM)</v>
          </cell>
          <cell r="C2439" t="str">
            <v>UN</v>
          </cell>
          <cell r="D2439">
            <v>14.46</v>
          </cell>
        </row>
        <row r="2440">
          <cell r="A2440">
            <v>85049</v>
          </cell>
          <cell r="B2440" t="str">
            <v>CURVA F0G0 FEMEA DN 2" (50MM)</v>
          </cell>
          <cell r="C2440" t="str">
            <v>UN</v>
          </cell>
          <cell r="D2440">
            <v>21.67</v>
          </cell>
        </row>
        <row r="2441">
          <cell r="A2441">
            <v>85050</v>
          </cell>
          <cell r="B2441" t="str">
            <v>CURVA F0G0 FEMEA DN 2 1/2" (65MM)</v>
          </cell>
          <cell r="C2441" t="str">
            <v>UN</v>
          </cell>
          <cell r="D2441">
            <v>44.48</v>
          </cell>
        </row>
        <row r="2442">
          <cell r="A2442">
            <v>85051</v>
          </cell>
          <cell r="B2442" t="str">
            <v>CURVA F0G0 FEMEA DN 3" (80MM)</v>
          </cell>
          <cell r="C2442" t="str">
            <v>UN</v>
          </cell>
          <cell r="D2442">
            <v>66.81</v>
          </cell>
        </row>
        <row r="2443">
          <cell r="A2443">
            <v>85052</v>
          </cell>
          <cell r="B2443" t="str">
            <v>CURVA F0G0 FEMEA DN 4" (100MM)</v>
          </cell>
          <cell r="C2443" t="str">
            <v>UN</v>
          </cell>
          <cell r="D2443">
            <v>133.35</v>
          </cell>
        </row>
        <row r="2444">
          <cell r="A2444">
            <v>85058</v>
          </cell>
          <cell r="B2444" t="str">
            <v>CURVA F0G0 FEMEA DE RAIO CURTO DN 1/4" (8MM)</v>
          </cell>
          <cell r="C2444" t="str">
            <v>UN</v>
          </cell>
          <cell r="D2444">
            <v>1.68</v>
          </cell>
        </row>
        <row r="2445">
          <cell r="A2445">
            <v>85059</v>
          </cell>
          <cell r="B2445" t="str">
            <v>CURVA F0G0 FEMEA DE RAIO CURTO DN 3/8" (10MM)</v>
          </cell>
          <cell r="C2445" t="str">
            <v>UN</v>
          </cell>
          <cell r="D2445">
            <v>2.16</v>
          </cell>
        </row>
        <row r="2446">
          <cell r="A2446">
            <v>85060</v>
          </cell>
          <cell r="B2446" t="str">
            <v>CURVA F0G0 FEMEA DE RAIO CURTO DN 1/2" (15MM)</v>
          </cell>
          <cell r="C2446" t="str">
            <v>UN</v>
          </cell>
          <cell r="D2446">
            <v>4.12</v>
          </cell>
        </row>
        <row r="2447">
          <cell r="A2447">
            <v>85061</v>
          </cell>
          <cell r="B2447" t="str">
            <v>CURVA F0G0 FEMEA DE RAIO CURTO DN 3/4" (20MM)</v>
          </cell>
          <cell r="C2447" t="str">
            <v>UN</v>
          </cell>
          <cell r="D2447">
            <v>4.96</v>
          </cell>
        </row>
        <row r="2448">
          <cell r="A2448">
            <v>85062</v>
          </cell>
          <cell r="B2448" t="str">
            <v>CURVA F0G0 FEMEA DE RAIO CURTO DN 1" (25MM)</v>
          </cell>
          <cell r="C2448" t="str">
            <v>UN</v>
          </cell>
          <cell r="D2448">
            <v>54.61</v>
          </cell>
        </row>
        <row r="2449">
          <cell r="A2449">
            <v>85063</v>
          </cell>
          <cell r="B2449" t="str">
            <v>CURVA F0G0 FEMEA DE RAIO CURTO DN 1 1/4" (32MM)</v>
          </cell>
          <cell r="C2449" t="str">
            <v>UN</v>
          </cell>
          <cell r="D2449">
            <v>11.98</v>
          </cell>
        </row>
        <row r="2450">
          <cell r="A2450">
            <v>85064</v>
          </cell>
          <cell r="B2450" t="str">
            <v>CURVA F0G0 FEMEA DE RAIO CURTO DN 1 1/2 (40MM)</v>
          </cell>
          <cell r="C2450" t="str">
            <v>UN</v>
          </cell>
          <cell r="D2450">
            <v>14.04</v>
          </cell>
        </row>
        <row r="2451">
          <cell r="A2451">
            <v>85065</v>
          </cell>
          <cell r="B2451" t="str">
            <v>CURVA F0G0 FEMEA DE RAIO CURTO DN 2" (50MM)</v>
          </cell>
          <cell r="C2451" t="str">
            <v>UN</v>
          </cell>
          <cell r="D2451">
            <v>21.72</v>
          </cell>
        </row>
        <row r="2452">
          <cell r="A2452">
            <v>85071</v>
          </cell>
          <cell r="B2452" t="str">
            <v>CURVA F0G0 MACHO DN 3/8" (10MM)</v>
          </cell>
          <cell r="C2452" t="str">
            <v>UN</v>
          </cell>
          <cell r="D2452">
            <v>2.6</v>
          </cell>
        </row>
        <row r="2453">
          <cell r="A2453">
            <v>85072</v>
          </cell>
          <cell r="B2453" t="str">
            <v>CURVA F0G0 MACHO DN 1/2" (15MM)</v>
          </cell>
          <cell r="C2453" t="str">
            <v>UN</v>
          </cell>
          <cell r="D2453">
            <v>2.79</v>
          </cell>
        </row>
        <row r="2454">
          <cell r="A2454">
            <v>85073</v>
          </cell>
          <cell r="B2454" t="str">
            <v>CURVA F0G0 MACHO DN 3/4" (20MM)</v>
          </cell>
          <cell r="C2454" t="str">
            <v>UN</v>
          </cell>
          <cell r="D2454">
            <v>3.83</v>
          </cell>
        </row>
        <row r="2455">
          <cell r="A2455">
            <v>85074</v>
          </cell>
          <cell r="B2455" t="str">
            <v>CURVA F0G0 MACHO DN 1" (25MM)</v>
          </cell>
          <cell r="C2455" t="str">
            <v>UN</v>
          </cell>
          <cell r="D2455">
            <v>6.07</v>
          </cell>
        </row>
        <row r="2456">
          <cell r="A2456">
            <v>85075</v>
          </cell>
          <cell r="B2456" t="str">
            <v>CURVA F0G0 MACHO DN 1 1/4" (32MM)</v>
          </cell>
          <cell r="C2456" t="str">
            <v>UN</v>
          </cell>
          <cell r="D2456">
            <v>9.07</v>
          </cell>
        </row>
        <row r="2457">
          <cell r="A2457">
            <v>85076</v>
          </cell>
          <cell r="B2457" t="str">
            <v>CURVA F0G0 MACHO DN 1 1/2" (40MM)</v>
          </cell>
          <cell r="C2457" t="str">
            <v>UN</v>
          </cell>
          <cell r="D2457">
            <v>12.91</v>
          </cell>
        </row>
        <row r="2458">
          <cell r="A2458">
            <v>85077</v>
          </cell>
          <cell r="B2458" t="str">
            <v>CURVA F0G0 MACHO DN 2" (50MM)</v>
          </cell>
          <cell r="C2458" t="str">
            <v>UN</v>
          </cell>
          <cell r="D2458">
            <v>18.87</v>
          </cell>
        </row>
        <row r="2459">
          <cell r="A2459">
            <v>85078</v>
          </cell>
          <cell r="B2459" t="str">
            <v>CURVA F0G0 MACH0 DN 2 1/2" (65MM)</v>
          </cell>
          <cell r="C2459" t="str">
            <v>UN</v>
          </cell>
          <cell r="D2459">
            <v>37.299999999999997</v>
          </cell>
        </row>
        <row r="2460">
          <cell r="A2460">
            <v>85079</v>
          </cell>
          <cell r="B2460" t="str">
            <v>CURVA F0G0 MACHO DN 3" (80MM)</v>
          </cell>
          <cell r="C2460" t="str">
            <v>UN</v>
          </cell>
          <cell r="D2460">
            <v>54.67</v>
          </cell>
        </row>
        <row r="2461">
          <cell r="A2461">
            <v>85090</v>
          </cell>
          <cell r="B2461" t="str">
            <v>CURVA F0G0 MACHO DN 4" (100MM)</v>
          </cell>
          <cell r="C2461" t="str">
            <v>UN</v>
          </cell>
          <cell r="D2461">
            <v>109.33</v>
          </cell>
        </row>
        <row r="2462">
          <cell r="A2462">
            <v>85091</v>
          </cell>
          <cell r="B2462" t="str">
            <v>CURVA F0G0 MACHO DN 6" (150MM)</v>
          </cell>
          <cell r="C2462" t="str">
            <v>UN</v>
          </cell>
          <cell r="D2462">
            <v>343.65</v>
          </cell>
        </row>
        <row r="2463">
          <cell r="A2463">
            <v>85097</v>
          </cell>
          <cell r="B2463" t="str">
            <v>CURVA 45G F0G0 MACHO-FEMEA DN 1/4" (8MM)</v>
          </cell>
          <cell r="C2463" t="str">
            <v>UN</v>
          </cell>
          <cell r="D2463">
            <v>1.62</v>
          </cell>
        </row>
        <row r="2464">
          <cell r="A2464">
            <v>85098</v>
          </cell>
          <cell r="B2464" t="str">
            <v>CURVA 45G F0G0 MACHO-FEMEA DN 3/8" (10MM)</v>
          </cell>
          <cell r="C2464" t="str">
            <v>UN</v>
          </cell>
          <cell r="D2464">
            <v>1.79</v>
          </cell>
        </row>
        <row r="2465">
          <cell r="A2465">
            <v>85099</v>
          </cell>
          <cell r="B2465" t="str">
            <v>CURVA 45G F0G0 MACHO-FEMEA DN 1/2" (15MM)</v>
          </cell>
          <cell r="C2465" t="str">
            <v>UN</v>
          </cell>
          <cell r="D2465">
            <v>2.35</v>
          </cell>
        </row>
        <row r="2466">
          <cell r="A2466">
            <v>85101</v>
          </cell>
          <cell r="B2466" t="str">
            <v>CURVA 45G F0G0 MACH0-FEMEA DN 3/4" (20MM)</v>
          </cell>
          <cell r="C2466" t="str">
            <v>UN</v>
          </cell>
          <cell r="D2466">
            <v>3.1</v>
          </cell>
        </row>
        <row r="2467">
          <cell r="A2467">
            <v>85102</v>
          </cell>
          <cell r="B2467" t="str">
            <v>CURVA 45G F0G0 MACHO-FEMEA DN 1" (25MM)</v>
          </cell>
          <cell r="C2467" t="str">
            <v>UN</v>
          </cell>
          <cell r="D2467">
            <v>4.68</v>
          </cell>
        </row>
        <row r="2468">
          <cell r="A2468">
            <v>85103</v>
          </cell>
          <cell r="B2468" t="str">
            <v>CURVA 45G F0G0 MACHO-FEMEA DN 1 1/4" (32MM)</v>
          </cell>
          <cell r="C2468" t="str">
            <v>UN</v>
          </cell>
          <cell r="D2468">
            <v>7.26</v>
          </cell>
        </row>
        <row r="2469">
          <cell r="A2469">
            <v>85104</v>
          </cell>
          <cell r="B2469" t="str">
            <v>CURVA 45G F0G0 MACHO-FEMEA DN 1 1/2" (40MM)</v>
          </cell>
          <cell r="C2469" t="str">
            <v>UN</v>
          </cell>
          <cell r="D2469">
            <v>10.55</v>
          </cell>
        </row>
        <row r="2470">
          <cell r="A2470">
            <v>85105</v>
          </cell>
          <cell r="B2470" t="str">
            <v>CURVA 45G F0G0 MACHO-FEMEA DN 2" (50MM)</v>
          </cell>
          <cell r="C2470" t="str">
            <v>UN</v>
          </cell>
          <cell r="D2470">
            <v>15.78</v>
          </cell>
        </row>
        <row r="2471">
          <cell r="A2471">
            <v>85106</v>
          </cell>
          <cell r="B2471" t="str">
            <v>CURVA 45G F0G0 MACH0-FEMEA DN 2 1/2" (65MM)</v>
          </cell>
          <cell r="C2471" t="str">
            <v>UN</v>
          </cell>
          <cell r="D2471">
            <v>32.82</v>
          </cell>
        </row>
        <row r="2472">
          <cell r="A2472">
            <v>85107</v>
          </cell>
          <cell r="B2472" t="str">
            <v>CURVA 45G F0G0 MACH0-FEMEA DN 3" (80MM)</v>
          </cell>
          <cell r="C2472" t="str">
            <v>UN</v>
          </cell>
          <cell r="D2472">
            <v>49.34</v>
          </cell>
        </row>
        <row r="2473">
          <cell r="A2473">
            <v>85113</v>
          </cell>
          <cell r="B2473" t="str">
            <v>CURVA 45G F0G0 FEMEA DN 1/4" (8MM)</v>
          </cell>
          <cell r="C2473" t="str">
            <v>UN</v>
          </cell>
          <cell r="D2473">
            <v>1.65</v>
          </cell>
        </row>
        <row r="2474">
          <cell r="A2474">
            <v>85114</v>
          </cell>
          <cell r="B2474" t="str">
            <v>CURVA 45G F0G0 FEMEA DN 3/8" (10MM)</v>
          </cell>
          <cell r="C2474" t="str">
            <v>UN</v>
          </cell>
          <cell r="D2474">
            <v>2.13</v>
          </cell>
        </row>
        <row r="2475">
          <cell r="A2475">
            <v>85115</v>
          </cell>
          <cell r="B2475" t="str">
            <v>CURVA 45G F0G0 FEMEA DN 1/2" (15MM)</v>
          </cell>
          <cell r="C2475" t="str">
            <v>UN</v>
          </cell>
          <cell r="D2475">
            <v>3.97</v>
          </cell>
        </row>
        <row r="2476">
          <cell r="A2476">
            <v>85116</v>
          </cell>
          <cell r="B2476" t="str">
            <v>CURVA 45G F0G0 FEMEA DN 3/4" (20MM)</v>
          </cell>
          <cell r="C2476" t="str">
            <v>UN</v>
          </cell>
          <cell r="D2476">
            <v>4.8499999999999996</v>
          </cell>
        </row>
        <row r="2477">
          <cell r="A2477">
            <v>85117</v>
          </cell>
          <cell r="B2477" t="str">
            <v>CURVA 45G F0G0 FEMEA DN 1" (25MM)</v>
          </cell>
          <cell r="C2477" t="str">
            <v>UN</v>
          </cell>
          <cell r="D2477">
            <v>7.19</v>
          </cell>
        </row>
        <row r="2478">
          <cell r="A2478">
            <v>85118</v>
          </cell>
          <cell r="B2478" t="str">
            <v>CURVA 45G F0G0 FEMEA DN 1 1/4" (32MM)</v>
          </cell>
          <cell r="C2478" t="str">
            <v>UN</v>
          </cell>
          <cell r="D2478">
            <v>11.65</v>
          </cell>
        </row>
        <row r="2479">
          <cell r="A2479">
            <v>85119</v>
          </cell>
          <cell r="B2479" t="str">
            <v>CURVA 45G F0G0 FEMEA DN 1 1/2" (40MM)</v>
          </cell>
          <cell r="C2479" t="str">
            <v>UN</v>
          </cell>
          <cell r="D2479">
            <v>13.47</v>
          </cell>
        </row>
        <row r="2480">
          <cell r="A2480">
            <v>85120</v>
          </cell>
          <cell r="B2480" t="str">
            <v>CURVA 45G F0G0 FEMEA DN 2" (50MM)</v>
          </cell>
          <cell r="C2480" t="str">
            <v>UN</v>
          </cell>
          <cell r="D2480">
            <v>21.57</v>
          </cell>
        </row>
        <row r="2481">
          <cell r="A2481">
            <v>85126</v>
          </cell>
          <cell r="B2481" t="str">
            <v>CURVA DE RETORNO F0G0 DN 1/2" (15MM)</v>
          </cell>
          <cell r="C2481" t="str">
            <v>UN</v>
          </cell>
          <cell r="D2481">
            <v>3.35</v>
          </cell>
        </row>
        <row r="2482">
          <cell r="A2482">
            <v>85127</v>
          </cell>
          <cell r="B2482" t="str">
            <v>CURVA DE RETORNO F0G0 DN 3/4" (20MM)</v>
          </cell>
          <cell r="C2482" t="str">
            <v>UN</v>
          </cell>
          <cell r="D2482">
            <v>5.04</v>
          </cell>
        </row>
        <row r="2483">
          <cell r="A2483">
            <v>85128</v>
          </cell>
          <cell r="B2483" t="str">
            <v>CURVA DE RETORNO F0G0 DN 1" (25MM)</v>
          </cell>
          <cell r="C2483" t="str">
            <v>UN</v>
          </cell>
          <cell r="D2483">
            <v>7.1</v>
          </cell>
        </row>
        <row r="2484">
          <cell r="A2484">
            <v>85129</v>
          </cell>
          <cell r="B2484" t="str">
            <v>CURVA DE RETORNO F0G0 DN 1 1/4" (32MM)</v>
          </cell>
          <cell r="C2484" t="str">
            <v>UN</v>
          </cell>
          <cell r="D2484">
            <v>10.57</v>
          </cell>
        </row>
        <row r="2485">
          <cell r="A2485">
            <v>85130</v>
          </cell>
          <cell r="B2485" t="str">
            <v>CURVA DE RETORNO F0G0 DN 1 1/2" (40MM)</v>
          </cell>
          <cell r="C2485" t="str">
            <v>UN</v>
          </cell>
          <cell r="D2485">
            <v>14.36</v>
          </cell>
        </row>
        <row r="2486">
          <cell r="A2486">
            <v>85131</v>
          </cell>
          <cell r="B2486" t="str">
            <v>CURVA DE RETORNO F0G0 DN 2" (50MM)</v>
          </cell>
          <cell r="C2486" t="str">
            <v>UN</v>
          </cell>
          <cell r="D2486">
            <v>21.49</v>
          </cell>
        </row>
        <row r="2487">
          <cell r="A2487">
            <v>85137</v>
          </cell>
          <cell r="B2487" t="str">
            <v>CURVA DE TRANSPOS.F0G0 DN 1/2" X 1/2" (15 X 15MM)</v>
          </cell>
          <cell r="C2487" t="str">
            <v>UN</v>
          </cell>
          <cell r="D2487">
            <v>5.16</v>
          </cell>
        </row>
        <row r="2488">
          <cell r="A2488">
            <v>85138</v>
          </cell>
          <cell r="B2488" t="str">
            <v>CURVA DE TRANSPOS. F0G0 DN 1/2" X 1" (15 X 20MM)</v>
          </cell>
          <cell r="C2488" t="str">
            <v>UN</v>
          </cell>
          <cell r="D2488">
            <v>5.76</v>
          </cell>
        </row>
        <row r="2489">
          <cell r="A2489">
            <v>85139</v>
          </cell>
          <cell r="B2489" t="str">
            <v>CURVA DE TRANSPOS.F0G0 DN 1/2" X 1 1/2"(15 X 40MM)</v>
          </cell>
          <cell r="C2489" t="str">
            <v>UN</v>
          </cell>
          <cell r="D2489">
            <v>8.93</v>
          </cell>
        </row>
        <row r="2490">
          <cell r="A2490">
            <v>85140</v>
          </cell>
          <cell r="B2490" t="str">
            <v>CURVA DE TRANSPOS.F0G0 DN 3/4" X 3/4"(20 X 20MM)</v>
          </cell>
          <cell r="C2490" t="str">
            <v>UN</v>
          </cell>
          <cell r="D2490">
            <v>7.19</v>
          </cell>
        </row>
        <row r="2491">
          <cell r="A2491">
            <v>85141</v>
          </cell>
          <cell r="B2491" t="str">
            <v>CURVA DE TRANSPOS. F0G0 DN 3/4" X 1" (20 X 25MM)</v>
          </cell>
          <cell r="C2491" t="str">
            <v>UN</v>
          </cell>
          <cell r="D2491">
            <v>7.81</v>
          </cell>
        </row>
        <row r="2492">
          <cell r="A2492">
            <v>85142</v>
          </cell>
          <cell r="B2492" t="str">
            <v>CURVA DE TRANSPOS.F0G0 DN 3/4" X 1 1/2"(20 X 40MM)</v>
          </cell>
          <cell r="C2492" t="str">
            <v>UN</v>
          </cell>
          <cell r="D2492">
            <v>10.06</v>
          </cell>
        </row>
        <row r="2493">
          <cell r="A2493">
            <v>85143</v>
          </cell>
          <cell r="B2493" t="str">
            <v>CURVA DE TRANSPOS.F0G0 DN 1" X 1 1/2" (25 X 40MM)</v>
          </cell>
          <cell r="C2493" t="str">
            <v>UN</v>
          </cell>
          <cell r="D2493">
            <v>11.14</v>
          </cell>
        </row>
        <row r="2494">
          <cell r="A2494">
            <v>85149</v>
          </cell>
          <cell r="B2494" t="str">
            <v>COTOVELO F0G0 DN 1/4" (8MM)</v>
          </cell>
          <cell r="C2494" t="str">
            <v>UN</v>
          </cell>
          <cell r="D2494">
            <v>1.1499999999999999</v>
          </cell>
        </row>
        <row r="2495">
          <cell r="A2495">
            <v>85150</v>
          </cell>
          <cell r="B2495" t="str">
            <v>COTOVELO F0G0 DN 3/8" (10MM)</v>
          </cell>
          <cell r="C2495" t="str">
            <v>UN</v>
          </cell>
          <cell r="D2495">
            <v>1.07</v>
          </cell>
        </row>
        <row r="2496">
          <cell r="A2496">
            <v>85151</v>
          </cell>
          <cell r="B2496" t="str">
            <v>COTOVELO F0G0 DN 1/2" (15MM)</v>
          </cell>
          <cell r="C2496" t="str">
            <v>UN</v>
          </cell>
          <cell r="D2496">
            <v>1.33</v>
          </cell>
        </row>
        <row r="2497">
          <cell r="A2497">
            <v>85152</v>
          </cell>
          <cell r="B2497" t="str">
            <v>COTOVELO F0G0 DN 3/4" (20MM)</v>
          </cell>
          <cell r="C2497" t="str">
            <v>UN</v>
          </cell>
          <cell r="D2497">
            <v>1.87</v>
          </cell>
        </row>
        <row r="2498">
          <cell r="A2498">
            <v>85153</v>
          </cell>
          <cell r="B2498" t="str">
            <v>COTOVELO F0G0 DN 1" (25MM)</v>
          </cell>
          <cell r="C2498" t="str">
            <v>UN</v>
          </cell>
          <cell r="D2498">
            <v>2.8</v>
          </cell>
        </row>
        <row r="2499">
          <cell r="A2499">
            <v>85154</v>
          </cell>
          <cell r="B2499" t="str">
            <v>COTOVELO F0G0 DN 1 1/4" (32MM)</v>
          </cell>
          <cell r="C2499" t="str">
            <v>UN</v>
          </cell>
          <cell r="D2499">
            <v>4.18</v>
          </cell>
        </row>
        <row r="2500">
          <cell r="A2500">
            <v>85155</v>
          </cell>
          <cell r="B2500" t="str">
            <v>COTOVELO F0G0 DN 1 1/2" (40MM)</v>
          </cell>
          <cell r="C2500" t="str">
            <v>UN</v>
          </cell>
          <cell r="D2500">
            <v>5.68</v>
          </cell>
        </row>
        <row r="2501">
          <cell r="A2501">
            <v>85156</v>
          </cell>
          <cell r="B2501" t="str">
            <v>COTOVELO F0G0 DN 2" (50MM)</v>
          </cell>
          <cell r="C2501" t="str">
            <v>UN</v>
          </cell>
          <cell r="D2501">
            <v>7.57</v>
          </cell>
        </row>
        <row r="2502">
          <cell r="A2502">
            <v>85157</v>
          </cell>
          <cell r="B2502" t="str">
            <v>COTOVELO F0G0 DN 2 1/2" (65MM)</v>
          </cell>
          <cell r="C2502" t="str">
            <v>UN</v>
          </cell>
          <cell r="D2502">
            <v>14.41</v>
          </cell>
        </row>
        <row r="2503">
          <cell r="A2503">
            <v>85158</v>
          </cell>
          <cell r="B2503" t="str">
            <v>COTOVELO F0G0 DN 3" (80MM)</v>
          </cell>
          <cell r="C2503" t="str">
            <v>UN</v>
          </cell>
          <cell r="D2503">
            <v>22.32</v>
          </cell>
        </row>
        <row r="2504">
          <cell r="A2504">
            <v>85159</v>
          </cell>
          <cell r="B2504" t="str">
            <v>COTOVELO F0G0 DN 4" (100MM)</v>
          </cell>
          <cell r="C2504" t="str">
            <v>UN</v>
          </cell>
          <cell r="D2504">
            <v>41.22</v>
          </cell>
        </row>
        <row r="2505">
          <cell r="A2505">
            <v>85160</v>
          </cell>
          <cell r="B2505" t="str">
            <v>COTOVELO F0G0 DN 5" (125MM)</v>
          </cell>
          <cell r="C2505" t="str">
            <v>UN</v>
          </cell>
          <cell r="D2505">
            <v>104.47</v>
          </cell>
        </row>
        <row r="2506">
          <cell r="A2506">
            <v>85161</v>
          </cell>
          <cell r="B2506" t="str">
            <v>COTOVELO F0G0 DN 6" (150MM)</v>
          </cell>
          <cell r="C2506" t="str">
            <v>UN</v>
          </cell>
          <cell r="D2506">
            <v>157.58000000000001</v>
          </cell>
        </row>
        <row r="2507">
          <cell r="A2507">
            <v>85167</v>
          </cell>
          <cell r="B2507" t="str">
            <v>COTOVELO DE RED. F0G0 DN 3/8" X 1/4" (10 X 8MM)</v>
          </cell>
          <cell r="C2507" t="str">
            <v>UN</v>
          </cell>
          <cell r="D2507">
            <v>1.35</v>
          </cell>
        </row>
        <row r="2508">
          <cell r="A2508">
            <v>85168</v>
          </cell>
          <cell r="B2508" t="str">
            <v>COTOVELO DE RED. F0G0 DN 1/2" X 3/8" (15 X 10MM)</v>
          </cell>
          <cell r="C2508" t="str">
            <v>UN</v>
          </cell>
          <cell r="D2508">
            <v>1.35</v>
          </cell>
        </row>
        <row r="2509">
          <cell r="A2509">
            <v>85169</v>
          </cell>
          <cell r="B2509" t="str">
            <v>COTOVELO DE RED. F0G0 DN 3/4" X 3/8" (20 X 10MM)</v>
          </cell>
          <cell r="C2509" t="str">
            <v>UN</v>
          </cell>
          <cell r="D2509">
            <v>1.81</v>
          </cell>
        </row>
        <row r="2510">
          <cell r="A2510">
            <v>85170</v>
          </cell>
          <cell r="B2510" t="str">
            <v>COTOVELO DE RED. F0G0 DN 3/4" X 1/2" (20 X 15MM)</v>
          </cell>
          <cell r="C2510" t="str">
            <v>UN</v>
          </cell>
          <cell r="D2510">
            <v>1.81</v>
          </cell>
        </row>
        <row r="2511">
          <cell r="A2511">
            <v>85171</v>
          </cell>
          <cell r="B2511" t="str">
            <v>COTOVELO DE RED. F0G0 DN 1" X 1/2" (25 X 15MM)</v>
          </cell>
          <cell r="C2511" t="str">
            <v>UN</v>
          </cell>
          <cell r="D2511">
            <v>2.59</v>
          </cell>
        </row>
        <row r="2512">
          <cell r="A2512">
            <v>85172</v>
          </cell>
          <cell r="B2512" t="str">
            <v>COTOVELO DE RED. F0G0 DN 1" X 3/4" (25 X 20MM)</v>
          </cell>
          <cell r="C2512" t="str">
            <v>UN</v>
          </cell>
          <cell r="D2512">
            <v>2.59</v>
          </cell>
        </row>
        <row r="2513">
          <cell r="A2513">
            <v>85173</v>
          </cell>
          <cell r="B2513" t="str">
            <v>COTOVELO DE RED.F0G0 DN 1 1/4" X 3/4" (32 X 20MM)</v>
          </cell>
          <cell r="C2513" t="str">
            <v>UN</v>
          </cell>
          <cell r="D2513">
            <v>3.97</v>
          </cell>
        </row>
        <row r="2514">
          <cell r="A2514">
            <v>85174</v>
          </cell>
          <cell r="B2514" t="str">
            <v>COTOVELO DE RED. F0G0 DN 1 1/4" X 1" (32 X 25MM)</v>
          </cell>
          <cell r="C2514" t="str">
            <v>UN</v>
          </cell>
          <cell r="D2514">
            <v>3.97</v>
          </cell>
        </row>
        <row r="2515">
          <cell r="A2515">
            <v>85175</v>
          </cell>
          <cell r="B2515" t="str">
            <v>COTOVELO DE RED.F0G0 DN 1 1/2" X 3/4" (40 X 20MM)</v>
          </cell>
          <cell r="C2515" t="str">
            <v>UN</v>
          </cell>
          <cell r="D2515">
            <v>5.39</v>
          </cell>
        </row>
        <row r="2516">
          <cell r="A2516">
            <v>85176</v>
          </cell>
          <cell r="B2516" t="str">
            <v>COTOVELO DE RED. F0G0 DN 1 1/2" X 1" (40 X 25MM)</v>
          </cell>
          <cell r="C2516" t="str">
            <v>UN</v>
          </cell>
          <cell r="D2516">
            <v>5.39</v>
          </cell>
        </row>
        <row r="2517">
          <cell r="A2517">
            <v>85177</v>
          </cell>
          <cell r="B2517" t="str">
            <v>COTOVELO RED.F0G0 DN 1 1/2" X 1 1/4" (40 X 32MM)</v>
          </cell>
          <cell r="C2517" t="str">
            <v>UN</v>
          </cell>
          <cell r="D2517">
            <v>5.39</v>
          </cell>
        </row>
        <row r="2518">
          <cell r="A2518">
            <v>85178</v>
          </cell>
          <cell r="B2518" t="str">
            <v>COTOVELO DE RED. F0G0 DN 2" X 1 1/2" (50 X 40MM)</v>
          </cell>
          <cell r="C2518" t="str">
            <v>UN</v>
          </cell>
          <cell r="D2518">
            <v>7.2</v>
          </cell>
        </row>
        <row r="2519">
          <cell r="A2519">
            <v>85179</v>
          </cell>
          <cell r="B2519" t="str">
            <v>COTOVELO DE RED. F0G0 DN 2 1/2" X 2" (65 X 50MM)</v>
          </cell>
          <cell r="C2519" t="str">
            <v>UN</v>
          </cell>
          <cell r="D2519">
            <v>14.94</v>
          </cell>
        </row>
        <row r="2520">
          <cell r="A2520">
            <v>85186</v>
          </cell>
          <cell r="B2520" t="str">
            <v>COTOVELO RZ F0G0 DN 1/2" (15MM)</v>
          </cell>
          <cell r="C2520" t="str">
            <v>UN</v>
          </cell>
          <cell r="D2520">
            <v>1.49</v>
          </cell>
        </row>
        <row r="2521">
          <cell r="A2521">
            <v>85187</v>
          </cell>
          <cell r="B2521" t="str">
            <v>COTOVELO RZ F0G0 DN 3/4" (20MM)</v>
          </cell>
          <cell r="C2521" t="str">
            <v>UN</v>
          </cell>
          <cell r="D2521">
            <v>2.08</v>
          </cell>
        </row>
        <row r="2522">
          <cell r="A2522">
            <v>85193</v>
          </cell>
          <cell r="B2522" t="str">
            <v>COTOVELO RZ RED.F0G0 DN 3/4" X 1/2" (20 X 15MM)</v>
          </cell>
          <cell r="C2522" t="str">
            <v>UN</v>
          </cell>
          <cell r="D2522">
            <v>2.0499999999999998</v>
          </cell>
        </row>
        <row r="2523">
          <cell r="A2523">
            <v>85199</v>
          </cell>
          <cell r="B2523" t="str">
            <v>COTOVELO F0G0 MACH0-FEMEA DN 1/4" (8MM)</v>
          </cell>
          <cell r="C2523" t="str">
            <v>UN</v>
          </cell>
          <cell r="D2523">
            <v>1.41</v>
          </cell>
        </row>
        <row r="2524">
          <cell r="A2524">
            <v>85201</v>
          </cell>
          <cell r="B2524" t="str">
            <v>COTOVELO F0G0 MACHO-FEMEA DN 3/8" (10MM)</v>
          </cell>
          <cell r="C2524" t="str">
            <v>UN</v>
          </cell>
          <cell r="D2524">
            <v>1.33</v>
          </cell>
        </row>
        <row r="2525">
          <cell r="A2525">
            <v>85202</v>
          </cell>
          <cell r="B2525" t="str">
            <v>COTOVELO F0G0 MACH0-FEMEA DN 1/2" (15MM)</v>
          </cell>
          <cell r="C2525" t="str">
            <v>UN</v>
          </cell>
          <cell r="D2525">
            <v>1.71</v>
          </cell>
        </row>
        <row r="2526">
          <cell r="A2526">
            <v>85203</v>
          </cell>
          <cell r="B2526" t="str">
            <v>COTOVELO F0G0 MACH0-FEMEA DN 3/4" (20MM)</v>
          </cell>
          <cell r="C2526" t="str">
            <v>UN</v>
          </cell>
          <cell r="D2526">
            <v>2.44</v>
          </cell>
        </row>
        <row r="2527">
          <cell r="A2527">
            <v>85204</v>
          </cell>
          <cell r="B2527" t="str">
            <v>COTOVELO F0G0 MACH0-FEMEA DN 1" (25MM)</v>
          </cell>
          <cell r="C2527" t="str">
            <v>UN</v>
          </cell>
          <cell r="D2527">
            <v>3.61</v>
          </cell>
        </row>
        <row r="2528">
          <cell r="A2528">
            <v>85205</v>
          </cell>
          <cell r="B2528" t="str">
            <v>COTOVELO F0G0 MACH0-FEMEA DN 1 1/4" (32MM)</v>
          </cell>
          <cell r="C2528" t="str">
            <v>UN</v>
          </cell>
          <cell r="D2528">
            <v>5.49</v>
          </cell>
        </row>
        <row r="2529">
          <cell r="A2529">
            <v>85206</v>
          </cell>
          <cell r="B2529" t="str">
            <v>COTOVELO F0G0 MACH0-FEMEA DN 1 1/2" (40MM)</v>
          </cell>
          <cell r="C2529" t="str">
            <v>UN</v>
          </cell>
          <cell r="D2529">
            <v>7.16</v>
          </cell>
        </row>
        <row r="2530">
          <cell r="A2530">
            <v>85207</v>
          </cell>
          <cell r="B2530" t="str">
            <v>COTOVELO F0G0 MACH0-FEMEA DN 2" (50MM)</v>
          </cell>
          <cell r="C2530" t="str">
            <v>UN</v>
          </cell>
          <cell r="D2530">
            <v>10.33</v>
          </cell>
        </row>
        <row r="2531">
          <cell r="A2531">
            <v>85208</v>
          </cell>
          <cell r="B2531" t="str">
            <v>COTOVELO F0G0 MACH0-FEMEA DN 2 1/2" (65MM)</v>
          </cell>
          <cell r="C2531" t="str">
            <v>UN</v>
          </cell>
          <cell r="D2531">
            <v>21.57</v>
          </cell>
        </row>
        <row r="2532">
          <cell r="A2532">
            <v>85209</v>
          </cell>
          <cell r="B2532" t="str">
            <v>COTOVELO F0G0 MACH0-FEMEA DN 3" (80MM)</v>
          </cell>
          <cell r="C2532" t="str">
            <v>UN</v>
          </cell>
          <cell r="D2532">
            <v>24.82</v>
          </cell>
        </row>
        <row r="2533">
          <cell r="A2533">
            <v>85215</v>
          </cell>
          <cell r="B2533" t="str">
            <v>COTOVELO 45G F0G0 DN 3/8" (10MM)</v>
          </cell>
          <cell r="C2533" t="str">
            <v>UN</v>
          </cell>
          <cell r="D2533">
            <v>1.4</v>
          </cell>
        </row>
        <row r="2534">
          <cell r="A2534">
            <v>85216</v>
          </cell>
          <cell r="B2534" t="str">
            <v>COTOVELO 45G F0G0 DN 1/2" (15MM)</v>
          </cell>
          <cell r="C2534" t="str">
            <v>UN</v>
          </cell>
          <cell r="D2534">
            <v>1.4</v>
          </cell>
        </row>
        <row r="2535">
          <cell r="A2535">
            <v>85217</v>
          </cell>
          <cell r="B2535" t="str">
            <v>COTOVELO 45G F0G0 DN 3/4" (20MM)</v>
          </cell>
          <cell r="C2535" t="str">
            <v>UN</v>
          </cell>
          <cell r="D2535">
            <v>1.78</v>
          </cell>
        </row>
        <row r="2536">
          <cell r="A2536">
            <v>85218</v>
          </cell>
          <cell r="B2536" t="str">
            <v>COTOVELO 45G F0G0 DN 1" (25MM)</v>
          </cell>
          <cell r="C2536" t="str">
            <v>UN</v>
          </cell>
          <cell r="D2536">
            <v>2.46</v>
          </cell>
        </row>
        <row r="2537">
          <cell r="A2537">
            <v>85219</v>
          </cell>
          <cell r="B2537" t="str">
            <v>COTOVELO 45G F0G0 DN 1 1/4" (32MM)</v>
          </cell>
          <cell r="C2537" t="str">
            <v>UN</v>
          </cell>
          <cell r="D2537">
            <v>3.81</v>
          </cell>
        </row>
        <row r="2538">
          <cell r="A2538">
            <v>85220</v>
          </cell>
          <cell r="B2538" t="str">
            <v>COTOVELO 45G F0G0 DN 1 1/2" (40MM)</v>
          </cell>
          <cell r="C2538" t="str">
            <v>UN</v>
          </cell>
          <cell r="D2538">
            <v>5.12</v>
          </cell>
        </row>
        <row r="2539">
          <cell r="A2539">
            <v>85221</v>
          </cell>
          <cell r="B2539" t="str">
            <v>COTOVELO 45G F0G0 DN 2" (50MM)</v>
          </cell>
          <cell r="C2539" t="str">
            <v>UN</v>
          </cell>
          <cell r="D2539">
            <v>7.58</v>
          </cell>
        </row>
        <row r="2540">
          <cell r="A2540">
            <v>85222</v>
          </cell>
          <cell r="B2540" t="str">
            <v>COTOVELO 45G F0G0 DN 2 1/2" (65MM)</v>
          </cell>
          <cell r="C2540" t="str">
            <v>UN</v>
          </cell>
          <cell r="D2540">
            <v>15.54</v>
          </cell>
        </row>
        <row r="2541">
          <cell r="A2541">
            <v>85223</v>
          </cell>
          <cell r="B2541" t="str">
            <v>COTOVELO 45G F0G0 DN 3" (80MM)</v>
          </cell>
          <cell r="C2541" t="str">
            <v>UN</v>
          </cell>
          <cell r="D2541">
            <v>23.96</v>
          </cell>
        </row>
        <row r="2542">
          <cell r="A2542">
            <v>85224</v>
          </cell>
          <cell r="B2542" t="str">
            <v>COTOVELO 45G F0G0 DN 4" (100MM)</v>
          </cell>
          <cell r="C2542" t="str">
            <v>UN</v>
          </cell>
          <cell r="D2542">
            <v>43.63</v>
          </cell>
        </row>
        <row r="2543">
          <cell r="A2543">
            <v>85225</v>
          </cell>
          <cell r="B2543" t="str">
            <v>COTOVELO 45G F0G0 DN 5" (125MM)</v>
          </cell>
          <cell r="C2543" t="str">
            <v>UN</v>
          </cell>
          <cell r="D2543">
            <v>109.59</v>
          </cell>
        </row>
        <row r="2544">
          <cell r="A2544">
            <v>85226</v>
          </cell>
          <cell r="B2544" t="str">
            <v>COTOVELO 45G F0G0 DN 6" (150MM)</v>
          </cell>
          <cell r="C2544" t="str">
            <v>UN</v>
          </cell>
          <cell r="D2544">
            <v>163.86</v>
          </cell>
        </row>
        <row r="2545">
          <cell r="A2545">
            <v>85232</v>
          </cell>
          <cell r="B2545" t="str">
            <v>COTOVELO F0G0 C/ SAIDA LATERAL DN 3/8" (10MM)</v>
          </cell>
          <cell r="C2545" t="str">
            <v>UN</v>
          </cell>
          <cell r="D2545">
            <v>2.67</v>
          </cell>
        </row>
        <row r="2546">
          <cell r="A2546">
            <v>85233</v>
          </cell>
          <cell r="B2546" t="str">
            <v>COTOVELO F0G0 C/ SAIDA LATERAL DN 1/2" (15MM)</v>
          </cell>
          <cell r="C2546" t="str">
            <v>UN</v>
          </cell>
          <cell r="D2546">
            <v>2.67</v>
          </cell>
        </row>
        <row r="2547">
          <cell r="A2547">
            <v>85234</v>
          </cell>
          <cell r="B2547" t="str">
            <v>COTOVELO F0G0 C/ SAIDA LATERAL DN 3/4" (20MM)</v>
          </cell>
          <cell r="C2547" t="str">
            <v>UN</v>
          </cell>
          <cell r="D2547">
            <v>3.87</v>
          </cell>
        </row>
        <row r="2548">
          <cell r="A2548">
            <v>85235</v>
          </cell>
          <cell r="B2548" t="str">
            <v>COTOVELO F0G0 C/ SAIDA LATERAL DN 1" (25MM)</v>
          </cell>
          <cell r="C2548" t="str">
            <v>UN</v>
          </cell>
          <cell r="D2548">
            <v>5.55</v>
          </cell>
        </row>
        <row r="2549">
          <cell r="A2549">
            <v>85236</v>
          </cell>
          <cell r="B2549" t="str">
            <v>COTOVELO F0G0 C/ SAIDA LATERAL DN 1 1/4" (32MM)</v>
          </cell>
          <cell r="C2549" t="str">
            <v>UN</v>
          </cell>
          <cell r="D2549">
            <v>8.44</v>
          </cell>
        </row>
        <row r="2550">
          <cell r="A2550">
            <v>85237</v>
          </cell>
          <cell r="B2550" t="str">
            <v>COTOVELO F0G0 C/ SAIDA LATERAL DN 1 1/2" (40MM)</v>
          </cell>
          <cell r="C2550" t="str">
            <v>UN</v>
          </cell>
          <cell r="D2550">
            <v>11.56</v>
          </cell>
        </row>
        <row r="2551">
          <cell r="A2551">
            <v>85238</v>
          </cell>
          <cell r="B2551" t="str">
            <v>COTOVELO F0G0 C/ SAIDA LATERAL DN 2" (50MM)</v>
          </cell>
          <cell r="C2551" t="str">
            <v>UN</v>
          </cell>
          <cell r="D2551">
            <v>15.06</v>
          </cell>
        </row>
        <row r="2552">
          <cell r="A2552">
            <v>85244</v>
          </cell>
          <cell r="B2552" t="str">
            <v>COTOVELO F0G0 PARA TUBO PEAD DN 1/2" (15MM)</v>
          </cell>
          <cell r="C2552" t="str">
            <v>UN</v>
          </cell>
          <cell r="D2552">
            <v>5</v>
          </cell>
        </row>
        <row r="2553">
          <cell r="A2553">
            <v>85245</v>
          </cell>
          <cell r="B2553" t="str">
            <v>COTOVELO F0G0 PARA TUBO PEAD DN 3/4" (20MM)</v>
          </cell>
          <cell r="C2553" t="str">
            <v>UN</v>
          </cell>
          <cell r="D2553">
            <v>6.17</v>
          </cell>
        </row>
        <row r="2554">
          <cell r="A2554">
            <v>85251</v>
          </cell>
          <cell r="B2554" t="str">
            <v>TE F0G0 DN 1/4" (8MM)</v>
          </cell>
          <cell r="C2554" t="str">
            <v>UN</v>
          </cell>
          <cell r="D2554">
            <v>1.33</v>
          </cell>
        </row>
        <row r="2555">
          <cell r="A2555">
            <v>85252</v>
          </cell>
          <cell r="B2555" t="str">
            <v>TE F0G0 DN 3/8" (10MM)</v>
          </cell>
          <cell r="C2555" t="str">
            <v>UN</v>
          </cell>
          <cell r="D2555">
            <v>1.33</v>
          </cell>
        </row>
        <row r="2556">
          <cell r="A2556">
            <v>85253</v>
          </cell>
          <cell r="B2556" t="str">
            <v>TE F0G0 DN 1/2" (15MM)</v>
          </cell>
          <cell r="C2556" t="str">
            <v>UN</v>
          </cell>
          <cell r="D2556">
            <v>1.6</v>
          </cell>
        </row>
        <row r="2557">
          <cell r="A2557">
            <v>85254</v>
          </cell>
          <cell r="B2557" t="str">
            <v>TE F0G0 DN 3/4" (20MM)</v>
          </cell>
          <cell r="C2557" t="str">
            <v>UN</v>
          </cell>
          <cell r="D2557">
            <v>2.3199999999999998</v>
          </cell>
        </row>
        <row r="2558">
          <cell r="A2558">
            <v>85255</v>
          </cell>
          <cell r="B2558" t="str">
            <v>TE F0G0 DN 1" (25MM)</v>
          </cell>
          <cell r="C2558" t="str">
            <v>UN</v>
          </cell>
          <cell r="D2558">
            <v>2.99</v>
          </cell>
        </row>
        <row r="2559">
          <cell r="A2559">
            <v>85256</v>
          </cell>
          <cell r="B2559" t="str">
            <v>TE F0G0 DN 1 1/4" (32MM)</v>
          </cell>
          <cell r="C2559" t="str">
            <v>UN</v>
          </cell>
          <cell r="D2559">
            <v>4.71</v>
          </cell>
        </row>
        <row r="2560">
          <cell r="A2560">
            <v>85257</v>
          </cell>
          <cell r="B2560" t="str">
            <v>TE F0G0 DN 1 1/2" (40MM)</v>
          </cell>
          <cell r="C2560" t="str">
            <v>UN</v>
          </cell>
          <cell r="D2560">
            <v>6.52</v>
          </cell>
        </row>
        <row r="2561">
          <cell r="A2561">
            <v>85258</v>
          </cell>
          <cell r="B2561" t="str">
            <v>TE F0G0 DN 2" (50MM)</v>
          </cell>
          <cell r="C2561" t="str">
            <v>UN</v>
          </cell>
          <cell r="D2561">
            <v>8.5299999999999994</v>
          </cell>
        </row>
        <row r="2562">
          <cell r="A2562">
            <v>85259</v>
          </cell>
          <cell r="B2562" t="str">
            <v>TE F0G0 DN 2 1/2" (65MM)</v>
          </cell>
          <cell r="C2562" t="str">
            <v>UN</v>
          </cell>
          <cell r="D2562">
            <v>19.260000000000002</v>
          </cell>
        </row>
        <row r="2563">
          <cell r="A2563">
            <v>85260</v>
          </cell>
          <cell r="B2563" t="str">
            <v>TE F0G0 DN 3" (80MM)</v>
          </cell>
          <cell r="C2563" t="str">
            <v>UN</v>
          </cell>
          <cell r="D2563">
            <v>29.47</v>
          </cell>
        </row>
        <row r="2564">
          <cell r="A2564">
            <v>85261</v>
          </cell>
          <cell r="B2564" t="str">
            <v>TE F0G0 DN 4" (100MM)</v>
          </cell>
          <cell r="C2564" t="str">
            <v>UN</v>
          </cell>
          <cell r="D2564">
            <v>54.55</v>
          </cell>
        </row>
        <row r="2565">
          <cell r="A2565">
            <v>85262</v>
          </cell>
          <cell r="B2565" t="str">
            <v>TE F0G0 DN 5" (125MM)</v>
          </cell>
          <cell r="C2565" t="str">
            <v>UN</v>
          </cell>
          <cell r="D2565">
            <v>135.80000000000001</v>
          </cell>
        </row>
        <row r="2566">
          <cell r="A2566">
            <v>85263</v>
          </cell>
          <cell r="B2566" t="str">
            <v>TE F0G0 DN 6" (150MM)</v>
          </cell>
          <cell r="C2566" t="str">
            <v>UN</v>
          </cell>
          <cell r="D2566">
            <v>199.64</v>
          </cell>
        </row>
        <row r="2567">
          <cell r="A2567">
            <v>85269</v>
          </cell>
          <cell r="B2567" t="str">
            <v>TE 45G F0G0 DN 1/2" (15MM)</v>
          </cell>
          <cell r="C2567" t="str">
            <v>UN</v>
          </cell>
          <cell r="D2567">
            <v>2.5099999999999998</v>
          </cell>
        </row>
        <row r="2568">
          <cell r="A2568">
            <v>85270</v>
          </cell>
          <cell r="B2568" t="str">
            <v>TE 45G F0G0 DN 3/4" (20MM)</v>
          </cell>
          <cell r="C2568" t="str">
            <v>UN</v>
          </cell>
          <cell r="D2568">
            <v>3.62</v>
          </cell>
        </row>
        <row r="2569">
          <cell r="A2569">
            <v>85271</v>
          </cell>
          <cell r="B2569" t="str">
            <v>TE 45G F0G0 DN 1" (25MM)</v>
          </cell>
          <cell r="C2569" t="str">
            <v>UN</v>
          </cell>
          <cell r="D2569">
            <v>5.79</v>
          </cell>
        </row>
        <row r="2570">
          <cell r="A2570">
            <v>85272</v>
          </cell>
          <cell r="B2570" t="str">
            <v>TE 45G F0G0 DN 1 1/4" (32MM)</v>
          </cell>
          <cell r="C2570" t="str">
            <v>UN</v>
          </cell>
          <cell r="D2570">
            <v>7.22</v>
          </cell>
        </row>
        <row r="2571">
          <cell r="A2571">
            <v>85273</v>
          </cell>
          <cell r="B2571" t="str">
            <v>TE 45G F0G0 DN 1 1/2" (40MM)</v>
          </cell>
          <cell r="C2571" t="str">
            <v>UN</v>
          </cell>
          <cell r="D2571">
            <v>9.99</v>
          </cell>
        </row>
        <row r="2572">
          <cell r="A2572">
            <v>85274</v>
          </cell>
          <cell r="B2572" t="str">
            <v>TE 45G F0G0 DN 2" (50MM)</v>
          </cell>
          <cell r="C2572" t="str">
            <v>UN</v>
          </cell>
          <cell r="D2572">
            <v>15.38</v>
          </cell>
        </row>
        <row r="2573">
          <cell r="A2573">
            <v>85275</v>
          </cell>
          <cell r="B2573" t="str">
            <v>TE 45G F0G0 DN 2 1/2" (65MM)</v>
          </cell>
          <cell r="C2573" t="str">
            <v>UN</v>
          </cell>
          <cell r="D2573">
            <v>28.87</v>
          </cell>
        </row>
        <row r="2574">
          <cell r="A2574">
            <v>85276</v>
          </cell>
          <cell r="B2574" t="str">
            <v>TE 45G F0G0 DN 3" (80MM)</v>
          </cell>
          <cell r="C2574" t="str">
            <v>UN</v>
          </cell>
          <cell r="D2574">
            <v>42.3</v>
          </cell>
        </row>
        <row r="2575">
          <cell r="A2575">
            <v>85277</v>
          </cell>
          <cell r="B2575" t="str">
            <v>TE 45G F0G0 DN 4" (100MM)</v>
          </cell>
          <cell r="C2575" t="str">
            <v>UN</v>
          </cell>
          <cell r="D2575">
            <v>80.569999999999993</v>
          </cell>
        </row>
        <row r="2576">
          <cell r="A2576">
            <v>85283</v>
          </cell>
          <cell r="B2576" t="str">
            <v>TE F0G0 DE CURVA DUPLA DN 1/2" (15MM)</v>
          </cell>
          <cell r="C2576" t="str">
            <v>UN</v>
          </cell>
          <cell r="D2576">
            <v>4.34</v>
          </cell>
        </row>
        <row r="2577">
          <cell r="A2577">
            <v>85284</v>
          </cell>
          <cell r="B2577" t="str">
            <v>TE F0G0 DE CURVA DUPLA DN 3/4" (20MM)</v>
          </cell>
          <cell r="C2577" t="str">
            <v>UN</v>
          </cell>
          <cell r="D2577">
            <v>6.12</v>
          </cell>
        </row>
        <row r="2578">
          <cell r="A2578">
            <v>85290</v>
          </cell>
          <cell r="B2578" t="str">
            <v>TE F0G0 P/ HIDRANTE DN 4" X 1 1/2" (100 X 65MM)</v>
          </cell>
          <cell r="C2578" t="str">
            <v>UN</v>
          </cell>
          <cell r="D2578">
            <v>50.36</v>
          </cell>
        </row>
        <row r="2579">
          <cell r="A2579">
            <v>85296</v>
          </cell>
          <cell r="B2579" t="str">
            <v>TE DE REDUCAO F0G0 DN 3/8" X 1/4" (10 X 8MM)</v>
          </cell>
          <cell r="C2579" t="str">
            <v>UN</v>
          </cell>
          <cell r="D2579">
            <v>1.54</v>
          </cell>
        </row>
        <row r="2580">
          <cell r="A2580">
            <v>85297</v>
          </cell>
          <cell r="B2580" t="str">
            <v>TE DE REDUCAO F0G0 DN 1/2" X 1/4" (15 X 8MM)</v>
          </cell>
          <cell r="C2580" t="str">
            <v>UN</v>
          </cell>
          <cell r="D2580">
            <v>1.54</v>
          </cell>
        </row>
        <row r="2581">
          <cell r="A2581">
            <v>85298</v>
          </cell>
          <cell r="B2581" t="str">
            <v>TE DE REDUCAO F0G0 DN 1/2" X 3/8" (15 X 10MM)</v>
          </cell>
          <cell r="C2581" t="str">
            <v>UN</v>
          </cell>
          <cell r="D2581">
            <v>1.54</v>
          </cell>
        </row>
        <row r="2582">
          <cell r="A2582">
            <v>85299</v>
          </cell>
          <cell r="B2582" t="str">
            <v>TE DE REDUCAO F0G0 DN 3/4" X 3/8" (25 X 10MM)</v>
          </cell>
          <cell r="C2582" t="str">
            <v>UN</v>
          </cell>
          <cell r="D2582">
            <v>2.16</v>
          </cell>
        </row>
        <row r="2583">
          <cell r="A2583">
            <v>85301</v>
          </cell>
          <cell r="B2583" t="str">
            <v>TE DE REDUCAO F0G0 DN 3/4" X 1/2" (20 X 15MM)</v>
          </cell>
          <cell r="C2583" t="str">
            <v>UN</v>
          </cell>
          <cell r="D2583">
            <v>2.16</v>
          </cell>
        </row>
        <row r="2584">
          <cell r="A2584">
            <v>85302</v>
          </cell>
          <cell r="B2584" t="str">
            <v>TE DE REDUCAO F0G0 DN 1" X 3/8" (25 X 10MM)</v>
          </cell>
          <cell r="C2584" t="str">
            <v>UN</v>
          </cell>
          <cell r="D2584">
            <v>3.19</v>
          </cell>
        </row>
        <row r="2585">
          <cell r="A2585">
            <v>85303</v>
          </cell>
          <cell r="B2585" t="str">
            <v>TE DE REDUCAO F0G0 DN 1" X 1/2" (25 X 15MM)</v>
          </cell>
          <cell r="C2585" t="str">
            <v>UN</v>
          </cell>
          <cell r="D2585">
            <v>3.19</v>
          </cell>
        </row>
        <row r="2586">
          <cell r="A2586">
            <v>85304</v>
          </cell>
          <cell r="B2586" t="str">
            <v>TE DE REDUCAO F0G0 DN 1" X 3/4" (25 X 20MM)</v>
          </cell>
          <cell r="C2586" t="str">
            <v>UN</v>
          </cell>
          <cell r="D2586">
            <v>3.19</v>
          </cell>
        </row>
        <row r="2587">
          <cell r="A2587">
            <v>85305</v>
          </cell>
          <cell r="B2587" t="str">
            <v>TE DE REDUCAO F0G0 DN 1 1/4" X 1/2" (32 X 15MM)</v>
          </cell>
          <cell r="C2587" t="str">
            <v>UN</v>
          </cell>
          <cell r="D2587">
            <v>4.83</v>
          </cell>
        </row>
        <row r="2588">
          <cell r="A2588">
            <v>85306</v>
          </cell>
          <cell r="B2588" t="str">
            <v>TE DE REDUCAO F0G0 DN 1 1/4" X 3/4" (32 X 20MM)</v>
          </cell>
          <cell r="C2588" t="str">
            <v>UN</v>
          </cell>
          <cell r="D2588">
            <v>4.83</v>
          </cell>
        </row>
        <row r="2589">
          <cell r="A2589">
            <v>85307</v>
          </cell>
          <cell r="B2589" t="str">
            <v>TE DE REDUCAO F0G0 DN 1 1/4" X 1" (32 X 25MM)</v>
          </cell>
          <cell r="C2589" t="str">
            <v>UN</v>
          </cell>
          <cell r="D2589">
            <v>4.83</v>
          </cell>
        </row>
        <row r="2590">
          <cell r="A2590">
            <v>85308</v>
          </cell>
          <cell r="B2590" t="str">
            <v>TE DE REDUCAO F0G0 DN 1 1/2" X 1/2" (40 X 15MM)</v>
          </cell>
          <cell r="C2590" t="str">
            <v>UN</v>
          </cell>
          <cell r="D2590">
            <v>6.43</v>
          </cell>
        </row>
        <row r="2591">
          <cell r="A2591">
            <v>85309</v>
          </cell>
          <cell r="B2591" t="str">
            <v>TE DE REDUCAO F0G0 DN 1 1/2" X 3/4" (40 X 20MM)</v>
          </cell>
          <cell r="C2591" t="str">
            <v>UN</v>
          </cell>
          <cell r="D2591">
            <v>6.43</v>
          </cell>
        </row>
        <row r="2592">
          <cell r="A2592">
            <v>85310</v>
          </cell>
          <cell r="B2592" t="str">
            <v>TE DE REDUCAO F0G0 DN 1 1/2" X 1" (40 X 25MM)</v>
          </cell>
          <cell r="C2592" t="str">
            <v>UN</v>
          </cell>
          <cell r="D2592">
            <v>6.43</v>
          </cell>
        </row>
        <row r="2593">
          <cell r="A2593">
            <v>85311</v>
          </cell>
          <cell r="B2593" t="str">
            <v>TE DE REDUCAO F0G0 DN 1 1/2" X 1 1/4" (40 X 32MM)</v>
          </cell>
          <cell r="C2593" t="str">
            <v>UN</v>
          </cell>
          <cell r="D2593">
            <v>6.43</v>
          </cell>
        </row>
        <row r="2594">
          <cell r="A2594">
            <v>85312</v>
          </cell>
          <cell r="B2594" t="str">
            <v>TE DE REDUCAO F0G0 DN 2" X 1/2" (50 X 15MM)</v>
          </cell>
          <cell r="C2594" t="str">
            <v>UN</v>
          </cell>
          <cell r="D2594">
            <v>9.15</v>
          </cell>
        </row>
        <row r="2595">
          <cell r="A2595">
            <v>85313</v>
          </cell>
          <cell r="B2595" t="str">
            <v>TE DE REDUCAO F0G0 DN 2" X 3/4" (50 X 20MM)</v>
          </cell>
          <cell r="C2595" t="str">
            <v>UN</v>
          </cell>
          <cell r="D2595">
            <v>9.15</v>
          </cell>
        </row>
        <row r="2596">
          <cell r="A2596">
            <v>85314</v>
          </cell>
          <cell r="B2596" t="str">
            <v>TE DE REDUCAO F0G0 DN 2" X 1" (50 X 25MM)</v>
          </cell>
          <cell r="C2596" t="str">
            <v>UN</v>
          </cell>
          <cell r="D2596">
            <v>9.15</v>
          </cell>
        </row>
        <row r="2597">
          <cell r="A2597">
            <v>85315</v>
          </cell>
          <cell r="B2597" t="str">
            <v>TE DE REDUCAO F0G0 DN 2" X 1 1/4" (50 X 32MM)</v>
          </cell>
          <cell r="C2597" t="str">
            <v>UN</v>
          </cell>
          <cell r="D2597">
            <v>9.15</v>
          </cell>
        </row>
        <row r="2598">
          <cell r="A2598">
            <v>85316</v>
          </cell>
          <cell r="B2598" t="str">
            <v>TE DE REDUCAO F0G0 DN 2" X 1 1/2" (50 X 40MM)</v>
          </cell>
          <cell r="C2598" t="str">
            <v>UN</v>
          </cell>
          <cell r="D2598">
            <v>9.15</v>
          </cell>
        </row>
        <row r="2599">
          <cell r="A2599">
            <v>85317</v>
          </cell>
          <cell r="B2599" t="str">
            <v>TE DE REDUCAO F0G0 DN 2 1/2" X 1" (65 X 25MM)</v>
          </cell>
          <cell r="C2599" t="str">
            <v>UN</v>
          </cell>
          <cell r="D2599">
            <v>19.329999999999998</v>
          </cell>
        </row>
        <row r="2600">
          <cell r="A2600">
            <v>85318</v>
          </cell>
          <cell r="B2600" t="str">
            <v>TE DE REDUCAO F0G0 DN 2 1/2" X 1 1/4" (65 X 32MM)</v>
          </cell>
          <cell r="C2600" t="str">
            <v>UN</v>
          </cell>
          <cell r="D2600">
            <v>19.329999999999998</v>
          </cell>
        </row>
        <row r="2601">
          <cell r="A2601">
            <v>85319</v>
          </cell>
          <cell r="B2601" t="str">
            <v>TE DE REDUCAO F0G0 DN 2 1/2" X 1 1/2" (65 X 40MM)</v>
          </cell>
          <cell r="C2601" t="str">
            <v>UN</v>
          </cell>
          <cell r="D2601">
            <v>19.329999999999998</v>
          </cell>
        </row>
        <row r="2602">
          <cell r="A2602">
            <v>85320</v>
          </cell>
          <cell r="B2602" t="str">
            <v>TE DE REDUCAO F0G0 DN 2 1/2" X 2" (65 X 50MM)</v>
          </cell>
          <cell r="C2602" t="str">
            <v>UN</v>
          </cell>
          <cell r="D2602">
            <v>19.329999999999998</v>
          </cell>
        </row>
        <row r="2603">
          <cell r="A2603">
            <v>85321</v>
          </cell>
          <cell r="B2603" t="str">
            <v>TE DE REDUCAO F0G0 DN 3" X 2" (80 X 50MM)</v>
          </cell>
          <cell r="C2603" t="str">
            <v>UN</v>
          </cell>
          <cell r="D2603">
            <v>29.47</v>
          </cell>
        </row>
        <row r="2604">
          <cell r="A2604">
            <v>85322</v>
          </cell>
          <cell r="B2604" t="str">
            <v>TE DE REDUCAO F0G0 DN 3" X 1 1/4" (80 X 32MM)</v>
          </cell>
          <cell r="C2604" t="str">
            <v>UN</v>
          </cell>
          <cell r="D2604">
            <v>29.47</v>
          </cell>
        </row>
        <row r="2605">
          <cell r="A2605">
            <v>85323</v>
          </cell>
          <cell r="B2605" t="str">
            <v>TE DE REDUCAO F0G0 DN 3" X 1 1/2" (80 X 40MM)</v>
          </cell>
          <cell r="C2605" t="str">
            <v>UN</v>
          </cell>
          <cell r="D2605">
            <v>29.47</v>
          </cell>
        </row>
        <row r="2606">
          <cell r="A2606">
            <v>85324</v>
          </cell>
          <cell r="B2606" t="str">
            <v>TE DE REDUCAO F0G0 DN 3" X 1" (80 X 25MM)</v>
          </cell>
          <cell r="C2606" t="str">
            <v>UN</v>
          </cell>
          <cell r="D2606">
            <v>29.47</v>
          </cell>
        </row>
        <row r="2607">
          <cell r="A2607">
            <v>85325</v>
          </cell>
          <cell r="B2607" t="str">
            <v>TE DE REDUCAO F0G0 DN 3" X 2 1/2" (80 X 65MM)</v>
          </cell>
          <cell r="C2607" t="str">
            <v>UN</v>
          </cell>
          <cell r="D2607">
            <v>29.47</v>
          </cell>
        </row>
        <row r="2608">
          <cell r="A2608">
            <v>85326</v>
          </cell>
          <cell r="B2608" t="str">
            <v>TE DE REDUCAO F0G0 DN 4" X 2" (100 X 50MM)</v>
          </cell>
          <cell r="C2608" t="str">
            <v>UN</v>
          </cell>
          <cell r="D2608">
            <v>54.55</v>
          </cell>
        </row>
        <row r="2609">
          <cell r="A2609">
            <v>85327</v>
          </cell>
          <cell r="B2609" t="str">
            <v>TE DE REDUCAO F0G0 DN 4" X 3" (100 X 80MM)</v>
          </cell>
          <cell r="C2609" t="str">
            <v>UN</v>
          </cell>
          <cell r="D2609">
            <v>54.55</v>
          </cell>
        </row>
        <row r="2610">
          <cell r="A2610">
            <v>85328</v>
          </cell>
          <cell r="B2610" t="str">
            <v>TE RED.F0G0 DN 3/4" X 1/2" X 1/2" (20 X 15 X 15MM)</v>
          </cell>
          <cell r="C2610" t="str">
            <v>UN</v>
          </cell>
          <cell r="D2610">
            <v>2.16</v>
          </cell>
        </row>
        <row r="2611">
          <cell r="A2611">
            <v>85329</v>
          </cell>
          <cell r="B2611" t="str">
            <v>TE RED.F0G0 DN 3/4" X 1" X 3/4" (20 X 25 X 20MM)</v>
          </cell>
          <cell r="C2611" t="str">
            <v>UN</v>
          </cell>
          <cell r="D2611">
            <v>3.19</v>
          </cell>
        </row>
        <row r="2612">
          <cell r="A2612">
            <v>85335</v>
          </cell>
          <cell r="B2612" t="str">
            <v>CRUZETA F0G0 DN 1/4" (8MM)</v>
          </cell>
          <cell r="C2612" t="str">
            <v>UN</v>
          </cell>
          <cell r="D2612">
            <v>2.86</v>
          </cell>
        </row>
        <row r="2613">
          <cell r="A2613">
            <v>85336</v>
          </cell>
          <cell r="B2613" t="str">
            <v>CRUZETA F0G0 DN 3/8" (10MM)</v>
          </cell>
          <cell r="C2613" t="str">
            <v>UN</v>
          </cell>
          <cell r="D2613">
            <v>2.86</v>
          </cell>
        </row>
        <row r="2614">
          <cell r="A2614">
            <v>85337</v>
          </cell>
          <cell r="B2614" t="str">
            <v>CRUZETA F0G0 DN 1/2" (15MM)</v>
          </cell>
          <cell r="C2614" t="str">
            <v>UN</v>
          </cell>
          <cell r="D2614">
            <v>3.18</v>
          </cell>
        </row>
        <row r="2615">
          <cell r="A2615">
            <v>85338</v>
          </cell>
          <cell r="B2615" t="str">
            <v>CRUZETA F0G0 DN 3/4" (20MM)</v>
          </cell>
          <cell r="C2615" t="str">
            <v>UN</v>
          </cell>
          <cell r="D2615">
            <v>4.4000000000000004</v>
          </cell>
        </row>
        <row r="2616">
          <cell r="A2616">
            <v>85339</v>
          </cell>
          <cell r="B2616" t="str">
            <v>CRUZETA F0G0 DN 1" (25MM)</v>
          </cell>
          <cell r="C2616" t="str">
            <v>UN</v>
          </cell>
          <cell r="D2616">
            <v>5.82</v>
          </cell>
        </row>
        <row r="2617">
          <cell r="A2617">
            <v>85340</v>
          </cell>
          <cell r="B2617" t="str">
            <v>CRUZETA F0G0 DN 1 1/4" (32MM)</v>
          </cell>
          <cell r="C2617" t="str">
            <v>UN</v>
          </cell>
          <cell r="D2617">
            <v>7.84</v>
          </cell>
        </row>
        <row r="2618">
          <cell r="A2618">
            <v>85341</v>
          </cell>
          <cell r="B2618" t="str">
            <v>CRUZETA F0G0 DN 1 1/2" (40MM)</v>
          </cell>
          <cell r="C2618" t="str">
            <v>UN</v>
          </cell>
          <cell r="D2618">
            <v>9.7200000000000006</v>
          </cell>
        </row>
        <row r="2619">
          <cell r="A2619">
            <v>85342</v>
          </cell>
          <cell r="B2619" t="str">
            <v>CRUZETA F0G0 DN 2" (50MM)</v>
          </cell>
          <cell r="C2619" t="str">
            <v>UN</v>
          </cell>
          <cell r="D2619">
            <v>14.49</v>
          </cell>
        </row>
        <row r="2620">
          <cell r="A2620">
            <v>85343</v>
          </cell>
          <cell r="B2620" t="str">
            <v>CRUZETA F0G0 DN 2 1/2" (65MM)</v>
          </cell>
          <cell r="C2620" t="str">
            <v>UN</v>
          </cell>
          <cell r="D2620">
            <v>26.49</v>
          </cell>
        </row>
        <row r="2621">
          <cell r="A2621">
            <v>85344</v>
          </cell>
          <cell r="B2621" t="str">
            <v>CRUZETA F0G0 DN 3" (80MM)</v>
          </cell>
          <cell r="C2621" t="str">
            <v>UN</v>
          </cell>
          <cell r="D2621">
            <v>32.479999999999997</v>
          </cell>
        </row>
        <row r="2622">
          <cell r="A2622">
            <v>85350</v>
          </cell>
          <cell r="B2622" t="str">
            <v>BUCHA DE REDUCAO F0G0 DN 3/8" X 1/4" (10 X 8MM)</v>
          </cell>
          <cell r="C2622" t="str">
            <v>UN</v>
          </cell>
          <cell r="D2622">
            <v>0.92</v>
          </cell>
        </row>
        <row r="2623">
          <cell r="A2623">
            <v>85351</v>
          </cell>
          <cell r="B2623" t="str">
            <v>BUCHA DE REDUCAO F0G0 DN 1/2" X 1/4" (15 X 8MM)</v>
          </cell>
          <cell r="C2623" t="str">
            <v>UN</v>
          </cell>
          <cell r="D2623">
            <v>0.66</v>
          </cell>
        </row>
        <row r="2624">
          <cell r="A2624">
            <v>85352</v>
          </cell>
          <cell r="B2624" t="str">
            <v>BUCHA DE REDUCAO F0G0 DN 1/2" X 3/8" (15 X 10MM)</v>
          </cell>
          <cell r="C2624" t="str">
            <v>UN</v>
          </cell>
          <cell r="D2624">
            <v>0.66</v>
          </cell>
        </row>
        <row r="2625">
          <cell r="A2625">
            <v>85353</v>
          </cell>
          <cell r="B2625" t="str">
            <v>BUCHA DE REDUCAO F0G0 DN 3/4" X 1/4" (20 X 8MM)</v>
          </cell>
          <cell r="C2625" t="str">
            <v>UN</v>
          </cell>
          <cell r="D2625">
            <v>0.88</v>
          </cell>
        </row>
        <row r="2626">
          <cell r="A2626">
            <v>85354</v>
          </cell>
          <cell r="B2626" t="str">
            <v>BUCHA DE REDUCAO F0G0 DN 3/4" X 3/8" (20 X 10MM)</v>
          </cell>
          <cell r="C2626" t="str">
            <v>UN</v>
          </cell>
          <cell r="D2626">
            <v>0.88</v>
          </cell>
        </row>
        <row r="2627">
          <cell r="A2627">
            <v>85355</v>
          </cell>
          <cell r="B2627" t="str">
            <v>BUCHA DE REDUCAO F0G0 DN 3/4" X 1/2" (20 X 15MM)</v>
          </cell>
          <cell r="C2627" t="str">
            <v>UN</v>
          </cell>
          <cell r="D2627">
            <v>0.84</v>
          </cell>
        </row>
        <row r="2628">
          <cell r="A2628">
            <v>85356</v>
          </cell>
          <cell r="B2628" t="str">
            <v>BUCHA DE REDUCAO F0G0 DN 1" X 3/8" (25 X 10MM)</v>
          </cell>
          <cell r="C2628" t="str">
            <v>UN</v>
          </cell>
          <cell r="D2628">
            <v>1.22</v>
          </cell>
        </row>
        <row r="2629">
          <cell r="A2629">
            <v>85357</v>
          </cell>
          <cell r="B2629" t="str">
            <v>BUCHA DE REDUCAO F0G0 DN 1" X 1/2" (25 X 15MM)</v>
          </cell>
          <cell r="C2629" t="str">
            <v>UN</v>
          </cell>
          <cell r="D2629">
            <v>1.22</v>
          </cell>
        </row>
        <row r="2630">
          <cell r="A2630">
            <v>85358</v>
          </cell>
          <cell r="B2630" t="str">
            <v>BUCHA DE REDUCAO F0G0 DN 1" X 3/4" (25 X 20MM)</v>
          </cell>
          <cell r="C2630" t="str">
            <v>UN</v>
          </cell>
          <cell r="D2630">
            <v>1.22</v>
          </cell>
        </row>
        <row r="2631">
          <cell r="A2631">
            <v>85359</v>
          </cell>
          <cell r="B2631" t="str">
            <v>BUCHA DE RED. F0G0 DN 1 1/4" X 1/2" (32 X 15MM)</v>
          </cell>
          <cell r="C2631" t="str">
            <v>UN</v>
          </cell>
          <cell r="D2631">
            <v>1.88</v>
          </cell>
        </row>
        <row r="2632">
          <cell r="A2632">
            <v>85360</v>
          </cell>
          <cell r="B2632" t="str">
            <v>BUCHA DE REDUCAO F0G0 DN 1 1/4" 3/4" (32 X 20MM)</v>
          </cell>
          <cell r="C2632" t="str">
            <v>UN</v>
          </cell>
          <cell r="D2632">
            <v>1.88</v>
          </cell>
        </row>
        <row r="2633">
          <cell r="A2633">
            <v>85361</v>
          </cell>
          <cell r="B2633" t="str">
            <v>BUCHA DE REDUCAO F0G0 DN 1 1/4" X 1" (32 X 25MM)</v>
          </cell>
          <cell r="C2633" t="str">
            <v>UN</v>
          </cell>
          <cell r="D2633">
            <v>1.88</v>
          </cell>
        </row>
        <row r="2634">
          <cell r="A2634">
            <v>85362</v>
          </cell>
          <cell r="B2634" t="str">
            <v>BUCHA DE RED. F0G0 DN 1 1/2" X 1/2" (40 X 15MM)</v>
          </cell>
          <cell r="C2634" t="str">
            <v>UN</v>
          </cell>
          <cell r="D2634">
            <v>2.65</v>
          </cell>
        </row>
        <row r="2635">
          <cell r="A2635">
            <v>85363</v>
          </cell>
          <cell r="B2635" t="str">
            <v>BUCHA DE RED. F0G0 DN 1 1/2" X 3/4" (40 X 20MM)</v>
          </cell>
          <cell r="C2635" t="str">
            <v>UN</v>
          </cell>
          <cell r="D2635">
            <v>2.65</v>
          </cell>
        </row>
        <row r="2636">
          <cell r="A2636">
            <v>85364</v>
          </cell>
          <cell r="B2636" t="str">
            <v>BUCHA DE REDUCAO F0G0 DN 1 1/2" X 1" (40 X 25MM)</v>
          </cell>
          <cell r="C2636" t="str">
            <v>UN</v>
          </cell>
          <cell r="D2636">
            <v>2.39</v>
          </cell>
        </row>
        <row r="2637">
          <cell r="A2637">
            <v>85365</v>
          </cell>
          <cell r="B2637" t="str">
            <v>BUCHA DE RED. F0G0 DN 1 1/2" X 1 1/4" (40 X 32MM)</v>
          </cell>
          <cell r="C2637" t="str">
            <v>UN</v>
          </cell>
          <cell r="D2637">
            <v>2.39</v>
          </cell>
        </row>
        <row r="2638">
          <cell r="A2638">
            <v>85366</v>
          </cell>
          <cell r="B2638" t="str">
            <v>BUCHA DE REDUCAO F0G0 DN 2" X 1/2" (50 X 15MM)</v>
          </cell>
          <cell r="C2638" t="str">
            <v>UN</v>
          </cell>
          <cell r="D2638">
            <v>3.61</v>
          </cell>
        </row>
        <row r="2639">
          <cell r="A2639">
            <v>85367</v>
          </cell>
          <cell r="B2639" t="str">
            <v>BUCHA DE REDUCAO F0G0 DN 2" X 1" (50 X 25MM)</v>
          </cell>
          <cell r="C2639" t="str">
            <v>UN</v>
          </cell>
          <cell r="D2639">
            <v>3.61</v>
          </cell>
        </row>
        <row r="2640">
          <cell r="A2640">
            <v>85368</v>
          </cell>
          <cell r="B2640" t="str">
            <v>BUCHA DE REDUCAO F0G0 DN 2" X 1 1/4" (50 X 32MM)</v>
          </cell>
          <cell r="C2640" t="str">
            <v>UN</v>
          </cell>
          <cell r="D2640">
            <v>3.61</v>
          </cell>
        </row>
        <row r="2641">
          <cell r="A2641">
            <v>85369</v>
          </cell>
          <cell r="B2641" t="str">
            <v>BUCHA DE REDUCAO F0G0 DN 2" X 1 1/2" (50 X 40MM)</v>
          </cell>
          <cell r="C2641" t="str">
            <v>UN</v>
          </cell>
          <cell r="D2641">
            <v>3.61</v>
          </cell>
        </row>
        <row r="2642">
          <cell r="A2642">
            <v>85370</v>
          </cell>
          <cell r="B2642" t="str">
            <v>BUCHA DE REDUCAO F0G0 DN 2 1/2" X 1" (65 X 25MM)</v>
          </cell>
          <cell r="C2642" t="str">
            <v>UN</v>
          </cell>
          <cell r="D2642">
            <v>6.4</v>
          </cell>
        </row>
        <row r="2643">
          <cell r="A2643">
            <v>85371</v>
          </cell>
          <cell r="B2643" t="str">
            <v>BUCHA DE RED. F0G0 DN 2 1/2" X 1 1/4" (65 X 32MM)</v>
          </cell>
          <cell r="C2643" t="str">
            <v>UN</v>
          </cell>
          <cell r="D2643">
            <v>6.4</v>
          </cell>
        </row>
        <row r="2644">
          <cell r="A2644">
            <v>85372</v>
          </cell>
          <cell r="B2644" t="str">
            <v>BUCHA DE RED. F0G0 DN 2 1/2" X 1 1/2" (65 X 40MM)</v>
          </cell>
          <cell r="C2644" t="str">
            <v>UN</v>
          </cell>
          <cell r="D2644">
            <v>6.4</v>
          </cell>
        </row>
        <row r="2645">
          <cell r="A2645">
            <v>85373</v>
          </cell>
          <cell r="B2645" t="str">
            <v>BUCHA DE REDUCAO F0G0 DN 2 1/2" X 2" (65 X 50MM)</v>
          </cell>
          <cell r="C2645" t="str">
            <v>UN</v>
          </cell>
          <cell r="D2645">
            <v>6.4</v>
          </cell>
        </row>
        <row r="2646">
          <cell r="A2646">
            <v>85374</v>
          </cell>
          <cell r="B2646" t="str">
            <v>BUCHA DE REDUCAO F0G0 DN 3" X 1 1/2" (80 X 40MM)</v>
          </cell>
          <cell r="C2646" t="str">
            <v>UN</v>
          </cell>
          <cell r="D2646">
            <v>9.9</v>
          </cell>
        </row>
        <row r="2647">
          <cell r="A2647">
            <v>85375</v>
          </cell>
          <cell r="B2647" t="str">
            <v>BUCHA DE REDUCAO F0G0 DN 3" X 2" (80 X 50MM)</v>
          </cell>
          <cell r="C2647" t="str">
            <v>UN</v>
          </cell>
          <cell r="D2647">
            <v>9.9</v>
          </cell>
        </row>
        <row r="2648">
          <cell r="A2648">
            <v>85376</v>
          </cell>
          <cell r="B2648" t="str">
            <v>BUCHA DE REDUCAO F0G0 DN 3" X 2 1/2" (80 X 65MM)</v>
          </cell>
          <cell r="C2648" t="str">
            <v>UN</v>
          </cell>
          <cell r="D2648">
            <v>9.9</v>
          </cell>
        </row>
        <row r="2649">
          <cell r="A2649">
            <v>85377</v>
          </cell>
          <cell r="B2649" t="str">
            <v>BUCHA DE REDUCAO F0G0 DN 4" X 2" (100 X 50MM)</v>
          </cell>
          <cell r="C2649" t="str">
            <v>UN</v>
          </cell>
          <cell r="D2649">
            <v>17.010000000000002</v>
          </cell>
        </row>
        <row r="2650">
          <cell r="A2650">
            <v>85378</v>
          </cell>
          <cell r="B2650" t="str">
            <v>BUCHA DE REDUCAO F0G0 DN 4" X 2 1/2" (100 X 65MM)</v>
          </cell>
          <cell r="C2650" t="str">
            <v>UN</v>
          </cell>
          <cell r="D2650">
            <v>17.010000000000002</v>
          </cell>
        </row>
        <row r="2651">
          <cell r="A2651">
            <v>85379</v>
          </cell>
          <cell r="B2651" t="str">
            <v>BUCHA DE REDUCAO F0G0 DN 4" X 3" (100 X 80MM)</v>
          </cell>
          <cell r="C2651" t="str">
            <v>UN</v>
          </cell>
          <cell r="D2651">
            <v>17.010000000000002</v>
          </cell>
        </row>
        <row r="2652">
          <cell r="A2652">
            <v>85380</v>
          </cell>
          <cell r="B2652" t="str">
            <v>BUCHA DE REDUCAO F0G0 DN 5" X 4" (125 X 100MM)</v>
          </cell>
          <cell r="C2652" t="str">
            <v>UN</v>
          </cell>
          <cell r="D2652">
            <v>31.09</v>
          </cell>
        </row>
        <row r="2653">
          <cell r="A2653">
            <v>85381</v>
          </cell>
          <cell r="B2653" t="str">
            <v>BUCHA DE REDUCAO F0G0 DN 6" X 4" (150 X 100MM)</v>
          </cell>
          <cell r="C2653" t="str">
            <v>UN</v>
          </cell>
          <cell r="D2653">
            <v>47.93</v>
          </cell>
        </row>
        <row r="2654">
          <cell r="A2654">
            <v>85382</v>
          </cell>
          <cell r="B2654" t="str">
            <v>BUCHA DE REDUCAO F0G0 DN 6" X 5" (150 X 125MM)</v>
          </cell>
          <cell r="C2654" t="str">
            <v>UN</v>
          </cell>
          <cell r="D2654">
            <v>47.93</v>
          </cell>
        </row>
        <row r="2655">
          <cell r="A2655">
            <v>85388</v>
          </cell>
          <cell r="B2655" t="str">
            <v>LUVA F0G0 MACHO-FEMEA RED.DN 3/8" X 1/4" (10X8MM)</v>
          </cell>
          <cell r="C2655" t="str">
            <v>UN</v>
          </cell>
          <cell r="D2655">
            <v>1.47</v>
          </cell>
        </row>
        <row r="2656">
          <cell r="A2656">
            <v>85389</v>
          </cell>
          <cell r="B2656" t="str">
            <v>LUVA F0G0 MACHO-FEMEA RED.DN 1/2" X 1/4" (15X8MM)</v>
          </cell>
          <cell r="C2656" t="str">
            <v>UN</v>
          </cell>
          <cell r="D2656">
            <v>1.47</v>
          </cell>
        </row>
        <row r="2657">
          <cell r="A2657">
            <v>85390</v>
          </cell>
          <cell r="B2657" t="str">
            <v>LUVA F0G0 MACHO-FEMEA RED.DN 1/2" X 3/8" (15X10MM)</v>
          </cell>
          <cell r="C2657" t="str">
            <v>UN</v>
          </cell>
          <cell r="D2657">
            <v>1.47</v>
          </cell>
        </row>
        <row r="2658">
          <cell r="A2658">
            <v>85391</v>
          </cell>
          <cell r="B2658" t="str">
            <v>LUVA F0G0 MACHO-FEMEA RED.DN 3/4" X 3/8" (20X10MM)</v>
          </cell>
          <cell r="C2658" t="str">
            <v>UN</v>
          </cell>
          <cell r="D2658">
            <v>1.74</v>
          </cell>
        </row>
        <row r="2659">
          <cell r="A2659">
            <v>85392</v>
          </cell>
          <cell r="B2659" t="str">
            <v>LUVA F0G0 MACHO-FEMEA RED.DN 3/4" X 1/2" (20X15MM)</v>
          </cell>
          <cell r="C2659" t="str">
            <v>UN</v>
          </cell>
          <cell r="D2659">
            <v>1.74</v>
          </cell>
        </row>
        <row r="2660">
          <cell r="A2660">
            <v>85393</v>
          </cell>
          <cell r="B2660" t="str">
            <v>LUVA F0G0 MACHO-FEMEA RED.DN 1" X 1/2" (25X15MM)</v>
          </cell>
          <cell r="C2660" t="str">
            <v>UN</v>
          </cell>
          <cell r="D2660">
            <v>2.34</v>
          </cell>
        </row>
        <row r="2661">
          <cell r="A2661">
            <v>85394</v>
          </cell>
          <cell r="B2661" t="str">
            <v>LUVA F0G0 MACHO-FEMEA RED.DN 1" X 3/4" (25X20MM)</v>
          </cell>
          <cell r="C2661" t="str">
            <v>UN</v>
          </cell>
          <cell r="D2661">
            <v>2.34</v>
          </cell>
        </row>
        <row r="2662">
          <cell r="A2662">
            <v>85395</v>
          </cell>
          <cell r="B2662" t="str">
            <v>LUVA F0G0 MAC.-FEMEA RED.DN 1 1/4" X 3/4"(32X20MM)</v>
          </cell>
          <cell r="C2662" t="str">
            <v>UN</v>
          </cell>
          <cell r="D2662">
            <v>3.71</v>
          </cell>
        </row>
        <row r="2663">
          <cell r="A2663">
            <v>85396</v>
          </cell>
          <cell r="B2663" t="str">
            <v>LUVA F0G0 MACHO-FEMEA RED.DN 1 1/4" X 1" (32X25MM)</v>
          </cell>
          <cell r="C2663" t="str">
            <v>UN</v>
          </cell>
          <cell r="D2663">
            <v>3.71</v>
          </cell>
        </row>
        <row r="2664">
          <cell r="A2664">
            <v>85397</v>
          </cell>
          <cell r="B2664" t="str">
            <v>LUVA F0G0 MACHO-FEMEA RED.DN 1 1/2" X 1" (40X25MM)</v>
          </cell>
          <cell r="C2664" t="str">
            <v>UN</v>
          </cell>
          <cell r="D2664">
            <v>5.03</v>
          </cell>
        </row>
        <row r="2665">
          <cell r="A2665">
            <v>85398</v>
          </cell>
          <cell r="B2665" t="str">
            <v>LUVA F0G0 MAC.-FEM.RED.DN 1 1/2"X 1 1/4"(40X32MM)</v>
          </cell>
          <cell r="C2665" t="str">
            <v>UN</v>
          </cell>
          <cell r="D2665">
            <v>5.03</v>
          </cell>
        </row>
        <row r="2666">
          <cell r="A2666">
            <v>85404</v>
          </cell>
          <cell r="B2666" t="str">
            <v>LUVA F0G0 DE REDUCAO DN 3/8" X 1/4" (10 X 8MM)</v>
          </cell>
          <cell r="C2666" t="str">
            <v>UN</v>
          </cell>
          <cell r="D2666">
            <v>0.74</v>
          </cell>
        </row>
        <row r="2667">
          <cell r="A2667">
            <v>85405</v>
          </cell>
          <cell r="B2667" t="str">
            <v>LUVA F0G0 DE REDUCAO DN 1/2" X 1/4" (15 X 8MM)</v>
          </cell>
          <cell r="C2667" t="str">
            <v>UN</v>
          </cell>
          <cell r="D2667">
            <v>0.74</v>
          </cell>
        </row>
        <row r="2668">
          <cell r="A2668">
            <v>85406</v>
          </cell>
          <cell r="B2668" t="str">
            <v>LUVA F0G0 DE REDUCAO DN 1/2" X 3/8" (15 X 10MM)</v>
          </cell>
          <cell r="C2668" t="str">
            <v>UN</v>
          </cell>
          <cell r="D2668">
            <v>0.74</v>
          </cell>
        </row>
        <row r="2669">
          <cell r="A2669">
            <v>85407</v>
          </cell>
          <cell r="B2669" t="str">
            <v>LUVA F0G0 DE REDUCAO DN 3/4" X 3/8" (20 X 10MM)</v>
          </cell>
          <cell r="C2669" t="str">
            <v>UN</v>
          </cell>
          <cell r="D2669">
            <v>0.99</v>
          </cell>
        </row>
        <row r="2670">
          <cell r="A2670">
            <v>85408</v>
          </cell>
          <cell r="B2670" t="str">
            <v>LUVA F0G0 DE REDUCAO DN 3/4" X 1/2" (20 X 15MM)</v>
          </cell>
          <cell r="C2670" t="str">
            <v>UN</v>
          </cell>
          <cell r="D2670">
            <v>0.99</v>
          </cell>
        </row>
        <row r="2671">
          <cell r="A2671">
            <v>85409</v>
          </cell>
          <cell r="B2671" t="str">
            <v>LUVA F0G0 DE REDUCAO DN 1" X 1/2" (25 X 15MM)</v>
          </cell>
          <cell r="C2671" t="str">
            <v>UN</v>
          </cell>
          <cell r="D2671">
            <v>1.52</v>
          </cell>
        </row>
        <row r="2672">
          <cell r="A2672">
            <v>85410</v>
          </cell>
          <cell r="B2672" t="str">
            <v>LUVA F0G0 DE REDUCAO DN 1" X 3/4" (25 X 20MM)</v>
          </cell>
          <cell r="C2672" t="str">
            <v>UN</v>
          </cell>
          <cell r="D2672">
            <v>1.52</v>
          </cell>
        </row>
        <row r="2673">
          <cell r="A2673">
            <v>85411</v>
          </cell>
          <cell r="B2673" t="str">
            <v>LUVA F0G0 DE REDUCAO DN 1 1/4" X 1/2" (32 X 15MM)</v>
          </cell>
          <cell r="C2673" t="str">
            <v>UN</v>
          </cell>
          <cell r="D2673">
            <v>2.37</v>
          </cell>
        </row>
        <row r="2674">
          <cell r="A2674">
            <v>85412</v>
          </cell>
          <cell r="B2674" t="str">
            <v>LUVA F0G0 DE REDUCAO DN 1 1/4" X 3/4" (32 X 20MM)</v>
          </cell>
          <cell r="C2674" t="str">
            <v>UN</v>
          </cell>
          <cell r="D2674">
            <v>2.37</v>
          </cell>
        </row>
        <row r="2675">
          <cell r="A2675">
            <v>85413</v>
          </cell>
          <cell r="B2675" t="str">
            <v>LUVA F0G0 DE REDUCAO DN 1 1/4" X 1" (32 X 25MM)</v>
          </cell>
          <cell r="C2675" t="str">
            <v>UN</v>
          </cell>
          <cell r="D2675">
            <v>2.37</v>
          </cell>
        </row>
        <row r="2676">
          <cell r="A2676">
            <v>85414</v>
          </cell>
          <cell r="B2676" t="str">
            <v>LUVA F0G0 DE REDUCAO DN 1 1/2" X 3/4" (40 X 20MM)</v>
          </cell>
          <cell r="C2676" t="str">
            <v>UN</v>
          </cell>
          <cell r="D2676">
            <v>3.37</v>
          </cell>
        </row>
        <row r="2677">
          <cell r="A2677">
            <v>85415</v>
          </cell>
          <cell r="B2677" t="str">
            <v>LUVA F0G0 DE REDUCAO DN 1 1/2" X 1" (40 X 25MM)</v>
          </cell>
          <cell r="C2677" t="str">
            <v>UN</v>
          </cell>
          <cell r="D2677">
            <v>3.37</v>
          </cell>
        </row>
        <row r="2678">
          <cell r="A2678">
            <v>85416</v>
          </cell>
          <cell r="B2678" t="str">
            <v>LUVA F0G0 DE REDUCAO DN 1 1/2" X 1 1/4 (40 X 32MM)</v>
          </cell>
          <cell r="C2678" t="str">
            <v>UN</v>
          </cell>
          <cell r="D2678">
            <v>3.37</v>
          </cell>
        </row>
        <row r="2679">
          <cell r="A2679">
            <v>85417</v>
          </cell>
          <cell r="B2679" t="str">
            <v>LUVA F0G0 DE REDUCAO DN 2" X 1" (50 X 25MM)</v>
          </cell>
          <cell r="C2679" t="str">
            <v>UN</v>
          </cell>
          <cell r="D2679">
            <v>4.99</v>
          </cell>
        </row>
        <row r="2680">
          <cell r="A2680">
            <v>85418</v>
          </cell>
          <cell r="B2680" t="str">
            <v>LUVA F0G0 DE REDUCAO DN 2" X 1 1/4" (50 X 32MM)</v>
          </cell>
          <cell r="C2680" t="str">
            <v>UN</v>
          </cell>
          <cell r="D2680">
            <v>4.99</v>
          </cell>
        </row>
        <row r="2681">
          <cell r="A2681">
            <v>85419</v>
          </cell>
          <cell r="B2681" t="str">
            <v>LUVA F0G0 DE REDUCAO DN 2" X 1 1/2" (50 X 40MM)</v>
          </cell>
          <cell r="C2681" t="str">
            <v>UN</v>
          </cell>
          <cell r="D2681">
            <v>4.99</v>
          </cell>
        </row>
        <row r="2682">
          <cell r="A2682">
            <v>85420</v>
          </cell>
          <cell r="B2682" t="str">
            <v>LUVA F0G0 DE RED. DN 2 1/2" X 1 1/4" (65 X 32MM)</v>
          </cell>
          <cell r="C2682" t="str">
            <v>UN</v>
          </cell>
          <cell r="D2682">
            <v>8.34</v>
          </cell>
        </row>
        <row r="2683">
          <cell r="A2683">
            <v>85421</v>
          </cell>
          <cell r="B2683" t="str">
            <v>LUVA F0G0 DE RED. DN 2 1/2" X 1 1/2" (65 X 40MM)</v>
          </cell>
          <cell r="C2683" t="str">
            <v>UN</v>
          </cell>
          <cell r="D2683">
            <v>8.34</v>
          </cell>
        </row>
        <row r="2684">
          <cell r="A2684">
            <v>85422</v>
          </cell>
          <cell r="B2684" t="str">
            <v>LUVA F0G0 DE REDUCAO DN 2 1/2" X 2" (65 X 50MM)</v>
          </cell>
          <cell r="C2684" t="str">
            <v>UN</v>
          </cell>
          <cell r="D2684">
            <v>8.34</v>
          </cell>
        </row>
        <row r="2685">
          <cell r="A2685">
            <v>85423</v>
          </cell>
          <cell r="B2685" t="str">
            <v>LUVA F0G0 DE REDUCAO DN 3" X 1 1/2" (80 X 40MM)</v>
          </cell>
          <cell r="C2685" t="str">
            <v>UN</v>
          </cell>
          <cell r="D2685">
            <v>11.47</v>
          </cell>
        </row>
        <row r="2686">
          <cell r="A2686">
            <v>85424</v>
          </cell>
          <cell r="B2686" t="str">
            <v>LUVA F0G0 DE REDUCAO DN 3" X 2" (80 X 50MM)</v>
          </cell>
          <cell r="C2686" t="str">
            <v>UN</v>
          </cell>
          <cell r="D2686">
            <v>11.47</v>
          </cell>
        </row>
        <row r="2687">
          <cell r="A2687">
            <v>85425</v>
          </cell>
          <cell r="B2687" t="str">
            <v>LUVA F0G0 DE REDUCAO DN 3" X 2 1/2" (80 X 65MM)</v>
          </cell>
          <cell r="C2687" t="str">
            <v>UN</v>
          </cell>
          <cell r="D2687">
            <v>11.47</v>
          </cell>
        </row>
        <row r="2688">
          <cell r="A2688">
            <v>85426</v>
          </cell>
          <cell r="B2688" t="str">
            <v>LUVA F0G0 DE REDUCAO DN 4" X 2" (100 X 50MM)</v>
          </cell>
          <cell r="C2688" t="str">
            <v>UN</v>
          </cell>
          <cell r="D2688">
            <v>22.79</v>
          </cell>
        </row>
        <row r="2689">
          <cell r="A2689">
            <v>85427</v>
          </cell>
          <cell r="B2689" t="str">
            <v>LUVA F0G0 DE REDUCAO DN 4" X 2 1/2" (100 X 65MM)</v>
          </cell>
          <cell r="C2689" t="str">
            <v>UN</v>
          </cell>
          <cell r="D2689">
            <v>22.79</v>
          </cell>
        </row>
        <row r="2690">
          <cell r="A2690">
            <v>85428</v>
          </cell>
          <cell r="B2690" t="str">
            <v>LUVA F0G0 DE REDUCAO DN 4" X 3" (100 X 80MM)</v>
          </cell>
          <cell r="C2690" t="str">
            <v>UN</v>
          </cell>
          <cell r="D2690">
            <v>22.79</v>
          </cell>
        </row>
        <row r="2691">
          <cell r="A2691">
            <v>85434</v>
          </cell>
          <cell r="B2691" t="str">
            <v>LUVA F0G0 DN 1/4" (8MM)</v>
          </cell>
          <cell r="C2691" t="str">
            <v>UN</v>
          </cell>
          <cell r="D2691">
            <v>0.91</v>
          </cell>
        </row>
        <row r="2692">
          <cell r="A2692">
            <v>85435</v>
          </cell>
          <cell r="B2692" t="str">
            <v>LUVA F0G0 DN 3/8" (10MM)</v>
          </cell>
          <cell r="C2692" t="str">
            <v>UN</v>
          </cell>
          <cell r="D2692">
            <v>0.91</v>
          </cell>
        </row>
        <row r="2693">
          <cell r="A2693">
            <v>85436</v>
          </cell>
          <cell r="B2693" t="str">
            <v>LUVA F0G0 DN 1/2" (15MM)</v>
          </cell>
          <cell r="C2693" t="str">
            <v>UN</v>
          </cell>
          <cell r="D2693">
            <v>0.99</v>
          </cell>
        </row>
        <row r="2694">
          <cell r="A2694">
            <v>85437</v>
          </cell>
          <cell r="B2694" t="str">
            <v>LUVA F0G0 DN 3/4" (20MM)</v>
          </cell>
          <cell r="C2694" t="str">
            <v>UN</v>
          </cell>
          <cell r="D2694">
            <v>1.31</v>
          </cell>
        </row>
        <row r="2695">
          <cell r="A2695">
            <v>85438</v>
          </cell>
          <cell r="B2695" t="str">
            <v>LUVA F0G0 DN 1" (25MM)</v>
          </cell>
          <cell r="C2695" t="str">
            <v>UN</v>
          </cell>
          <cell r="D2695">
            <v>1.89</v>
          </cell>
        </row>
        <row r="2696">
          <cell r="A2696">
            <v>85439</v>
          </cell>
          <cell r="B2696" t="str">
            <v>LUVA F0G0 DN 1 1/4" (32MM)</v>
          </cell>
          <cell r="C2696" t="str">
            <v>UN</v>
          </cell>
          <cell r="D2696">
            <v>2.66</v>
          </cell>
        </row>
        <row r="2697">
          <cell r="A2697">
            <v>85440</v>
          </cell>
          <cell r="B2697" t="str">
            <v>LUVA F0G0 DN 1 1/2" (40MM)</v>
          </cell>
          <cell r="C2697" t="str">
            <v>UN</v>
          </cell>
          <cell r="D2697">
            <v>3.71</v>
          </cell>
        </row>
        <row r="2698">
          <cell r="A2698">
            <v>85441</v>
          </cell>
          <cell r="B2698" t="str">
            <v>LUVA F0G0 DN 2" (50MM)</v>
          </cell>
          <cell r="C2698" t="str">
            <v>UN</v>
          </cell>
          <cell r="D2698">
            <v>5.38</v>
          </cell>
        </row>
        <row r="2699">
          <cell r="A2699">
            <v>85442</v>
          </cell>
          <cell r="B2699" t="str">
            <v>LUVA F0G0 DN 2 1/2" (65MM)</v>
          </cell>
          <cell r="C2699" t="str">
            <v>UN</v>
          </cell>
          <cell r="D2699">
            <v>11.72</v>
          </cell>
        </row>
        <row r="2700">
          <cell r="A2700">
            <v>85443</v>
          </cell>
          <cell r="B2700" t="str">
            <v>LUVA F0G0 DN 3" (80MM)</v>
          </cell>
          <cell r="C2700" t="str">
            <v>UN</v>
          </cell>
          <cell r="D2700">
            <v>14.78</v>
          </cell>
        </row>
        <row r="2701">
          <cell r="A2701">
            <v>85444</v>
          </cell>
          <cell r="B2701" t="str">
            <v>LUVA F0G0 DN 4" (100MM)</v>
          </cell>
          <cell r="C2701" t="str">
            <v>UN</v>
          </cell>
          <cell r="D2701">
            <v>25.35</v>
          </cell>
        </row>
        <row r="2702">
          <cell r="A2702">
            <v>85445</v>
          </cell>
          <cell r="B2702" t="str">
            <v>LUVA F0G0 DN 5" (125MM)</v>
          </cell>
          <cell r="C2702" t="str">
            <v>UN</v>
          </cell>
          <cell r="D2702">
            <v>44.58</v>
          </cell>
        </row>
        <row r="2703">
          <cell r="A2703">
            <v>85446</v>
          </cell>
          <cell r="B2703" t="str">
            <v>LUVA F0G0 DN 6" (150MM)</v>
          </cell>
          <cell r="C2703" t="str">
            <v>UN</v>
          </cell>
          <cell r="D2703">
            <v>63.81</v>
          </cell>
        </row>
        <row r="2704">
          <cell r="A2704">
            <v>85452</v>
          </cell>
          <cell r="B2704" t="str">
            <v>LUVA F0G0 C/ROSCA ESQUERDA-DIREITA DN 3/8" (10MM)</v>
          </cell>
          <cell r="C2704" t="str">
            <v>UN</v>
          </cell>
          <cell r="D2704">
            <v>1.31</v>
          </cell>
        </row>
        <row r="2705">
          <cell r="A2705">
            <v>85453</v>
          </cell>
          <cell r="B2705" t="str">
            <v>LUVA F0G0 C/ROSCA ESQUERDA-DIREITA DN 1/2" (15MM)</v>
          </cell>
          <cell r="C2705" t="str">
            <v>UN</v>
          </cell>
          <cell r="D2705">
            <v>1.37</v>
          </cell>
        </row>
        <row r="2706">
          <cell r="A2706">
            <v>85454</v>
          </cell>
          <cell r="B2706" t="str">
            <v>LUVA F0G0 C/ROSCA ESQUERDA-DIREITA DN 3/4" (20MM)</v>
          </cell>
          <cell r="C2706" t="str">
            <v>UN</v>
          </cell>
          <cell r="D2706">
            <v>1.79</v>
          </cell>
        </row>
        <row r="2707">
          <cell r="A2707">
            <v>85455</v>
          </cell>
          <cell r="B2707" t="str">
            <v>LUVA F0G0 C/ROSCA ESQUERDA-DIRETIA DN 1" (25MM)</v>
          </cell>
          <cell r="C2707" t="str">
            <v>UN</v>
          </cell>
          <cell r="D2707">
            <v>2.54</v>
          </cell>
        </row>
        <row r="2708">
          <cell r="A2708">
            <v>85456</v>
          </cell>
          <cell r="B2708" t="str">
            <v>LUVA F0G0 C/ROSCA ESQUERDA-DIR. DN 1 1/4" (32MM)</v>
          </cell>
          <cell r="C2708" t="str">
            <v>UN</v>
          </cell>
          <cell r="D2708">
            <v>3.41</v>
          </cell>
        </row>
        <row r="2709">
          <cell r="A2709">
            <v>85457</v>
          </cell>
          <cell r="B2709" t="str">
            <v>LUVA F0G0 C/ROSCA ESQUERDA-DIR. DN 1 1/2" (40MM)</v>
          </cell>
          <cell r="C2709" t="str">
            <v>UN</v>
          </cell>
          <cell r="D2709">
            <v>4.4800000000000004</v>
          </cell>
        </row>
        <row r="2710">
          <cell r="A2710">
            <v>85458</v>
          </cell>
          <cell r="B2710" t="str">
            <v>LUVA F0G0 C/ROSCA ESQUERDA-DIREITA DN 2" (50MM)</v>
          </cell>
          <cell r="C2710" t="str">
            <v>UN</v>
          </cell>
          <cell r="D2710">
            <v>6.31</v>
          </cell>
        </row>
        <row r="2711">
          <cell r="A2711">
            <v>85464</v>
          </cell>
          <cell r="B2711" t="str">
            <v>LUVA F0G0 MAC.-FEM.ALONG.DN 1/2" X 60MM (15X60MM)</v>
          </cell>
          <cell r="C2711" t="str">
            <v>UN</v>
          </cell>
          <cell r="D2711">
            <v>2.2400000000000002</v>
          </cell>
        </row>
        <row r="2712">
          <cell r="A2712">
            <v>85465</v>
          </cell>
          <cell r="B2712" t="str">
            <v>LUVA F0G0 MAC.-FEM.ALONG.DN 3/4" X 70MM (20X70MM)</v>
          </cell>
          <cell r="C2712" t="str">
            <v>UN</v>
          </cell>
          <cell r="D2712">
            <v>3.03</v>
          </cell>
        </row>
        <row r="2713">
          <cell r="A2713">
            <v>85466</v>
          </cell>
          <cell r="B2713" t="str">
            <v>LUVA F0G0 MAC.-FEM.ALONG.DN 3/4" X 90MM (20X90MM)</v>
          </cell>
          <cell r="C2713" t="str">
            <v>UN</v>
          </cell>
          <cell r="D2713">
            <v>4.25</v>
          </cell>
        </row>
        <row r="2714">
          <cell r="A2714">
            <v>85472</v>
          </cell>
          <cell r="B2714" t="str">
            <v>LUVA F0G0 MACHO-FEMEA DN 3/8" (10MM)</v>
          </cell>
          <cell r="C2714" t="str">
            <v>UN</v>
          </cell>
          <cell r="D2714">
            <v>1.31</v>
          </cell>
        </row>
        <row r="2715">
          <cell r="A2715">
            <v>85473</v>
          </cell>
          <cell r="B2715" t="str">
            <v>LUVA F0G0 MACHO-FEMEA DN 1/2" (15MM)</v>
          </cell>
          <cell r="C2715" t="str">
            <v>UN</v>
          </cell>
          <cell r="D2715">
            <v>1.75</v>
          </cell>
        </row>
        <row r="2716">
          <cell r="A2716">
            <v>85474</v>
          </cell>
          <cell r="B2716" t="str">
            <v>LUVA F0G0 MACHO-FEMEA DN 3/4" (20MM)</v>
          </cell>
          <cell r="C2716" t="str">
            <v>UN</v>
          </cell>
          <cell r="D2716">
            <v>2.34</v>
          </cell>
        </row>
        <row r="2717">
          <cell r="A2717">
            <v>85475</v>
          </cell>
          <cell r="B2717" t="str">
            <v>LUVA F0G0 MACHO-FEMEA DN 1" (25MM)</v>
          </cell>
          <cell r="C2717" t="str">
            <v>UN</v>
          </cell>
          <cell r="D2717">
            <v>3.27</v>
          </cell>
        </row>
        <row r="2718">
          <cell r="A2718">
            <v>85476</v>
          </cell>
          <cell r="B2718" t="str">
            <v>LUVA F0G0 MACHO-FEMEA DN 1 1/4" (32MM)</v>
          </cell>
          <cell r="C2718" t="str">
            <v>UN</v>
          </cell>
          <cell r="D2718">
            <v>3.87</v>
          </cell>
        </row>
        <row r="2719">
          <cell r="A2719">
            <v>85482</v>
          </cell>
          <cell r="B2719" t="str">
            <v>NIPLE F0G0 DUPLO DN 1/4" (8MM)</v>
          </cell>
          <cell r="C2719" t="str">
            <v>UN</v>
          </cell>
          <cell r="D2719">
            <v>0.81</v>
          </cell>
        </row>
        <row r="2720">
          <cell r="A2720">
            <v>85483</v>
          </cell>
          <cell r="B2720" t="str">
            <v>NIPLE F0G0 DUPLO DN 3/8" (10MM)</v>
          </cell>
          <cell r="C2720" t="str">
            <v>UN</v>
          </cell>
          <cell r="D2720">
            <v>0.81</v>
          </cell>
        </row>
        <row r="2721">
          <cell r="A2721">
            <v>85484</v>
          </cell>
          <cell r="B2721" t="str">
            <v>NIPLE F0G0 DUPLO DN 1/2" (15MM)</v>
          </cell>
          <cell r="C2721" t="str">
            <v>UN</v>
          </cell>
          <cell r="D2721">
            <v>0.86</v>
          </cell>
        </row>
        <row r="2722">
          <cell r="A2722">
            <v>85485</v>
          </cell>
          <cell r="B2722" t="str">
            <v>NIPLE F0G0 DUPLO DN 3/4" (20MM)</v>
          </cell>
          <cell r="C2722" t="str">
            <v>UN</v>
          </cell>
          <cell r="D2722">
            <v>1.19</v>
          </cell>
        </row>
        <row r="2723">
          <cell r="A2723">
            <v>85486</v>
          </cell>
          <cell r="B2723" t="str">
            <v>NIPLE F0G0 DUPLO DN 1" (25MM)</v>
          </cell>
          <cell r="C2723" t="str">
            <v>UN</v>
          </cell>
          <cell r="D2723">
            <v>1.65</v>
          </cell>
        </row>
        <row r="2724">
          <cell r="A2724">
            <v>85487</v>
          </cell>
          <cell r="B2724" t="str">
            <v>NIPLE F0G0 DUPLO DN 1 1/4" (32MM)</v>
          </cell>
          <cell r="C2724" t="str">
            <v>UN</v>
          </cell>
          <cell r="D2724">
            <v>2.4700000000000002</v>
          </cell>
        </row>
        <row r="2725">
          <cell r="A2725">
            <v>85488</v>
          </cell>
          <cell r="B2725" t="str">
            <v>NIPLE F0G0 DUPLO DN 1 1/2" (40MM)</v>
          </cell>
          <cell r="C2725" t="str">
            <v>UN</v>
          </cell>
          <cell r="D2725">
            <v>3.11</v>
          </cell>
        </row>
        <row r="2726">
          <cell r="A2726">
            <v>85489</v>
          </cell>
          <cell r="B2726" t="str">
            <v>NIPLE F0G0 DUPLO DN 2" (50MM)</v>
          </cell>
          <cell r="C2726" t="str">
            <v>UN</v>
          </cell>
          <cell r="D2726">
            <v>4.5599999999999996</v>
          </cell>
        </row>
        <row r="2727">
          <cell r="A2727">
            <v>85490</v>
          </cell>
          <cell r="B2727" t="str">
            <v>NIPLE F0G0 DUPLO DN 2 1/2" (65MM)</v>
          </cell>
          <cell r="C2727" t="str">
            <v>UN</v>
          </cell>
          <cell r="D2727">
            <v>7.7</v>
          </cell>
        </row>
        <row r="2728">
          <cell r="A2728">
            <v>85491</v>
          </cell>
          <cell r="B2728" t="str">
            <v>NIPLE F0G0 DUPLO DN  3" (80MM)</v>
          </cell>
          <cell r="C2728" t="str">
            <v>UN</v>
          </cell>
          <cell r="D2728">
            <v>12.05</v>
          </cell>
        </row>
        <row r="2729">
          <cell r="A2729">
            <v>85492</v>
          </cell>
          <cell r="B2729" t="str">
            <v>NIPLE F0G0 DUPLO DN 4" (100MM)</v>
          </cell>
          <cell r="C2729" t="str">
            <v>UN</v>
          </cell>
          <cell r="D2729">
            <v>22.19</v>
          </cell>
        </row>
        <row r="2730">
          <cell r="A2730">
            <v>85493</v>
          </cell>
          <cell r="B2730" t="str">
            <v>NIPLE F0G0 DUPLO DN 5" (125MM)</v>
          </cell>
          <cell r="C2730" t="str">
            <v>UN</v>
          </cell>
          <cell r="D2730">
            <v>43.22</v>
          </cell>
        </row>
        <row r="2731">
          <cell r="A2731">
            <v>85494</v>
          </cell>
          <cell r="B2731" t="str">
            <v>NIPLE F0G0 DUPLO DN 6" (150MM)</v>
          </cell>
          <cell r="C2731" t="str">
            <v>UN</v>
          </cell>
          <cell r="D2731">
            <v>67.39</v>
          </cell>
        </row>
        <row r="2732">
          <cell r="A2732">
            <v>85501</v>
          </cell>
          <cell r="B2732" t="str">
            <v>NIPLE F0G0 DUPLO DE RED.DN 3/8" X 1/4" (10 X 8MM)</v>
          </cell>
          <cell r="C2732" t="str">
            <v>UN</v>
          </cell>
          <cell r="D2732">
            <v>1.44</v>
          </cell>
        </row>
        <row r="2733">
          <cell r="A2733">
            <v>85502</v>
          </cell>
          <cell r="B2733" t="str">
            <v>NIPLE F0G0 DUPLO DE RED. DN 1/2" X 1/4" (15X8MM)</v>
          </cell>
          <cell r="C2733" t="str">
            <v>UN</v>
          </cell>
          <cell r="D2733">
            <v>1.44</v>
          </cell>
        </row>
        <row r="2734">
          <cell r="A2734">
            <v>85503</v>
          </cell>
          <cell r="B2734" t="str">
            <v>NIPLE F0G0 DUPLO DE RED. DN 1/2" X 3/8" (15X10MM)</v>
          </cell>
          <cell r="C2734" t="str">
            <v>UN</v>
          </cell>
          <cell r="D2734">
            <v>1.44</v>
          </cell>
        </row>
        <row r="2735">
          <cell r="A2735">
            <v>85504</v>
          </cell>
          <cell r="B2735" t="str">
            <v>NIPLE F0G0 DUPLO DE RED. DN 3/4" X 3/8" (20X10MM)</v>
          </cell>
          <cell r="C2735" t="str">
            <v>UN</v>
          </cell>
          <cell r="D2735">
            <v>1.59</v>
          </cell>
        </row>
        <row r="2736">
          <cell r="A2736">
            <v>85505</v>
          </cell>
          <cell r="B2736" t="str">
            <v>NIPLE F0G0 DUPLO DE RED. DN 3/4" X 1/2" (20X15MM)</v>
          </cell>
          <cell r="C2736" t="str">
            <v>UN</v>
          </cell>
          <cell r="D2736">
            <v>1.59</v>
          </cell>
        </row>
        <row r="2737">
          <cell r="A2737">
            <v>85506</v>
          </cell>
          <cell r="B2737" t="str">
            <v>NIPLE F0G0 DUPLO DE REDUCAO DN 1" X 1/2" (25X15MM)</v>
          </cell>
          <cell r="C2737" t="str">
            <v>UN</v>
          </cell>
          <cell r="D2737">
            <v>1.96</v>
          </cell>
        </row>
        <row r="2738">
          <cell r="A2738">
            <v>85507</v>
          </cell>
          <cell r="B2738" t="str">
            <v>NIPLE F0G0 DUPLO DE RED. DN 1" X 3/4" (25 X 20MM)</v>
          </cell>
          <cell r="C2738" t="str">
            <v>UN</v>
          </cell>
          <cell r="D2738">
            <v>1.96</v>
          </cell>
        </row>
        <row r="2739">
          <cell r="A2739">
            <v>85508</v>
          </cell>
          <cell r="B2739" t="str">
            <v>NIPLE F0G0 DUPLO RED. DN 1 1/4" X 1/2" (32X15MM)</v>
          </cell>
          <cell r="C2739" t="str">
            <v>UN</v>
          </cell>
          <cell r="D2739">
            <v>3.14</v>
          </cell>
        </row>
        <row r="2740">
          <cell r="A2740">
            <v>85509</v>
          </cell>
          <cell r="B2740" t="str">
            <v>NIPLE F0G0 DUPLO RED. DN 1 1/4" X 3/4" (32X20MM)</v>
          </cell>
          <cell r="C2740" t="str">
            <v>UN</v>
          </cell>
          <cell r="D2740">
            <v>3.14</v>
          </cell>
        </row>
        <row r="2741">
          <cell r="A2741">
            <v>85510</v>
          </cell>
          <cell r="B2741" t="str">
            <v>NIPLE F0G0 DUPLO DE RED. DN 1 1/4" X 1" (32X25MM)</v>
          </cell>
          <cell r="C2741" t="str">
            <v>UN</v>
          </cell>
          <cell r="D2741">
            <v>3.14</v>
          </cell>
        </row>
        <row r="2742">
          <cell r="A2742">
            <v>85511</v>
          </cell>
          <cell r="B2742" t="str">
            <v>NIPLE F0G0 DUPLO RED. DN 1 1/2" X 3/4" (40X20MM)</v>
          </cell>
          <cell r="C2742" t="str">
            <v>UN</v>
          </cell>
          <cell r="D2742">
            <v>4.08</v>
          </cell>
        </row>
        <row r="2743">
          <cell r="A2743">
            <v>85512</v>
          </cell>
          <cell r="B2743" t="str">
            <v>NIPLE F0G0 DUPLO DE RED. 1 1/2" X 1" (40 X 25MM)</v>
          </cell>
          <cell r="C2743" t="str">
            <v>UN</v>
          </cell>
          <cell r="D2743">
            <v>4.08</v>
          </cell>
        </row>
        <row r="2744">
          <cell r="A2744">
            <v>85513</v>
          </cell>
          <cell r="B2744" t="str">
            <v>NIPLE F0G0 DUPLO RED. 1 1/2" X 1 1/4" (40X32MM)</v>
          </cell>
          <cell r="C2744" t="str">
            <v>UN</v>
          </cell>
          <cell r="D2744">
            <v>4.08</v>
          </cell>
        </row>
        <row r="2745">
          <cell r="A2745">
            <v>85514</v>
          </cell>
          <cell r="B2745" t="str">
            <v>NIPLE F0G0 DUPLO DE REDUCAO DN 2" X 1" (50X25MM)</v>
          </cell>
          <cell r="C2745" t="str">
            <v>UN</v>
          </cell>
          <cell r="D2745">
            <v>6.96</v>
          </cell>
        </row>
        <row r="2746">
          <cell r="A2746">
            <v>85515</v>
          </cell>
          <cell r="B2746" t="str">
            <v>NIPLE F0G0 DUPLO DE RED. DN 2" X 1 1/4" (50X32MM)</v>
          </cell>
          <cell r="C2746" t="str">
            <v>UN</v>
          </cell>
          <cell r="D2746">
            <v>6.97</v>
          </cell>
        </row>
        <row r="2747">
          <cell r="A2747">
            <v>85516</v>
          </cell>
          <cell r="B2747" t="str">
            <v>NIPLE F0G0 DUPLO DE RED. DN 2" X 1 1/2" (50X40MM)</v>
          </cell>
          <cell r="C2747" t="str">
            <v>UN</v>
          </cell>
          <cell r="D2747">
            <v>6.97</v>
          </cell>
        </row>
        <row r="2748">
          <cell r="A2748">
            <v>85517</v>
          </cell>
          <cell r="B2748" t="str">
            <v>NIPLE F0G0 DUPLO RED.DN 2 1/2" X 1 1/4" (65X32MM)</v>
          </cell>
          <cell r="C2748" t="str">
            <v>UN</v>
          </cell>
          <cell r="D2748">
            <v>10.46</v>
          </cell>
        </row>
        <row r="2749">
          <cell r="A2749">
            <v>85518</v>
          </cell>
          <cell r="B2749" t="str">
            <v>NIPLE F0G0 DUPLO RED.DN 2 1/2" X 1 1/2" (65X40MM)</v>
          </cell>
          <cell r="C2749" t="str">
            <v>UN</v>
          </cell>
          <cell r="D2749">
            <v>10.46</v>
          </cell>
        </row>
        <row r="2750">
          <cell r="A2750">
            <v>85519</v>
          </cell>
          <cell r="B2750" t="str">
            <v>NIPLE F0G0 DUPLO DE RED.DN 2 1/2" X 2" (65X50MM)</v>
          </cell>
          <cell r="C2750" t="str">
            <v>UN</v>
          </cell>
          <cell r="D2750">
            <v>10.46</v>
          </cell>
        </row>
        <row r="2751">
          <cell r="A2751">
            <v>85520</v>
          </cell>
          <cell r="B2751" t="str">
            <v>NIPLE F0G0 DUPLO DE RED. DN 3" X 1 1/2" (80X40MM)</v>
          </cell>
          <cell r="C2751" t="str">
            <v>UN</v>
          </cell>
          <cell r="D2751">
            <v>16.440000000000001</v>
          </cell>
        </row>
        <row r="2752">
          <cell r="A2752">
            <v>85521</v>
          </cell>
          <cell r="B2752" t="str">
            <v>NIPLE F0G0 DUPLO DE REDUCAO DN 3" X 2" (80X50MM)</v>
          </cell>
          <cell r="C2752" t="str">
            <v>UN</v>
          </cell>
          <cell r="D2752">
            <v>16.440000000000001</v>
          </cell>
        </row>
        <row r="2753">
          <cell r="A2753">
            <v>85522</v>
          </cell>
          <cell r="B2753" t="str">
            <v>NIPLE F0G0 DUPLO DE RED. DN 3" X 2 1/2" (80X65MM)</v>
          </cell>
          <cell r="C2753" t="str">
            <v>UN</v>
          </cell>
          <cell r="D2753">
            <v>16.440000000000001</v>
          </cell>
        </row>
        <row r="2754">
          <cell r="A2754">
            <v>85528</v>
          </cell>
          <cell r="B2754" t="str">
            <v>NIPLE F0G0 DUPLO C/ROSCA ESQ.-DIR.DN 3/8" (10MM)</v>
          </cell>
          <cell r="C2754" t="str">
            <v>UN</v>
          </cell>
          <cell r="D2754">
            <v>1.01</v>
          </cell>
        </row>
        <row r="2755">
          <cell r="A2755">
            <v>85529</v>
          </cell>
          <cell r="B2755" t="str">
            <v>NIPLE F0G0 DUPLO C/ROSCA ESQ.-DIR. DN 1/2" (15MM)</v>
          </cell>
          <cell r="C2755" t="str">
            <v>UN</v>
          </cell>
          <cell r="D2755">
            <v>1.1000000000000001</v>
          </cell>
        </row>
        <row r="2756">
          <cell r="A2756">
            <v>85530</v>
          </cell>
          <cell r="B2756" t="str">
            <v>NIPLE F0G0 DUPLO C/ROSCA ESQ.-DIR. DN 3/4" (20MM)</v>
          </cell>
          <cell r="C2756" t="str">
            <v>UN</v>
          </cell>
          <cell r="D2756">
            <v>1.43</v>
          </cell>
        </row>
        <row r="2757">
          <cell r="A2757">
            <v>85531</v>
          </cell>
          <cell r="B2757" t="str">
            <v>NIPLE F0G0 DUPLO C/ROSCA ESQ.-DIR. DN 1" (25MM)</v>
          </cell>
          <cell r="C2757" t="str">
            <v>UN</v>
          </cell>
          <cell r="D2757">
            <v>1.88</v>
          </cell>
        </row>
        <row r="2758">
          <cell r="A2758">
            <v>85532</v>
          </cell>
          <cell r="B2758" t="str">
            <v>NIPLE F0G0 DUPLO C/ROSCA ESQ.-DIR.DN 1 1/4" (32MM)</v>
          </cell>
          <cell r="C2758" t="str">
            <v>UN</v>
          </cell>
          <cell r="D2758">
            <v>2.86</v>
          </cell>
        </row>
        <row r="2759">
          <cell r="A2759">
            <v>85533</v>
          </cell>
          <cell r="B2759" t="str">
            <v>NIPLE F0G0 DUPLO C/ROSCA ESQ.-DIR.DN 1 1/2 (40MM)</v>
          </cell>
          <cell r="C2759" t="str">
            <v>UN</v>
          </cell>
          <cell r="D2759">
            <v>3.74</v>
          </cell>
        </row>
        <row r="2760">
          <cell r="A2760">
            <v>85534</v>
          </cell>
          <cell r="B2760" t="str">
            <v>NIPLE F0G0 DUPLO C/ROSCA ESQ.-DIR. DN 2" (50MM)</v>
          </cell>
          <cell r="C2760" t="str">
            <v>UN</v>
          </cell>
          <cell r="D2760">
            <v>5.47</v>
          </cell>
        </row>
        <row r="2761">
          <cell r="A2761">
            <v>85540</v>
          </cell>
          <cell r="B2761" t="str">
            <v>BUJAO F0G0 DN 1/4" (8MM)</v>
          </cell>
          <cell r="C2761" t="str">
            <v>UN</v>
          </cell>
          <cell r="D2761">
            <v>0.28000000000000003</v>
          </cell>
        </row>
        <row r="2762">
          <cell r="A2762">
            <v>85541</v>
          </cell>
          <cell r="B2762" t="str">
            <v>BUJAO F0G0 DN 3/8" (10MM)</v>
          </cell>
          <cell r="C2762" t="str">
            <v>UN</v>
          </cell>
          <cell r="D2762">
            <v>0.33</v>
          </cell>
        </row>
        <row r="2763">
          <cell r="A2763">
            <v>85542</v>
          </cell>
          <cell r="B2763" t="str">
            <v>BUJAO F0G0 DN 1/2" (15MM)</v>
          </cell>
          <cell r="C2763" t="str">
            <v>UN</v>
          </cell>
          <cell r="D2763">
            <v>0.47</v>
          </cell>
        </row>
        <row r="2764">
          <cell r="A2764">
            <v>85543</v>
          </cell>
          <cell r="B2764" t="str">
            <v>BUJAO F0G0 DN 3/4" (20MM)</v>
          </cell>
          <cell r="C2764" t="str">
            <v>UN</v>
          </cell>
          <cell r="D2764">
            <v>0.72</v>
          </cell>
        </row>
        <row r="2765">
          <cell r="A2765">
            <v>85544</v>
          </cell>
          <cell r="B2765" t="str">
            <v>BUJAO F0G0 DN 1" (25MM)</v>
          </cell>
          <cell r="C2765" t="str">
            <v>UN</v>
          </cell>
          <cell r="D2765">
            <v>0.92</v>
          </cell>
        </row>
        <row r="2766">
          <cell r="A2766">
            <v>85545</v>
          </cell>
          <cell r="B2766" t="str">
            <v>BUJAO F0G0 DN 1 1/4" (32MM)</v>
          </cell>
          <cell r="C2766" t="str">
            <v>UN</v>
          </cell>
          <cell r="D2766">
            <v>1.58</v>
          </cell>
        </row>
        <row r="2767">
          <cell r="A2767">
            <v>85546</v>
          </cell>
          <cell r="B2767" t="str">
            <v>BUJAO F0G0 DN 1 1/2" (40MM)</v>
          </cell>
          <cell r="C2767" t="str">
            <v>UN</v>
          </cell>
          <cell r="D2767">
            <v>1.93</v>
          </cell>
        </row>
        <row r="2768">
          <cell r="A2768">
            <v>85547</v>
          </cell>
          <cell r="B2768" t="str">
            <v>BUJAO F0G0 DN 2" (50MM)</v>
          </cell>
          <cell r="C2768" t="str">
            <v>UN</v>
          </cell>
          <cell r="D2768">
            <v>3.12</v>
          </cell>
        </row>
        <row r="2769">
          <cell r="A2769">
            <v>85548</v>
          </cell>
          <cell r="B2769" t="str">
            <v>BUJAO F0G0 DN 2 1/2" (65MM)</v>
          </cell>
          <cell r="C2769" t="str">
            <v>UN</v>
          </cell>
          <cell r="D2769">
            <v>5.27</v>
          </cell>
        </row>
        <row r="2770">
          <cell r="A2770">
            <v>85549</v>
          </cell>
          <cell r="B2770" t="str">
            <v>BUJAO F0G0 DN 3" (80MM)</v>
          </cell>
          <cell r="C2770" t="str">
            <v>UN</v>
          </cell>
          <cell r="D2770">
            <v>8.48</v>
          </cell>
        </row>
        <row r="2771">
          <cell r="A2771">
            <v>85550</v>
          </cell>
          <cell r="B2771" t="str">
            <v>BUJAO F0G0 DN 4" (100MM)</v>
          </cell>
          <cell r="C2771" t="str">
            <v>UN</v>
          </cell>
          <cell r="D2771">
            <v>16.739999999999998</v>
          </cell>
        </row>
        <row r="2772">
          <cell r="A2772">
            <v>85556</v>
          </cell>
          <cell r="B2772" t="str">
            <v>BUJAO F0G0 C/ REBORDO DN 1/4" (8MM)</v>
          </cell>
          <cell r="C2772" t="str">
            <v>UN</v>
          </cell>
          <cell r="D2772">
            <v>0.55000000000000004</v>
          </cell>
        </row>
        <row r="2773">
          <cell r="A2773">
            <v>85557</v>
          </cell>
          <cell r="B2773" t="str">
            <v>BUJAO F0G0 C/ REBORDO DN 3/8" (10MM)</v>
          </cell>
          <cell r="C2773" t="str">
            <v>UN</v>
          </cell>
          <cell r="D2773">
            <v>0.8</v>
          </cell>
        </row>
        <row r="2774">
          <cell r="A2774">
            <v>85558</v>
          </cell>
          <cell r="B2774" t="str">
            <v>BUJAO F0G0 C/ REBORDO DN 1/2" (15MM)</v>
          </cell>
          <cell r="C2774" t="str">
            <v>UN</v>
          </cell>
          <cell r="D2774">
            <v>0.89</v>
          </cell>
        </row>
        <row r="2775">
          <cell r="A2775">
            <v>85559</v>
          </cell>
          <cell r="B2775" t="str">
            <v>BUJAO F0G0 C/ REBORDO DN 3/4" (20MM)</v>
          </cell>
          <cell r="C2775" t="str">
            <v>UN</v>
          </cell>
          <cell r="D2775">
            <v>1.1499999999999999</v>
          </cell>
        </row>
        <row r="2776">
          <cell r="A2776">
            <v>85560</v>
          </cell>
          <cell r="B2776" t="str">
            <v>BUJAO F0G0 C/ REBORDO DN 1" (25MM)</v>
          </cell>
          <cell r="C2776" t="str">
            <v>UN</v>
          </cell>
          <cell r="D2776">
            <v>1.65</v>
          </cell>
        </row>
        <row r="2777">
          <cell r="A2777">
            <v>85561</v>
          </cell>
          <cell r="B2777" t="str">
            <v>BUJAO F0G0 C/ REBORDO DN 1 1/4" (32MM)</v>
          </cell>
          <cell r="C2777" t="str">
            <v>UN</v>
          </cell>
          <cell r="D2777">
            <v>2.12</v>
          </cell>
        </row>
        <row r="2778">
          <cell r="A2778">
            <v>85562</v>
          </cell>
          <cell r="B2778" t="str">
            <v>BUJAO F0G0 C/ REBORDO DN 1 1/2" (40MM)</v>
          </cell>
          <cell r="C2778" t="str">
            <v>UN</v>
          </cell>
          <cell r="D2778">
            <v>2.83</v>
          </cell>
        </row>
        <row r="2779">
          <cell r="A2779">
            <v>85563</v>
          </cell>
          <cell r="B2779" t="str">
            <v>BUJAO F0G0 C/ REBORDO DN 2" (50MM)</v>
          </cell>
          <cell r="C2779" t="str">
            <v>UN</v>
          </cell>
          <cell r="D2779">
            <v>3.81</v>
          </cell>
        </row>
        <row r="2780">
          <cell r="A2780">
            <v>85564</v>
          </cell>
          <cell r="B2780" t="str">
            <v>BUJAO F0G0 C/ REBORDO DN 2 1/2" (65MM)</v>
          </cell>
          <cell r="C2780" t="str">
            <v>UN</v>
          </cell>
          <cell r="D2780">
            <v>7.87</v>
          </cell>
        </row>
        <row r="2781">
          <cell r="A2781">
            <v>85565</v>
          </cell>
          <cell r="B2781" t="str">
            <v>BUJAO F0G0 C/ REBORDO DN 3" (80MM)</v>
          </cell>
          <cell r="C2781" t="str">
            <v>UN</v>
          </cell>
          <cell r="D2781">
            <v>9.73</v>
          </cell>
        </row>
        <row r="2782">
          <cell r="A2782">
            <v>85571</v>
          </cell>
          <cell r="B2782" t="str">
            <v>TAMPAO F0G0 C/ SEXTAVADO DN 1/4" (8MM)</v>
          </cell>
          <cell r="C2782" t="str">
            <v>UN</v>
          </cell>
          <cell r="D2782">
            <v>0.88</v>
          </cell>
        </row>
        <row r="2783">
          <cell r="A2783">
            <v>85572</v>
          </cell>
          <cell r="B2783" t="str">
            <v>TAMPAO F0G0 C/ SEXTAVADO DN 3/8" (10MM)</v>
          </cell>
          <cell r="C2783" t="str">
            <v>UN</v>
          </cell>
          <cell r="D2783">
            <v>0.88</v>
          </cell>
        </row>
        <row r="2784">
          <cell r="A2784">
            <v>85573</v>
          </cell>
          <cell r="B2784" t="str">
            <v>TAMPAO F0G0 C/ SEXTAVADO DN 1/2" (15MM)</v>
          </cell>
          <cell r="C2784" t="str">
            <v>UN</v>
          </cell>
          <cell r="D2784">
            <v>1.04</v>
          </cell>
        </row>
        <row r="2785">
          <cell r="A2785">
            <v>85574</v>
          </cell>
          <cell r="B2785" t="str">
            <v>TAMPAO F0G0 C/ SEXTAVADO DN 3/4" (20MM)</v>
          </cell>
          <cell r="C2785" t="str">
            <v>UN</v>
          </cell>
          <cell r="D2785">
            <v>1.32</v>
          </cell>
        </row>
        <row r="2786">
          <cell r="A2786">
            <v>85575</v>
          </cell>
          <cell r="B2786" t="str">
            <v>TAMPAO F0G0 C/ SEXTAVADO DN 1" (25MM)</v>
          </cell>
          <cell r="C2786" t="str">
            <v>UN</v>
          </cell>
          <cell r="D2786">
            <v>1.57</v>
          </cell>
        </row>
        <row r="2787">
          <cell r="A2787">
            <v>85581</v>
          </cell>
          <cell r="B2787" t="str">
            <v>TAMPAO F0G0 DN 1/4" (8MM)</v>
          </cell>
          <cell r="C2787" t="str">
            <v>UN</v>
          </cell>
          <cell r="D2787">
            <v>0.69</v>
          </cell>
        </row>
        <row r="2788">
          <cell r="A2788">
            <v>85582</v>
          </cell>
          <cell r="B2788" t="str">
            <v>TAMPAO F0G0 DN 3/8" (10MM)</v>
          </cell>
          <cell r="C2788" t="str">
            <v>UN</v>
          </cell>
          <cell r="D2788">
            <v>0.69</v>
          </cell>
        </row>
        <row r="2789">
          <cell r="A2789">
            <v>85583</v>
          </cell>
          <cell r="B2789" t="str">
            <v>TAMPAO F0G0 DN 1/2" (15MM)</v>
          </cell>
          <cell r="C2789" t="str">
            <v>UN</v>
          </cell>
          <cell r="D2789">
            <v>0.69</v>
          </cell>
        </row>
        <row r="2790">
          <cell r="A2790">
            <v>85584</v>
          </cell>
          <cell r="B2790" t="str">
            <v>TAMPAO F0G0 DN 3/4" (20MM)</v>
          </cell>
          <cell r="C2790" t="str">
            <v>UN</v>
          </cell>
          <cell r="D2790">
            <v>1.1499999999999999</v>
          </cell>
        </row>
        <row r="2791">
          <cell r="A2791">
            <v>85585</v>
          </cell>
          <cell r="B2791" t="str">
            <v>TAMPAO F0G0 DN 1" (25MM)</v>
          </cell>
          <cell r="C2791" t="str">
            <v>UN</v>
          </cell>
          <cell r="D2791">
            <v>1.48</v>
          </cell>
        </row>
        <row r="2792">
          <cell r="A2792">
            <v>85586</v>
          </cell>
          <cell r="B2792" t="str">
            <v>TAMPAO F0G0 DN 1 1/4" (32MM)</v>
          </cell>
          <cell r="C2792" t="str">
            <v>UN</v>
          </cell>
          <cell r="D2792">
            <v>2.23</v>
          </cell>
        </row>
        <row r="2793">
          <cell r="A2793">
            <v>85587</v>
          </cell>
          <cell r="B2793" t="str">
            <v>TAMPAO F0G0 DN 1 1/2" (40MM)</v>
          </cell>
          <cell r="C2793" t="str">
            <v>UN</v>
          </cell>
          <cell r="D2793">
            <v>2.8</v>
          </cell>
        </row>
        <row r="2794">
          <cell r="A2794">
            <v>85588</v>
          </cell>
          <cell r="B2794" t="str">
            <v>TAMPAO F0G0 DN 2" (50MM)</v>
          </cell>
          <cell r="C2794" t="str">
            <v>UN</v>
          </cell>
          <cell r="D2794">
            <v>3.88</v>
          </cell>
        </row>
        <row r="2795">
          <cell r="A2795">
            <v>85589</v>
          </cell>
          <cell r="B2795" t="str">
            <v>TAMPAO F0G0 DN 2 1/2" (65MM)</v>
          </cell>
          <cell r="C2795" t="str">
            <v>UN</v>
          </cell>
          <cell r="D2795">
            <v>6.56</v>
          </cell>
        </row>
        <row r="2796">
          <cell r="A2796">
            <v>85590</v>
          </cell>
          <cell r="B2796" t="str">
            <v>TAMPAO F0G0 DN 3" (80MM)</v>
          </cell>
          <cell r="C2796" t="str">
            <v>UN</v>
          </cell>
          <cell r="D2796">
            <v>10.94</v>
          </cell>
        </row>
        <row r="2797">
          <cell r="A2797">
            <v>85591</v>
          </cell>
          <cell r="B2797" t="str">
            <v>TAMPAO F0G0 DN 4" (100MM)</v>
          </cell>
          <cell r="C2797" t="str">
            <v>UN</v>
          </cell>
          <cell r="D2797">
            <v>17.11</v>
          </cell>
        </row>
        <row r="2798">
          <cell r="A2798">
            <v>85597</v>
          </cell>
          <cell r="B2798" t="str">
            <v>CONTRAPORCA F0G0 DN 1/4" (8MM)</v>
          </cell>
          <cell r="C2798" t="str">
            <v>UN</v>
          </cell>
          <cell r="D2798">
            <v>0.6</v>
          </cell>
        </row>
        <row r="2799">
          <cell r="A2799">
            <v>85598</v>
          </cell>
          <cell r="B2799" t="str">
            <v>CONTRAPORCA F0G0 DN 3/8" (10MM)</v>
          </cell>
          <cell r="C2799" t="str">
            <v>UN</v>
          </cell>
          <cell r="D2799">
            <v>0.6</v>
          </cell>
        </row>
        <row r="2800">
          <cell r="A2800">
            <v>85599</v>
          </cell>
          <cell r="B2800" t="str">
            <v>CONTAPORCA F0G0 DN 1/2" (15MM)</v>
          </cell>
          <cell r="C2800" t="str">
            <v>UN</v>
          </cell>
          <cell r="D2800">
            <v>0.47</v>
          </cell>
        </row>
        <row r="2801">
          <cell r="A2801">
            <v>85601</v>
          </cell>
          <cell r="B2801" t="str">
            <v>CONTRAPORCA F0G0 DN 3/4" (20MM)</v>
          </cell>
          <cell r="C2801" t="str">
            <v>UN</v>
          </cell>
          <cell r="D2801">
            <v>0.6</v>
          </cell>
        </row>
        <row r="2802">
          <cell r="A2802">
            <v>85602</v>
          </cell>
          <cell r="B2802" t="str">
            <v>CONTRAPORCA F0G0 DN 1" (25MM)</v>
          </cell>
          <cell r="C2802" t="str">
            <v>UN</v>
          </cell>
          <cell r="D2802">
            <v>0.89</v>
          </cell>
        </row>
        <row r="2803">
          <cell r="A2803">
            <v>85603</v>
          </cell>
          <cell r="B2803" t="str">
            <v>CONTRAPORCA F0G0 DN 1 1/4" (32MM)</v>
          </cell>
          <cell r="C2803" t="str">
            <v>UN</v>
          </cell>
          <cell r="D2803">
            <v>1.47</v>
          </cell>
        </row>
        <row r="2804">
          <cell r="A2804">
            <v>85604</v>
          </cell>
          <cell r="B2804" t="str">
            <v>CONTRAPORCA F0G0 DN 1 1/2" (40MM)</v>
          </cell>
          <cell r="C2804" t="str">
            <v>UN</v>
          </cell>
          <cell r="D2804">
            <v>1.54</v>
          </cell>
        </row>
        <row r="2805">
          <cell r="A2805">
            <v>85605</v>
          </cell>
          <cell r="B2805" t="str">
            <v>CONTRAPORCA F0G0 DN 2" (50MM)</v>
          </cell>
          <cell r="C2805" t="str">
            <v>UN</v>
          </cell>
          <cell r="D2805">
            <v>2.41</v>
          </cell>
        </row>
        <row r="2806">
          <cell r="A2806">
            <v>85606</v>
          </cell>
          <cell r="B2806" t="str">
            <v>CONTRAPORCA F0G0 DN 2 1/2" (65MM)</v>
          </cell>
          <cell r="C2806" t="str">
            <v>UN</v>
          </cell>
          <cell r="D2806">
            <v>3.93</v>
          </cell>
        </row>
        <row r="2807">
          <cell r="A2807">
            <v>85607</v>
          </cell>
          <cell r="B2807" t="str">
            <v>CONTRAPORCA F0G0 DN 3" (80MM)</v>
          </cell>
          <cell r="C2807" t="str">
            <v>UN</v>
          </cell>
          <cell r="D2807">
            <v>5.9</v>
          </cell>
        </row>
        <row r="2808">
          <cell r="A2808">
            <v>85613</v>
          </cell>
          <cell r="B2808" t="str">
            <v>FLANGE F0G0 C/ SEXTAVADO DN 1/4" (8MM)</v>
          </cell>
          <cell r="C2808" t="str">
            <v>UN</v>
          </cell>
          <cell r="D2808">
            <v>2.17</v>
          </cell>
        </row>
        <row r="2809">
          <cell r="A2809">
            <v>85614</v>
          </cell>
          <cell r="B2809" t="str">
            <v>FLANGE F0G0 C/ SEXTAVADO DN 3/8" (10MM)</v>
          </cell>
          <cell r="C2809" t="str">
            <v>UN</v>
          </cell>
          <cell r="D2809">
            <v>2.17</v>
          </cell>
        </row>
        <row r="2810">
          <cell r="A2810">
            <v>85615</v>
          </cell>
          <cell r="B2810" t="str">
            <v>FLANGE F0G0 C/ SEXTAVADO DN 1/2" (15MM)</v>
          </cell>
          <cell r="C2810" t="str">
            <v>UN</v>
          </cell>
          <cell r="D2810">
            <v>2.17</v>
          </cell>
        </row>
        <row r="2811">
          <cell r="A2811">
            <v>85616</v>
          </cell>
          <cell r="B2811" t="str">
            <v>FLANGE F0G0 C/ SEXTAVADO DN 3/4" (20MM)</v>
          </cell>
          <cell r="C2811" t="str">
            <v>UN</v>
          </cell>
          <cell r="D2811">
            <v>3.11</v>
          </cell>
        </row>
        <row r="2812">
          <cell r="A2812">
            <v>85617</v>
          </cell>
          <cell r="B2812" t="str">
            <v>FLANGE F0G0 C/ SEXTAVADO DN 1" (25MM)</v>
          </cell>
          <cell r="C2812" t="str">
            <v>UN</v>
          </cell>
          <cell r="D2812">
            <v>3.48</v>
          </cell>
        </row>
        <row r="2813">
          <cell r="A2813">
            <v>85618</v>
          </cell>
          <cell r="B2813" t="str">
            <v>FLANGE F0G0 C/ SEXTAVADO DN 1 1/4" (32MM)</v>
          </cell>
          <cell r="C2813" t="str">
            <v>UN</v>
          </cell>
          <cell r="D2813">
            <v>4.38</v>
          </cell>
        </row>
        <row r="2814">
          <cell r="A2814">
            <v>85619</v>
          </cell>
          <cell r="B2814" t="str">
            <v>FLANGE F0G0 C/ SEXTAVADO DN 1 1/2" (40MM)</v>
          </cell>
          <cell r="C2814" t="str">
            <v>UN</v>
          </cell>
          <cell r="D2814">
            <v>5.48</v>
          </cell>
        </row>
        <row r="2815">
          <cell r="A2815">
            <v>85620</v>
          </cell>
          <cell r="B2815" t="str">
            <v>FLANGE F0G0 C/ SEXTAVADO DN 2" (50MM)</v>
          </cell>
          <cell r="C2815" t="str">
            <v>UN</v>
          </cell>
          <cell r="D2815">
            <v>7.09</v>
          </cell>
        </row>
        <row r="2816">
          <cell r="A2816">
            <v>85621</v>
          </cell>
          <cell r="B2816" t="str">
            <v>FLANGE F0G0 C/ SEXTAVADO DN 2 1/2" (65MM)</v>
          </cell>
          <cell r="C2816" t="str">
            <v>UN</v>
          </cell>
          <cell r="D2816">
            <v>12.18</v>
          </cell>
        </row>
        <row r="2817">
          <cell r="A2817">
            <v>85622</v>
          </cell>
          <cell r="B2817" t="str">
            <v>FLANGE F0G0 C/ SEXTAVADO DN 3" (80MM)</v>
          </cell>
          <cell r="C2817" t="str">
            <v>UN</v>
          </cell>
          <cell r="D2817">
            <v>15.68</v>
          </cell>
        </row>
        <row r="2818">
          <cell r="A2818">
            <v>85623</v>
          </cell>
          <cell r="B2818" t="str">
            <v>FLANGE F0G0 C/ SEXTAVADO DN 4" (100MM)</v>
          </cell>
          <cell r="C2818" t="str">
            <v>UN</v>
          </cell>
          <cell r="D2818">
            <v>21.86</v>
          </cell>
        </row>
        <row r="2819">
          <cell r="A2819">
            <v>85624</v>
          </cell>
          <cell r="B2819" t="str">
            <v>FLANGE F0G0 C/ SEXTAVADO DN 5" (125MM)</v>
          </cell>
          <cell r="C2819" t="str">
            <v>UN</v>
          </cell>
          <cell r="D2819">
            <v>32.520000000000003</v>
          </cell>
        </row>
        <row r="2820">
          <cell r="A2820">
            <v>85625</v>
          </cell>
          <cell r="B2820" t="str">
            <v>FLANGE F0G0 C/ SEXTAVADO DN 6" (150MM)</v>
          </cell>
          <cell r="C2820" t="str">
            <v>UN</v>
          </cell>
          <cell r="D2820">
            <v>45.68</v>
          </cell>
        </row>
        <row r="2821">
          <cell r="A2821">
            <v>85631</v>
          </cell>
          <cell r="B2821" t="str">
            <v>UNIAO F0G0 C/AS.PLANO J.NITRIPACK DN 1/4" (8MM)</v>
          </cell>
          <cell r="C2821" t="str">
            <v>UN</v>
          </cell>
          <cell r="D2821">
            <v>3.46</v>
          </cell>
        </row>
        <row r="2822">
          <cell r="A2822">
            <v>85632</v>
          </cell>
          <cell r="B2822" t="str">
            <v>UNIAO F0G0 C/AS.PLANO J.NITRIPACK DN 3/8" (10MM)</v>
          </cell>
          <cell r="C2822" t="str">
            <v>UN</v>
          </cell>
          <cell r="D2822">
            <v>3.46</v>
          </cell>
        </row>
        <row r="2823">
          <cell r="A2823">
            <v>85633</v>
          </cell>
          <cell r="B2823" t="str">
            <v>UNIAO F0G0 C/AS.PLANO J.NITRIPACK DN 1/2" (15MM)</v>
          </cell>
          <cell r="C2823" t="str">
            <v>UN</v>
          </cell>
          <cell r="D2823">
            <v>3.46</v>
          </cell>
        </row>
        <row r="2824">
          <cell r="A2824">
            <v>85634</v>
          </cell>
          <cell r="B2824" t="str">
            <v>UNIAO F0G0 C/AS. PLANO J.NITRIPACK DN 3/4" (20MM)</v>
          </cell>
          <cell r="C2824" t="str">
            <v>UN</v>
          </cell>
          <cell r="D2824">
            <v>4.29</v>
          </cell>
        </row>
        <row r="2825">
          <cell r="A2825">
            <v>85635</v>
          </cell>
          <cell r="B2825" t="str">
            <v>UNIAO F0G0 C/AS.PLANO J.NITRIPACK DN 1" (25MM)</v>
          </cell>
          <cell r="C2825" t="str">
            <v>UN</v>
          </cell>
          <cell r="D2825">
            <v>5.16</v>
          </cell>
        </row>
        <row r="2826">
          <cell r="A2826">
            <v>85636</v>
          </cell>
          <cell r="B2826" t="str">
            <v>UNIAO F0G0 AS.PLANO J.NITRIPACK DN 1 1/4" (32MM)</v>
          </cell>
          <cell r="C2826" t="str">
            <v>UN</v>
          </cell>
          <cell r="D2826">
            <v>6.89</v>
          </cell>
        </row>
        <row r="2827">
          <cell r="A2827">
            <v>85637</v>
          </cell>
          <cell r="B2827" t="str">
            <v>UNIAO F0G0 AS.PLANO J.NITRIPACK DN 1 1/2" (40MM)</v>
          </cell>
          <cell r="C2827" t="str">
            <v>UN</v>
          </cell>
          <cell r="D2827">
            <v>9.17</v>
          </cell>
        </row>
        <row r="2828">
          <cell r="A2828">
            <v>85638</v>
          </cell>
          <cell r="B2828" t="str">
            <v>UNIAO F0G0 C/AS. PLANO J. NITRIPACK DN 2" (50MM)</v>
          </cell>
          <cell r="C2828" t="str">
            <v>UN</v>
          </cell>
          <cell r="D2828">
            <v>12.92</v>
          </cell>
        </row>
        <row r="2829">
          <cell r="A2829">
            <v>85639</v>
          </cell>
          <cell r="B2829" t="str">
            <v>UNIAO F0G0 AS.PLANO J.NITRIPACK DN 2 1/2" (65MM)</v>
          </cell>
          <cell r="C2829" t="str">
            <v>UN</v>
          </cell>
          <cell r="D2829">
            <v>22.93</v>
          </cell>
        </row>
        <row r="2830">
          <cell r="A2830">
            <v>85640</v>
          </cell>
          <cell r="B2830" t="str">
            <v>UNIAO F0G0 C/AS. PLANO J. NITRIPACK DN 3" (80MM)</v>
          </cell>
          <cell r="C2830" t="str">
            <v>UN</v>
          </cell>
          <cell r="D2830">
            <v>37.299999999999997</v>
          </cell>
        </row>
        <row r="2831">
          <cell r="A2831">
            <v>85641</v>
          </cell>
          <cell r="B2831" t="str">
            <v>UNIAO F0G0 C/AS. PLANO J. NITRIPACK DN 4" (100MM)</v>
          </cell>
          <cell r="C2831" t="str">
            <v>UN</v>
          </cell>
          <cell r="D2831">
            <v>66.510000000000005</v>
          </cell>
        </row>
        <row r="2832">
          <cell r="A2832">
            <v>85646</v>
          </cell>
          <cell r="B2832" t="str">
            <v>UNIAO F0G0 C/AS. CONICO DE FERRO DN 1/4" (8MM)</v>
          </cell>
          <cell r="C2832" t="str">
            <v>UN</v>
          </cell>
          <cell r="D2832">
            <v>4.1399999999999997</v>
          </cell>
        </row>
        <row r="2833">
          <cell r="A2833">
            <v>85647</v>
          </cell>
          <cell r="B2833" t="str">
            <v>UNIAO F0G0 C/AS. CONICO DE FERRO DN 3/8" (10MM)</v>
          </cell>
          <cell r="C2833" t="str">
            <v>UN</v>
          </cell>
          <cell r="D2833">
            <v>4.1399999999999997</v>
          </cell>
        </row>
        <row r="2834">
          <cell r="A2834">
            <v>85648</v>
          </cell>
          <cell r="B2834" t="str">
            <v>UNIAO F0G0 C/ AS. CONICO DE FERRO DN 1/2" (15MM)</v>
          </cell>
          <cell r="C2834" t="str">
            <v>UN</v>
          </cell>
          <cell r="D2834">
            <v>4.1399999999999997</v>
          </cell>
        </row>
        <row r="2835">
          <cell r="A2835">
            <v>85649</v>
          </cell>
          <cell r="B2835" t="str">
            <v>UNIAO F0G0 C/ AS. CONICO DE FERRO DN 3/4" (20MM)</v>
          </cell>
          <cell r="C2835" t="str">
            <v>UN</v>
          </cell>
          <cell r="D2835">
            <v>5.16</v>
          </cell>
        </row>
        <row r="2836">
          <cell r="A2836">
            <v>85650</v>
          </cell>
          <cell r="B2836" t="str">
            <v>UNIAO F0G0 C/ASSENTO CONICO DE FERRO DN 1" (25MM)</v>
          </cell>
          <cell r="C2836" t="str">
            <v>UN</v>
          </cell>
          <cell r="D2836">
            <v>6.19</v>
          </cell>
        </row>
        <row r="2837">
          <cell r="A2837">
            <v>85651</v>
          </cell>
          <cell r="B2837" t="str">
            <v>UNIAO F0G0 C/AS.CONICO DE FERRO DN 1 1/4" (32MM)</v>
          </cell>
          <cell r="C2837" t="str">
            <v>UN</v>
          </cell>
          <cell r="D2837">
            <v>8.27</v>
          </cell>
        </row>
        <row r="2838">
          <cell r="A2838">
            <v>85652</v>
          </cell>
          <cell r="B2838" t="str">
            <v>UNIAO F0G0 C/AS.CONICO DE FERRO DN 1 1/2" (40MM)</v>
          </cell>
          <cell r="C2838" t="str">
            <v>UN</v>
          </cell>
          <cell r="D2838">
            <v>11.03</v>
          </cell>
        </row>
        <row r="2839">
          <cell r="A2839">
            <v>85653</v>
          </cell>
          <cell r="B2839" t="str">
            <v>UNIAO F0G0 C/ASSENTO CONICO DE FERRO DN 2" (50MM)</v>
          </cell>
          <cell r="C2839" t="str">
            <v>UN</v>
          </cell>
          <cell r="D2839">
            <v>15.51</v>
          </cell>
        </row>
        <row r="2840">
          <cell r="A2840">
            <v>85654</v>
          </cell>
          <cell r="B2840" t="str">
            <v>UNIAO F0G0 C/AS.CONICO DE FERRO DN 2 1/2" (65MM)</v>
          </cell>
          <cell r="C2840" t="str">
            <v>UN</v>
          </cell>
          <cell r="D2840">
            <v>27.52</v>
          </cell>
        </row>
        <row r="2841">
          <cell r="A2841">
            <v>85655</v>
          </cell>
          <cell r="B2841" t="str">
            <v>UNIAO F0G0 C/ASSENTO CONICO DE FERRO DN 3" (80MM)</v>
          </cell>
          <cell r="C2841" t="str">
            <v>UN</v>
          </cell>
          <cell r="D2841">
            <v>44.76</v>
          </cell>
        </row>
        <row r="2842">
          <cell r="A2842">
            <v>85656</v>
          </cell>
          <cell r="B2842" t="str">
            <v>UNIAO F0G0 C/AS. CONICO DE FERRO DN 4" (100MM)</v>
          </cell>
          <cell r="C2842" t="str">
            <v>UN</v>
          </cell>
          <cell r="D2842">
            <v>86.2</v>
          </cell>
        </row>
        <row r="2843">
          <cell r="A2843">
            <v>85662</v>
          </cell>
          <cell r="B2843" t="str">
            <v>UNIAO F0G0 AS.CON.FERRO MACHO-FEMEA DN 1/4" (8MM)</v>
          </cell>
          <cell r="C2843" t="str">
            <v>UN</v>
          </cell>
          <cell r="D2843">
            <v>6.47</v>
          </cell>
        </row>
        <row r="2844">
          <cell r="A2844">
            <v>85663</v>
          </cell>
          <cell r="B2844" t="str">
            <v>UNIAO F0G0 AS.CON.FERRO MACHO-FEM. DN 3/8" (10MM)</v>
          </cell>
          <cell r="C2844" t="str">
            <v>UN</v>
          </cell>
          <cell r="D2844">
            <v>6.47</v>
          </cell>
        </row>
        <row r="2845">
          <cell r="A2845">
            <v>85664</v>
          </cell>
          <cell r="B2845" t="str">
            <v>UNIAO FOGO AS.CON.FERRO MACHO-FEM. DN 1/2" (15MM)</v>
          </cell>
          <cell r="C2845" t="str">
            <v>UN</v>
          </cell>
          <cell r="D2845">
            <v>6.47</v>
          </cell>
        </row>
        <row r="2846">
          <cell r="A2846">
            <v>85665</v>
          </cell>
          <cell r="B2846" t="str">
            <v>UNIAO F0G0 AS.CON.FERRO MACHO-FEM. DN 3/4" (20MM)</v>
          </cell>
          <cell r="C2846" t="str">
            <v>UN</v>
          </cell>
          <cell r="D2846">
            <v>7.45</v>
          </cell>
        </row>
        <row r="2847">
          <cell r="A2847">
            <v>85666</v>
          </cell>
          <cell r="B2847" t="str">
            <v>UNIAO F0G0 AS.CON.FERRO MACHO-FEMEA DN 1" (25MM)</v>
          </cell>
          <cell r="C2847" t="str">
            <v>UN</v>
          </cell>
          <cell r="D2847">
            <v>9.7200000000000006</v>
          </cell>
        </row>
        <row r="2848">
          <cell r="A2848">
            <v>85667</v>
          </cell>
          <cell r="B2848" t="str">
            <v>UNIAO F0G0 AS.CON.FERRO MAC.-FEM.DN 1 1/4" (32MM)</v>
          </cell>
          <cell r="C2848" t="str">
            <v>UN</v>
          </cell>
          <cell r="D2848">
            <v>13.28</v>
          </cell>
        </row>
        <row r="2849">
          <cell r="A2849">
            <v>85668</v>
          </cell>
          <cell r="B2849" t="str">
            <v>UNIAO F0G0 AS.CON.FERRO MAC.-FEM.DN 1 1/2" (40MM)</v>
          </cell>
          <cell r="C2849" t="str">
            <v>UN</v>
          </cell>
          <cell r="D2849">
            <v>16.190000000000001</v>
          </cell>
        </row>
        <row r="2850">
          <cell r="A2850">
            <v>85669</v>
          </cell>
          <cell r="B2850" t="str">
            <v>UNIAO F0G0 AS.CON.FERRO MACHO-FEMEA DN 2" (50MM)</v>
          </cell>
          <cell r="C2850" t="str">
            <v>UN</v>
          </cell>
          <cell r="D2850">
            <v>24.27</v>
          </cell>
        </row>
        <row r="2851">
          <cell r="A2851">
            <v>85670</v>
          </cell>
          <cell r="B2851" t="str">
            <v>UNIAO F0G0 AS.CON.FERRO MAC.-FEM.DN 2 1/2" (65MM)</v>
          </cell>
          <cell r="C2851" t="str">
            <v>UN</v>
          </cell>
          <cell r="D2851">
            <v>36</v>
          </cell>
        </row>
        <row r="2852">
          <cell r="A2852">
            <v>85671</v>
          </cell>
          <cell r="B2852" t="str">
            <v>UNIAO F0G0 AS.CON.FERRO MACHO-FEMEA DN 3" (80MM)</v>
          </cell>
          <cell r="C2852" t="str">
            <v>UN</v>
          </cell>
          <cell r="D2852">
            <v>49.35</v>
          </cell>
        </row>
        <row r="2853">
          <cell r="A2853">
            <v>85672</v>
          </cell>
          <cell r="B2853" t="str">
            <v>UNIAO F0G0 AS.CON.FERRO MACHO-FEMEA DN 4" (100MM)</v>
          </cell>
          <cell r="C2853" t="str">
            <v>UN</v>
          </cell>
          <cell r="D2853">
            <v>101.52</v>
          </cell>
        </row>
        <row r="2854">
          <cell r="A2854">
            <v>85678</v>
          </cell>
          <cell r="B2854" t="str">
            <v>UNIAO F0G0 C/AS.CONICO BRONZE/FERRO DN 1/4" (8MM)</v>
          </cell>
          <cell r="C2854" t="str">
            <v>UN</v>
          </cell>
          <cell r="D2854">
            <v>6.62</v>
          </cell>
        </row>
        <row r="2855">
          <cell r="A2855">
            <v>85679</v>
          </cell>
          <cell r="B2855" t="str">
            <v>UNIAO F0G0 C/AS. CON. BRONZE/FERRO DN 3/8" (10MM)</v>
          </cell>
          <cell r="C2855" t="str">
            <v>UN</v>
          </cell>
          <cell r="D2855">
            <v>6.62</v>
          </cell>
        </row>
        <row r="2856">
          <cell r="A2856">
            <v>85680</v>
          </cell>
          <cell r="B2856" t="str">
            <v>UNIAO F0G0 C/AS. CON. BRONZE/FERRO DN 1/2" (15MM)</v>
          </cell>
          <cell r="C2856" t="str">
            <v>UN</v>
          </cell>
          <cell r="D2856">
            <v>6.62</v>
          </cell>
        </row>
        <row r="2857">
          <cell r="A2857">
            <v>85681</v>
          </cell>
          <cell r="B2857" t="str">
            <v>UNIAO F0G0 C/AS. CON. BRONZE/FERRO DN 3/4" (20MM)</v>
          </cell>
          <cell r="C2857" t="str">
            <v>UN</v>
          </cell>
          <cell r="D2857">
            <v>7.47</v>
          </cell>
        </row>
        <row r="2858">
          <cell r="A2858">
            <v>85682</v>
          </cell>
          <cell r="B2858" t="str">
            <v>UNIAO F0G0 C/ AS. CON. BRONZE/FERRO DN 1" (25MM)</v>
          </cell>
          <cell r="C2858" t="str">
            <v>UN</v>
          </cell>
          <cell r="D2858">
            <v>9.8000000000000007</v>
          </cell>
        </row>
        <row r="2859">
          <cell r="A2859">
            <v>85683</v>
          </cell>
          <cell r="B2859" t="str">
            <v>UNIAO F0G0 C/AS.CON.BRONZE/FERRO DN 1 1/4" (32MM)</v>
          </cell>
          <cell r="C2859" t="str">
            <v>UN</v>
          </cell>
          <cell r="D2859">
            <v>13.56</v>
          </cell>
        </row>
        <row r="2860">
          <cell r="A2860">
            <v>85684</v>
          </cell>
          <cell r="B2860" t="str">
            <v>UNIAO F0G0 C/AS.CON.BRONZE/FERRO DN 1 1/2" (40MM)</v>
          </cell>
          <cell r="C2860" t="str">
            <v>UN</v>
          </cell>
          <cell r="D2860">
            <v>16.420000000000002</v>
          </cell>
        </row>
        <row r="2861">
          <cell r="A2861">
            <v>85685</v>
          </cell>
          <cell r="B2861" t="str">
            <v>UNIAO F0G0 C/AS. CON. BRONZE/FERRO DN 2" (50MM)</v>
          </cell>
          <cell r="C2861" t="str">
            <v>UN</v>
          </cell>
          <cell r="D2861">
            <v>25.29</v>
          </cell>
        </row>
        <row r="2862">
          <cell r="A2862">
            <v>85686</v>
          </cell>
          <cell r="B2862" t="str">
            <v>UNIAO F0G0 C/AS.CON.BRONZE/FERRO DN 2 1/2" (65MM)</v>
          </cell>
          <cell r="C2862" t="str">
            <v>UN</v>
          </cell>
          <cell r="D2862">
            <v>42.71</v>
          </cell>
        </row>
        <row r="2863">
          <cell r="A2863">
            <v>85687</v>
          </cell>
          <cell r="B2863" t="str">
            <v>UNIAO F0G0 C/AS. CON. BRONZE/FERRO DN 3" (80MM)</v>
          </cell>
          <cell r="C2863" t="str">
            <v>UN</v>
          </cell>
          <cell r="D2863">
            <v>69.5</v>
          </cell>
        </row>
        <row r="2864">
          <cell r="A2864">
            <v>85688</v>
          </cell>
          <cell r="B2864" t="str">
            <v>UNIAO F0G0 C/AS. CON. BRONZE/FERRO DN 4" (100MM)</v>
          </cell>
          <cell r="C2864" t="str">
            <v>UN</v>
          </cell>
          <cell r="D2864">
            <v>146.5</v>
          </cell>
        </row>
        <row r="2865">
          <cell r="A2865">
            <v>85694</v>
          </cell>
          <cell r="B2865" t="str">
            <v>UNIAO F0G0 AS.PL.M.-F.J.NITRIPACK DN 3/8" (10MM)</v>
          </cell>
          <cell r="C2865" t="str">
            <v>UN</v>
          </cell>
          <cell r="D2865">
            <v>3.8</v>
          </cell>
        </row>
        <row r="2866">
          <cell r="A2866">
            <v>85695</v>
          </cell>
          <cell r="B2866" t="str">
            <v>UNIAO F0G0 AS.PL.M.-F.J.NITRIPACK DN 1/2" (15MM)</v>
          </cell>
          <cell r="C2866" t="str">
            <v>UN</v>
          </cell>
          <cell r="D2866">
            <v>3.8</v>
          </cell>
        </row>
        <row r="2867">
          <cell r="A2867">
            <v>85696</v>
          </cell>
          <cell r="B2867" t="str">
            <v>UNIAO F0G0 AS.PL.M.-F.J.NITRIPACK DN 3/4" (20MM)</v>
          </cell>
          <cell r="C2867" t="str">
            <v>UN</v>
          </cell>
          <cell r="D2867">
            <v>4.71</v>
          </cell>
        </row>
        <row r="2868">
          <cell r="A2868">
            <v>85697</v>
          </cell>
          <cell r="B2868" t="str">
            <v>UNIAO F0G0 AS.PL.M.-F.J.NITRIPACK DN 1" (25MM)</v>
          </cell>
          <cell r="C2868" t="str">
            <v>UN</v>
          </cell>
          <cell r="D2868">
            <v>5.67</v>
          </cell>
        </row>
        <row r="2869">
          <cell r="A2869">
            <v>85698</v>
          </cell>
          <cell r="B2869" t="str">
            <v>UNIAO F0G0 AS.PL.M.-F.J.NITRIPACK DN 1 1/4" (32MM)</v>
          </cell>
          <cell r="C2869" t="str">
            <v>UN</v>
          </cell>
          <cell r="D2869">
            <v>7.57</v>
          </cell>
        </row>
        <row r="2870">
          <cell r="A2870">
            <v>85699</v>
          </cell>
          <cell r="B2870" t="str">
            <v>UNIAO F0G0 AS.PL.M.-F.J.NITRIPACK DN 1 1/2" (40MM)</v>
          </cell>
          <cell r="C2870" t="str">
            <v>UN</v>
          </cell>
          <cell r="D2870">
            <v>10.1</v>
          </cell>
        </row>
        <row r="2871">
          <cell r="A2871">
            <v>85701</v>
          </cell>
          <cell r="B2871" t="str">
            <v>UNIAO F0G0 AS.PL.M.-F.J.NITRIPACK DN 2" (50MM)</v>
          </cell>
          <cell r="C2871" t="str">
            <v>UN</v>
          </cell>
          <cell r="D2871">
            <v>14.21</v>
          </cell>
        </row>
        <row r="2872">
          <cell r="A2872">
            <v>85707</v>
          </cell>
          <cell r="B2872" t="str">
            <v>UNIAO F0G0 C/AS.CON. BRONZE/BRONZE DN 1/2" (15MM)</v>
          </cell>
          <cell r="C2872" t="str">
            <v>UN</v>
          </cell>
          <cell r="D2872">
            <v>7.28</v>
          </cell>
        </row>
        <row r="2873">
          <cell r="A2873">
            <v>85708</v>
          </cell>
          <cell r="B2873" t="str">
            <v>UNIAO F0G0 C/AS.CON. BRONZE/BRONZE DN 3/4" (20MM)</v>
          </cell>
          <cell r="C2873" t="str">
            <v>UN</v>
          </cell>
          <cell r="D2873">
            <v>8.23</v>
          </cell>
        </row>
        <row r="2874">
          <cell r="A2874">
            <v>85709</v>
          </cell>
          <cell r="B2874" t="str">
            <v>UNIAO F0G0 C/AS. CON. BRONZE/BRONZE DN 1" (25MM)</v>
          </cell>
          <cell r="C2874" t="str">
            <v>UN</v>
          </cell>
          <cell r="D2874">
            <v>10.76</v>
          </cell>
        </row>
        <row r="2875">
          <cell r="A2875">
            <v>85710</v>
          </cell>
          <cell r="B2875" t="str">
            <v>UNIAO F0G0 AS.CON.BRONZE/BRONZE DN 1 1/2" (40MM)</v>
          </cell>
          <cell r="C2875" t="str">
            <v>UN</v>
          </cell>
          <cell r="D2875">
            <v>18.05</v>
          </cell>
        </row>
        <row r="2876">
          <cell r="A2876">
            <v>85711</v>
          </cell>
          <cell r="B2876" t="str">
            <v>UNIAO F0G0 C/AS. CON. BRONZE/BRONZE DN 2" (50MM)</v>
          </cell>
          <cell r="C2876" t="str">
            <v>UN</v>
          </cell>
          <cell r="D2876">
            <v>27.83</v>
          </cell>
        </row>
        <row r="2877">
          <cell r="A2877">
            <v>85717</v>
          </cell>
          <cell r="B2877" t="str">
            <v>UNIAO F0G0 C/COT. AS. CONICO FERRO DN 1/4" (8MM)</v>
          </cell>
          <cell r="C2877" t="str">
            <v>UN</v>
          </cell>
          <cell r="D2877">
            <v>6.89</v>
          </cell>
        </row>
        <row r="2878">
          <cell r="A2878">
            <v>85718</v>
          </cell>
          <cell r="B2878" t="str">
            <v>UNIAO F0G0 C/COT. AS. CONICO FERRO DN 3/8" (10MM)</v>
          </cell>
          <cell r="C2878" t="str">
            <v>UN</v>
          </cell>
          <cell r="D2878">
            <v>6.89</v>
          </cell>
        </row>
        <row r="2879">
          <cell r="A2879">
            <v>85719</v>
          </cell>
          <cell r="B2879" t="str">
            <v>UNIAO F0G0 C/COT. AS. CONICO FERRO DN 1/2" (15MM)</v>
          </cell>
          <cell r="C2879" t="str">
            <v>UN</v>
          </cell>
          <cell r="D2879">
            <v>6.89</v>
          </cell>
        </row>
        <row r="2880">
          <cell r="A2880">
            <v>85720</v>
          </cell>
          <cell r="B2880" t="str">
            <v>UNIAO F0G0 C/COT. AS. CONICO FERRO DN 3/4" (20MM)</v>
          </cell>
          <cell r="C2880" t="str">
            <v>UN</v>
          </cell>
          <cell r="D2880">
            <v>8.27</v>
          </cell>
        </row>
        <row r="2881">
          <cell r="A2881">
            <v>85721</v>
          </cell>
          <cell r="B2881" t="str">
            <v>UNIAO F0G0 C/COT. AS. CONICO FERRO DN 1" (25MM)</v>
          </cell>
          <cell r="C2881" t="str">
            <v>UN</v>
          </cell>
          <cell r="D2881">
            <v>11.24</v>
          </cell>
        </row>
        <row r="2882">
          <cell r="A2882">
            <v>85722</v>
          </cell>
          <cell r="B2882" t="str">
            <v>UNIAO F0G0 C/COT.AS.CONICO FERRO DN 1 1/4" (32MM)</v>
          </cell>
          <cell r="C2882" t="str">
            <v>UN</v>
          </cell>
          <cell r="D2882">
            <v>14.7</v>
          </cell>
        </row>
        <row r="2883">
          <cell r="A2883">
            <v>85723</v>
          </cell>
          <cell r="B2883" t="str">
            <v>UNIAO F0G0 C/COT.AS.CONICO FERRO DN 1 1/2" (40MM)</v>
          </cell>
          <cell r="C2883" t="str">
            <v>UN</v>
          </cell>
          <cell r="D2883">
            <v>18.93</v>
          </cell>
        </row>
        <row r="2884">
          <cell r="A2884">
            <v>85724</v>
          </cell>
          <cell r="B2884" t="str">
            <v>UNIAO F0G0 C/COT. AS. CONICO FERRO DN 2" (50MM)</v>
          </cell>
          <cell r="C2884" t="str">
            <v>UN</v>
          </cell>
          <cell r="D2884">
            <v>26.41</v>
          </cell>
        </row>
        <row r="2885">
          <cell r="A2885">
            <v>85725</v>
          </cell>
          <cell r="B2885" t="str">
            <v>UNIAO F0G0 C/COT.AS.CONICO FERRO DN 2 1/2" (65MM)</v>
          </cell>
          <cell r="C2885" t="str">
            <v>UN</v>
          </cell>
          <cell r="D2885">
            <v>36.15</v>
          </cell>
        </row>
        <row r="2886">
          <cell r="A2886">
            <v>85726</v>
          </cell>
          <cell r="B2886" t="str">
            <v>UNIAO F0G0 C/COT. AS. CONICO FERRO DN 3" (80MM)</v>
          </cell>
          <cell r="C2886" t="str">
            <v>UN</v>
          </cell>
          <cell r="D2886">
            <v>47.82</v>
          </cell>
        </row>
        <row r="2887">
          <cell r="A2887">
            <v>85732</v>
          </cell>
          <cell r="B2887" t="str">
            <v>UNIAO F0G0 COT.AS.CON.F.MACHO-FEMEA DN 1/4" (8MM)</v>
          </cell>
          <cell r="C2887" t="str">
            <v>UN</v>
          </cell>
          <cell r="D2887">
            <v>7.34</v>
          </cell>
        </row>
        <row r="2888">
          <cell r="A2888">
            <v>85733</v>
          </cell>
          <cell r="B2888" t="str">
            <v>UNIAO F0G0 COT.AS.CON.F.MAC.-FEMEA DN 3/8" (10MM)</v>
          </cell>
          <cell r="C2888" t="str">
            <v>UN</v>
          </cell>
          <cell r="D2888">
            <v>7.34</v>
          </cell>
        </row>
        <row r="2889">
          <cell r="A2889">
            <v>85734</v>
          </cell>
          <cell r="B2889" t="str">
            <v>UNIAO F0G0 COT.AS.CON.F.MAC.-FEMEA DN 1/2" (15MM)</v>
          </cell>
          <cell r="C2889" t="str">
            <v>UN</v>
          </cell>
          <cell r="D2889">
            <v>7.34</v>
          </cell>
        </row>
        <row r="2890">
          <cell r="A2890">
            <v>85735</v>
          </cell>
          <cell r="B2890" t="str">
            <v>UNIAO F0G0 COT.AS.CON.F.MAC.-FEMEA DN 3/4" (20MM)</v>
          </cell>
          <cell r="C2890" t="str">
            <v>UN</v>
          </cell>
          <cell r="D2890">
            <v>9.17</v>
          </cell>
        </row>
        <row r="2891">
          <cell r="A2891">
            <v>85736</v>
          </cell>
          <cell r="B2891" t="str">
            <v>UNIAO F0G0 COT.AS.CON.F.MACHO-FEMEA DN 1" (25MM)</v>
          </cell>
          <cell r="C2891" t="str">
            <v>UN</v>
          </cell>
          <cell r="D2891">
            <v>12.39</v>
          </cell>
        </row>
        <row r="2892">
          <cell r="A2892">
            <v>85737</v>
          </cell>
          <cell r="B2892" t="str">
            <v>UNIAO F0G0 COT.AS.CON.F.MAC.-FEM.DN 1 1/4" (32MM)</v>
          </cell>
          <cell r="C2892" t="str">
            <v>UN</v>
          </cell>
          <cell r="D2892">
            <v>16.760000000000002</v>
          </cell>
        </row>
        <row r="2893">
          <cell r="A2893">
            <v>85738</v>
          </cell>
          <cell r="B2893" t="str">
            <v>UNIAO F0G0 COT.AS.CON.F.MAC.-FEM.DN 1 1/2" (40MM)</v>
          </cell>
          <cell r="C2893" t="str">
            <v>UN</v>
          </cell>
          <cell r="D2893">
            <v>21.58</v>
          </cell>
        </row>
        <row r="2894">
          <cell r="A2894">
            <v>85739</v>
          </cell>
          <cell r="B2894" t="str">
            <v>UNIAO F0G0 COT.AS.CON.F.MACHO-FEMEA DN 2" (50MM)</v>
          </cell>
          <cell r="C2894" t="str">
            <v>UN</v>
          </cell>
          <cell r="D2894">
            <v>29.38</v>
          </cell>
        </row>
        <row r="2895">
          <cell r="A2895">
            <v>85740</v>
          </cell>
          <cell r="B2895" t="str">
            <v>UNIAO F0G0 COT.AS.CON.F.MAC.-FEM.DN 2 1/2" (65MM)</v>
          </cell>
          <cell r="C2895" t="str">
            <v>UN</v>
          </cell>
          <cell r="D2895">
            <v>36.51</v>
          </cell>
        </row>
        <row r="2896">
          <cell r="A2896">
            <v>85741</v>
          </cell>
          <cell r="B2896" t="str">
            <v>UNIAO F0G0 COT.AS.CON.F.MACHO-FEMEA DN 3" (80MM)</v>
          </cell>
          <cell r="C2896" t="str">
            <v>UN</v>
          </cell>
          <cell r="D2896">
            <v>49.28</v>
          </cell>
        </row>
        <row r="2897">
          <cell r="A2897">
            <v>85747</v>
          </cell>
          <cell r="B2897" t="str">
            <v>FLANGE F0G0 P/ CAIXA D'AGUA DN 1/2" (15MM)</v>
          </cell>
          <cell r="C2897" t="str">
            <v>UN</v>
          </cell>
          <cell r="D2897">
            <v>3.71</v>
          </cell>
        </row>
        <row r="2898">
          <cell r="A2898">
            <v>85748</v>
          </cell>
          <cell r="B2898" t="str">
            <v>FLANGE F0G0 P/ CAIXA D'AGUA DN 3/4" (20MM)</v>
          </cell>
          <cell r="C2898" t="str">
            <v>UN</v>
          </cell>
          <cell r="D2898">
            <v>4.28</v>
          </cell>
        </row>
        <row r="2899">
          <cell r="A2899">
            <v>85749</v>
          </cell>
          <cell r="B2899" t="str">
            <v>FLANGE F0G0 P/ CAIXA D'AGUA DN 1" (25MM)</v>
          </cell>
          <cell r="C2899" t="str">
            <v>UN</v>
          </cell>
          <cell r="D2899">
            <v>6.01</v>
          </cell>
        </row>
        <row r="2900">
          <cell r="A2900">
            <v>85750</v>
          </cell>
          <cell r="B2900" t="str">
            <v>FLANGE F0G0 P/ CAIXA D'AGUA DN 1 1/4" (32MM)</v>
          </cell>
          <cell r="C2900" t="str">
            <v>UN</v>
          </cell>
          <cell r="D2900">
            <v>7.35</v>
          </cell>
        </row>
        <row r="2901">
          <cell r="A2901">
            <v>85751</v>
          </cell>
          <cell r="B2901" t="str">
            <v>FLANGE F0G0 P/ CAIXA D'AGUA DN 1 1/2" (40MM)</v>
          </cell>
          <cell r="C2901" t="str">
            <v>UN</v>
          </cell>
          <cell r="D2901">
            <v>8.49</v>
          </cell>
        </row>
        <row r="2902">
          <cell r="A2902">
            <v>85757</v>
          </cell>
          <cell r="B2902" t="str">
            <v>ADAPT. F0G0 P/CX.D'AGUA CONC.150MM DN 2" (50MM)</v>
          </cell>
          <cell r="C2902" t="str">
            <v>UN</v>
          </cell>
          <cell r="D2902">
            <v>6.84</v>
          </cell>
        </row>
        <row r="2903">
          <cell r="A2903">
            <v>85758</v>
          </cell>
          <cell r="B2903" t="str">
            <v>ADAPT.F0G0 P/CX.D'AGUA CONC.150MM DN 2 1/2" (65MM)</v>
          </cell>
          <cell r="C2903" t="str">
            <v>UN</v>
          </cell>
          <cell r="D2903">
            <v>8.17</v>
          </cell>
        </row>
        <row r="2904">
          <cell r="A2904">
            <v>85759</v>
          </cell>
          <cell r="B2904" t="str">
            <v>ADAPT. F0G0 P/CX.D'AGUA CONC.150MM DN 3" (80MM)</v>
          </cell>
          <cell r="C2904" t="str">
            <v>UN</v>
          </cell>
          <cell r="D2904">
            <v>10.46</v>
          </cell>
        </row>
        <row r="2905">
          <cell r="A2905">
            <v>85760</v>
          </cell>
          <cell r="B2905" t="str">
            <v>ADAPT. F0G0 P/CX.D'AGUA CONC.150MM DN 4" (100MM)</v>
          </cell>
          <cell r="C2905" t="str">
            <v>UN</v>
          </cell>
          <cell r="D2905">
            <v>18.489999999999998</v>
          </cell>
        </row>
        <row r="2906">
          <cell r="A2906">
            <v>85766</v>
          </cell>
          <cell r="B2906" t="str">
            <v>ADAPT. F0G0 P/CX. D'AGUA CONC.200MM DN 2" (50MM)</v>
          </cell>
          <cell r="C2906" t="str">
            <v>UN</v>
          </cell>
          <cell r="D2906">
            <v>8.1199999999999992</v>
          </cell>
        </row>
        <row r="2907">
          <cell r="A2907">
            <v>85767</v>
          </cell>
          <cell r="B2907" t="str">
            <v>ADAPT.F0G0 P/CX.D'AGUA CONC.200MM DN 2 1/2" (65MM)</v>
          </cell>
          <cell r="C2907" t="str">
            <v>UN</v>
          </cell>
          <cell r="D2907">
            <v>11.2</v>
          </cell>
        </row>
        <row r="2908">
          <cell r="A2908">
            <v>85768</v>
          </cell>
          <cell r="B2908" t="str">
            <v>ADAPT. F0G0 P/CX.D'AGUA CONC. 200MM DN 3" (80MM)</v>
          </cell>
          <cell r="C2908" t="str">
            <v>UN</v>
          </cell>
          <cell r="D2908">
            <v>12.87</v>
          </cell>
        </row>
        <row r="2909">
          <cell r="A2909">
            <v>85769</v>
          </cell>
          <cell r="B2909" t="str">
            <v>ADAPT. F0G0 P/CX. D'AGUA CONC. DN 4" (100MM)</v>
          </cell>
          <cell r="C2909" t="str">
            <v>UN</v>
          </cell>
          <cell r="D2909">
            <v>20.77</v>
          </cell>
        </row>
        <row r="2910">
          <cell r="A2910">
            <v>85775</v>
          </cell>
          <cell r="B2910" t="str">
            <v>TUBETE F0G0 P/ HIDROMETRO DN 1/2" (15MM)</v>
          </cell>
          <cell r="C2910" t="str">
            <v>UN</v>
          </cell>
          <cell r="D2910">
            <v>2.5</v>
          </cell>
        </row>
        <row r="2911">
          <cell r="A2911">
            <v>85776</v>
          </cell>
          <cell r="B2911" t="str">
            <v>TUBETE F0G0 P/ HIDROMETRO DN 3/4" (20MM)</v>
          </cell>
          <cell r="C2911" t="str">
            <v>UN</v>
          </cell>
          <cell r="D2911">
            <v>2.85</v>
          </cell>
        </row>
        <row r="2912">
          <cell r="A2912">
            <v>85782</v>
          </cell>
          <cell r="B2912" t="str">
            <v>FLANGE F0G0 P/ HIDRANTE DN 4" (100MM)</v>
          </cell>
          <cell r="C2912" t="str">
            <v>UN</v>
          </cell>
          <cell r="D2912">
            <v>21.48</v>
          </cell>
        </row>
        <row r="2913">
          <cell r="A2913">
            <v>85783</v>
          </cell>
          <cell r="B2913" t="str">
            <v>TUBO F0G0 DN 1/2" (15MM) L= 0,10 M</v>
          </cell>
          <cell r="C2913" t="str">
            <v>UN</v>
          </cell>
          <cell r="D2913">
            <v>0.34</v>
          </cell>
        </row>
        <row r="2914">
          <cell r="A2914">
            <v>85784</v>
          </cell>
          <cell r="B2914" t="str">
            <v>TUBO F0G0 DN 1/2" (15MM) L= 0,25 M</v>
          </cell>
          <cell r="C2914" t="str">
            <v>UN</v>
          </cell>
          <cell r="D2914">
            <v>0.84</v>
          </cell>
        </row>
        <row r="2915">
          <cell r="A2915">
            <v>85785</v>
          </cell>
          <cell r="B2915" t="str">
            <v>TUBO F0G0 DN 1/2" (15MM) L= 0,50 M</v>
          </cell>
          <cell r="C2915" t="str">
            <v>UN</v>
          </cell>
          <cell r="D2915">
            <v>1.69</v>
          </cell>
        </row>
        <row r="2916">
          <cell r="A2916">
            <v>85786</v>
          </cell>
          <cell r="B2916" t="str">
            <v>TUBO F0G0 DN 1/2" (15MM) L= 0,75 M</v>
          </cell>
          <cell r="C2916" t="str">
            <v>UN</v>
          </cell>
          <cell r="D2916">
            <v>2.54</v>
          </cell>
        </row>
        <row r="2917">
          <cell r="A2917">
            <v>85787</v>
          </cell>
          <cell r="B2917" t="str">
            <v>TUBO F0G0 DN 1/2" (15MM) L= 1,00 M</v>
          </cell>
          <cell r="C2917" t="str">
            <v>UN</v>
          </cell>
          <cell r="D2917">
            <v>3.38</v>
          </cell>
        </row>
        <row r="2918">
          <cell r="A2918">
            <v>85788</v>
          </cell>
          <cell r="B2918" t="str">
            <v>TUBO F0G0 DN 1/2" (15MM) L= 1,25 M</v>
          </cell>
          <cell r="C2918" t="str">
            <v>UN</v>
          </cell>
          <cell r="D2918">
            <v>4.2300000000000004</v>
          </cell>
        </row>
        <row r="2919">
          <cell r="A2919">
            <v>85789</v>
          </cell>
          <cell r="B2919" t="str">
            <v>TUBO F0G0 DN 1/2" (15MM) L= 1,50 M</v>
          </cell>
          <cell r="C2919" t="str">
            <v>UN</v>
          </cell>
          <cell r="D2919">
            <v>5.07</v>
          </cell>
        </row>
        <row r="2920">
          <cell r="A2920">
            <v>85790</v>
          </cell>
          <cell r="B2920" t="str">
            <v>TUBO F0G0 DN 1/2" (15MM) L= 1,75 M</v>
          </cell>
          <cell r="C2920" t="str">
            <v>UN</v>
          </cell>
          <cell r="D2920">
            <v>5.93</v>
          </cell>
        </row>
        <row r="2921">
          <cell r="A2921">
            <v>85791</v>
          </cell>
          <cell r="B2921" t="str">
            <v>TUBO F0G0 DN 1/2" (15MM) L= 2,00 M</v>
          </cell>
          <cell r="C2921" t="str">
            <v>UN</v>
          </cell>
          <cell r="D2921">
            <v>6.77</v>
          </cell>
        </row>
        <row r="2922">
          <cell r="A2922">
            <v>85792</v>
          </cell>
          <cell r="B2922" t="str">
            <v>TUBO F0G0 DN 1/2" (15MM) L= 2,25 M</v>
          </cell>
          <cell r="C2922" t="str">
            <v>UN</v>
          </cell>
          <cell r="D2922">
            <v>7.61</v>
          </cell>
        </row>
        <row r="2923">
          <cell r="A2923">
            <v>85793</v>
          </cell>
          <cell r="B2923" t="str">
            <v>TUBO F0G0 DN 1/2" (15MM) L= 2,50 M</v>
          </cell>
          <cell r="C2923" t="str">
            <v>UN</v>
          </cell>
          <cell r="D2923">
            <v>8.4700000000000006</v>
          </cell>
        </row>
        <row r="2924">
          <cell r="A2924">
            <v>85794</v>
          </cell>
          <cell r="B2924" t="str">
            <v>TUBO F0G0 DN 1/2" (15MM) L= 2,75 M</v>
          </cell>
          <cell r="C2924" t="str">
            <v>UN</v>
          </cell>
          <cell r="D2924">
            <v>9.32</v>
          </cell>
        </row>
        <row r="2925">
          <cell r="A2925">
            <v>85795</v>
          </cell>
          <cell r="B2925" t="str">
            <v>TUBO F0G0 DN 1/2" (15MM) L= 3,00 M</v>
          </cell>
          <cell r="C2925" t="str">
            <v>UN</v>
          </cell>
          <cell r="D2925">
            <v>10.16</v>
          </cell>
        </row>
        <row r="2926">
          <cell r="A2926">
            <v>85796</v>
          </cell>
          <cell r="B2926" t="str">
            <v>TUBO F0G0 DN 3/4" (20MM) L= 0,10 M</v>
          </cell>
          <cell r="C2926" t="str">
            <v>UN</v>
          </cell>
          <cell r="D2926">
            <v>0.44</v>
          </cell>
        </row>
        <row r="2927">
          <cell r="A2927">
            <v>85797</v>
          </cell>
          <cell r="B2927" t="str">
            <v>TUBO F0G0 DN 3/4" (20MM) L= 0,25 M</v>
          </cell>
          <cell r="C2927" t="str">
            <v>UN</v>
          </cell>
          <cell r="D2927">
            <v>1.08</v>
          </cell>
        </row>
        <row r="2928">
          <cell r="A2928">
            <v>85798</v>
          </cell>
          <cell r="B2928" t="str">
            <v>TUBO F0G0 DN 3/4" (20MM) L= 0,50 M</v>
          </cell>
          <cell r="C2928" t="str">
            <v>UN</v>
          </cell>
          <cell r="D2928">
            <v>2.1800000000000002</v>
          </cell>
        </row>
        <row r="2929">
          <cell r="A2929">
            <v>85799</v>
          </cell>
          <cell r="B2929" t="str">
            <v>TUBO F0G0 DN 3/4" (20MM) L= 0,75 M</v>
          </cell>
          <cell r="C2929" t="str">
            <v>UN</v>
          </cell>
          <cell r="D2929">
            <v>3.26</v>
          </cell>
        </row>
        <row r="2930">
          <cell r="A2930">
            <v>85801</v>
          </cell>
          <cell r="B2930" t="str">
            <v>TUBO F0G0 DN 3/4" (20MM) L= 1,00 M</v>
          </cell>
          <cell r="C2930" t="str">
            <v>UN</v>
          </cell>
          <cell r="D2930">
            <v>4.3499999999999996</v>
          </cell>
        </row>
        <row r="2931">
          <cell r="A2931">
            <v>85802</v>
          </cell>
          <cell r="B2931" t="str">
            <v>TUBO F0G0 DN 3/4" (20MM) L= 1,25 M</v>
          </cell>
          <cell r="C2931" t="str">
            <v>UN</v>
          </cell>
          <cell r="D2931">
            <v>5.43</v>
          </cell>
        </row>
        <row r="2932">
          <cell r="A2932">
            <v>85803</v>
          </cell>
          <cell r="B2932" t="str">
            <v>TUBO F0G0 DN 3/4" (20MM) L= 1,50 M</v>
          </cell>
          <cell r="C2932" t="str">
            <v>UN</v>
          </cell>
          <cell r="D2932">
            <v>6.53</v>
          </cell>
        </row>
        <row r="2933">
          <cell r="A2933">
            <v>85804</v>
          </cell>
          <cell r="B2933" t="str">
            <v>TUBO F0G0 DN 3/4" (20MM) L= 1,75 M</v>
          </cell>
          <cell r="C2933" t="str">
            <v>UN</v>
          </cell>
          <cell r="D2933">
            <v>7.6</v>
          </cell>
        </row>
        <row r="2934">
          <cell r="A2934">
            <v>85805</v>
          </cell>
          <cell r="B2934" t="str">
            <v>TUBO F0G0 DN 3/4" (20MM) L= 2,00 M</v>
          </cell>
          <cell r="C2934" t="str">
            <v>UN</v>
          </cell>
          <cell r="D2934">
            <v>8.69</v>
          </cell>
        </row>
        <row r="2935">
          <cell r="A2935">
            <v>85806</v>
          </cell>
          <cell r="B2935" t="str">
            <v>TUBO F0G0 DN 3/4" (20MM) L= 2,25 M</v>
          </cell>
          <cell r="C2935" t="str">
            <v>UN</v>
          </cell>
          <cell r="D2935">
            <v>9.7799999999999994</v>
          </cell>
        </row>
        <row r="2936">
          <cell r="A2936">
            <v>85807</v>
          </cell>
          <cell r="B2936" t="str">
            <v>TUBO F0G0 DN 3/4" (20MM) L= 2,50 M</v>
          </cell>
          <cell r="C2936" t="str">
            <v>UN</v>
          </cell>
          <cell r="D2936">
            <v>10.87</v>
          </cell>
        </row>
        <row r="2937">
          <cell r="A2937">
            <v>85808</v>
          </cell>
          <cell r="B2937" t="str">
            <v>TUBO F0G0 DN 3/4" (20MM) L= 2,75 M</v>
          </cell>
          <cell r="C2937" t="str">
            <v>UN</v>
          </cell>
          <cell r="D2937">
            <v>11.95</v>
          </cell>
        </row>
        <row r="2938">
          <cell r="A2938">
            <v>85809</v>
          </cell>
          <cell r="B2938" t="str">
            <v>TUBO F0G0 DN 3/4" (20MM) L= 3,00 M</v>
          </cell>
          <cell r="C2938" t="str">
            <v>UN</v>
          </cell>
          <cell r="D2938">
            <v>13.04</v>
          </cell>
        </row>
        <row r="2939">
          <cell r="A2939">
            <v>85810</v>
          </cell>
          <cell r="B2939" t="str">
            <v>TUBO F0G0 DN 1" (25MM) L= 0,10 M</v>
          </cell>
          <cell r="C2939" t="str">
            <v>UN</v>
          </cell>
          <cell r="D2939">
            <v>0.61</v>
          </cell>
        </row>
        <row r="2940">
          <cell r="A2940">
            <v>85811</v>
          </cell>
          <cell r="B2940" t="str">
            <v>TUBO F0G0 DN 1" (25MM) L= 0,25 M</v>
          </cell>
          <cell r="C2940" t="str">
            <v>UN</v>
          </cell>
          <cell r="D2940">
            <v>1.54</v>
          </cell>
        </row>
        <row r="2941">
          <cell r="A2941">
            <v>85812</v>
          </cell>
          <cell r="B2941" t="str">
            <v>TUBO F0G0 DN 1" (25MM) L= 0,50 M</v>
          </cell>
          <cell r="C2941" t="str">
            <v>UN</v>
          </cell>
          <cell r="D2941">
            <v>3.07</v>
          </cell>
        </row>
        <row r="2942">
          <cell r="A2942">
            <v>85813</v>
          </cell>
          <cell r="B2942" t="str">
            <v>TUBO F0G0 DN 1" (25MM) L= 0,75 M</v>
          </cell>
          <cell r="C2942" t="str">
            <v>UN</v>
          </cell>
          <cell r="D2942">
            <v>4.6100000000000003</v>
          </cell>
        </row>
        <row r="2943">
          <cell r="A2943">
            <v>85814</v>
          </cell>
          <cell r="B2943" t="str">
            <v>TUBO F0G0 DN 1" (25MM) L= 1,00 M</v>
          </cell>
          <cell r="C2943" t="str">
            <v>UN</v>
          </cell>
          <cell r="D2943">
            <v>6.13</v>
          </cell>
        </row>
        <row r="2944">
          <cell r="A2944">
            <v>85815</v>
          </cell>
          <cell r="B2944" t="str">
            <v>TUBO F0G0 DN 1" (25MM) L= 1,25 M</v>
          </cell>
          <cell r="C2944" t="str">
            <v>UN</v>
          </cell>
          <cell r="D2944">
            <v>7.67</v>
          </cell>
        </row>
        <row r="2945">
          <cell r="A2945">
            <v>85816</v>
          </cell>
          <cell r="B2945" t="str">
            <v>TUBO F0G0 DN 1" (25MM) L= 1,50 M</v>
          </cell>
          <cell r="C2945" t="str">
            <v>UN</v>
          </cell>
          <cell r="D2945">
            <v>9.1999999999999993</v>
          </cell>
        </row>
        <row r="2946">
          <cell r="A2946">
            <v>85817</v>
          </cell>
          <cell r="B2946" t="str">
            <v>TUBO F0G0 DN 1" (25MM) L= 1,75 M</v>
          </cell>
          <cell r="C2946" t="str">
            <v>UN</v>
          </cell>
          <cell r="D2946">
            <v>10.74</v>
          </cell>
        </row>
        <row r="2947">
          <cell r="A2947">
            <v>85818</v>
          </cell>
          <cell r="B2947" t="str">
            <v>TUBO F0G0 DN 1" (25MM) L= 2,00 M</v>
          </cell>
          <cell r="C2947" t="str">
            <v>UN</v>
          </cell>
          <cell r="D2947">
            <v>12.27</v>
          </cell>
        </row>
        <row r="2948">
          <cell r="A2948">
            <v>85819</v>
          </cell>
          <cell r="B2948" t="str">
            <v>TUBO F0G0 DN 1" (25MM) L= 2,25 M</v>
          </cell>
          <cell r="C2948" t="str">
            <v>UN</v>
          </cell>
          <cell r="D2948">
            <v>13.81</v>
          </cell>
        </row>
        <row r="2949">
          <cell r="A2949">
            <v>85820</v>
          </cell>
          <cell r="B2949" t="str">
            <v>TUBO F0G0 DN 1" (25MM) L= 2,50 M</v>
          </cell>
          <cell r="C2949" t="str">
            <v>UN</v>
          </cell>
          <cell r="D2949">
            <v>15.43</v>
          </cell>
        </row>
        <row r="2950">
          <cell r="A2950">
            <v>85821</v>
          </cell>
          <cell r="B2950" t="str">
            <v>TUBO F0G0 DN 1" (25MM) L= 2,75 M</v>
          </cell>
          <cell r="C2950" t="str">
            <v>UN</v>
          </cell>
          <cell r="D2950">
            <v>16.88</v>
          </cell>
        </row>
        <row r="2951">
          <cell r="A2951">
            <v>85822</v>
          </cell>
          <cell r="B2951" t="str">
            <v>TUBO F0G0 DN 1" (25MM) L= 3,00 M</v>
          </cell>
          <cell r="C2951" t="str">
            <v>UN</v>
          </cell>
          <cell r="D2951">
            <v>18.399999999999999</v>
          </cell>
        </row>
        <row r="2952">
          <cell r="A2952">
            <v>85823</v>
          </cell>
          <cell r="B2952" t="str">
            <v>TUBO F0G0 DN 1 1/4" (32MM) L= 0,10 M</v>
          </cell>
          <cell r="C2952" t="str">
            <v>UN</v>
          </cell>
          <cell r="D2952">
            <v>0.79</v>
          </cell>
        </row>
        <row r="2953">
          <cell r="A2953">
            <v>85824</v>
          </cell>
          <cell r="B2953" t="str">
            <v>TUBO F0G0 DN 1 1/4" (32MM) L= 0,25 M</v>
          </cell>
          <cell r="C2953" t="str">
            <v>UN</v>
          </cell>
          <cell r="D2953">
            <v>1.97</v>
          </cell>
        </row>
        <row r="2954">
          <cell r="A2954">
            <v>85825</v>
          </cell>
          <cell r="B2954" t="str">
            <v>TUBO F0G0 DN 1 1/4" (32MM) L= 0,50 M</v>
          </cell>
          <cell r="C2954" t="str">
            <v>UN</v>
          </cell>
          <cell r="D2954">
            <v>3.94</v>
          </cell>
        </row>
        <row r="2955">
          <cell r="A2955">
            <v>85826</v>
          </cell>
          <cell r="B2955" t="str">
            <v>TUBO F0G0 DN 1 1/4" (32MM) L= 0,75 M</v>
          </cell>
          <cell r="C2955" t="str">
            <v>UN</v>
          </cell>
          <cell r="D2955">
            <v>5.91</v>
          </cell>
        </row>
        <row r="2956">
          <cell r="A2956">
            <v>85827</v>
          </cell>
          <cell r="B2956" t="str">
            <v>TUBO F0G0 DN 1 1/4" (32MM) L= 1,00 M</v>
          </cell>
          <cell r="C2956" t="str">
            <v>UN</v>
          </cell>
          <cell r="D2956">
            <v>7.88</v>
          </cell>
        </row>
        <row r="2957">
          <cell r="A2957">
            <v>85828</v>
          </cell>
          <cell r="B2957" t="str">
            <v>TUBO F0G0 DN 1 1/4" (32MM) L= 1,25 M</v>
          </cell>
          <cell r="C2957" t="str">
            <v>UN</v>
          </cell>
          <cell r="D2957">
            <v>9.86</v>
          </cell>
        </row>
        <row r="2958">
          <cell r="A2958">
            <v>85829</v>
          </cell>
          <cell r="B2958" t="str">
            <v>TUBO F0G0 DN 1 1/4" (32MM) L= 1,50 M</v>
          </cell>
          <cell r="C2958" t="str">
            <v>UN</v>
          </cell>
          <cell r="D2958">
            <v>11.84</v>
          </cell>
        </row>
        <row r="2959">
          <cell r="A2959">
            <v>85830</v>
          </cell>
          <cell r="B2959" t="str">
            <v>TUBO F0G0 DN 1 1/4" (32MM) L= 1,75 M</v>
          </cell>
          <cell r="C2959" t="str">
            <v>UN</v>
          </cell>
          <cell r="D2959">
            <v>13.8</v>
          </cell>
        </row>
        <row r="2960">
          <cell r="A2960">
            <v>85831</v>
          </cell>
          <cell r="B2960" t="str">
            <v>TUBO F0G0 DN 1 1/4" (32MM) L= 2,00 M</v>
          </cell>
          <cell r="C2960" t="str">
            <v>UN</v>
          </cell>
          <cell r="D2960">
            <v>15.8</v>
          </cell>
        </row>
        <row r="2961">
          <cell r="A2961">
            <v>85832</v>
          </cell>
          <cell r="B2961" t="str">
            <v>TUBO F0G0 DN 1 1/4" (32MM) L= 2,25 M</v>
          </cell>
          <cell r="C2961" t="str">
            <v>UN</v>
          </cell>
          <cell r="D2961">
            <v>17.739999999999998</v>
          </cell>
        </row>
        <row r="2962">
          <cell r="A2962">
            <v>85833</v>
          </cell>
          <cell r="B2962" t="str">
            <v>TUBO F0G0 DN 1 1/4" (32MM) L= 2,50 M</v>
          </cell>
          <cell r="C2962" t="str">
            <v>UN</v>
          </cell>
          <cell r="D2962">
            <v>19.71</v>
          </cell>
        </row>
        <row r="2963">
          <cell r="A2963">
            <v>85834</v>
          </cell>
          <cell r="B2963" t="str">
            <v>TUBO F0G0 DN 1 1/4" (32MM) L= 2,75 M</v>
          </cell>
          <cell r="C2963" t="str">
            <v>UN</v>
          </cell>
          <cell r="D2963">
            <v>21.68</v>
          </cell>
        </row>
        <row r="2964">
          <cell r="A2964">
            <v>85835</v>
          </cell>
          <cell r="B2964" t="str">
            <v>TUBO F0G0 DN 1 1/4" (32MM) L= 3,00 M</v>
          </cell>
          <cell r="C2964" t="str">
            <v>UN</v>
          </cell>
          <cell r="D2964">
            <v>21.68</v>
          </cell>
        </row>
        <row r="2965">
          <cell r="A2965">
            <v>85836</v>
          </cell>
          <cell r="B2965" t="str">
            <v>TUBO F0G0 DN 1 1/2" (40MM) L= 0,10 M</v>
          </cell>
          <cell r="C2965" t="str">
            <v>UN</v>
          </cell>
          <cell r="D2965">
            <v>1.02</v>
          </cell>
        </row>
        <row r="2966">
          <cell r="A2966">
            <v>85837</v>
          </cell>
          <cell r="B2966" t="str">
            <v>TUBO F0G0 DN 1 1/2" (40MM) L= 0,25 M</v>
          </cell>
          <cell r="C2966" t="str">
            <v>UN</v>
          </cell>
          <cell r="D2966">
            <v>2.52</v>
          </cell>
        </row>
        <row r="2967">
          <cell r="A2967">
            <v>85838</v>
          </cell>
          <cell r="B2967" t="str">
            <v>TUBO F0G0 DN 1 1/2" (40MM) L= 0,50 M</v>
          </cell>
          <cell r="C2967" t="str">
            <v>UN</v>
          </cell>
          <cell r="D2967">
            <v>5.05</v>
          </cell>
        </row>
        <row r="2968">
          <cell r="A2968">
            <v>85839</v>
          </cell>
          <cell r="B2968" t="str">
            <v>TUBO F0G0 DN 1 1/2" (40MM) L= 0,75 M</v>
          </cell>
          <cell r="C2968" t="str">
            <v>UN</v>
          </cell>
          <cell r="D2968">
            <v>7.56</v>
          </cell>
        </row>
        <row r="2969">
          <cell r="A2969">
            <v>85840</v>
          </cell>
          <cell r="B2969" t="str">
            <v>TUBO F0G0 DN 1 1/2" (40MM) L= 1,00 M</v>
          </cell>
          <cell r="C2969" t="str">
            <v>UN</v>
          </cell>
          <cell r="D2969">
            <v>10.09</v>
          </cell>
        </row>
        <row r="2970">
          <cell r="A2970">
            <v>85841</v>
          </cell>
          <cell r="B2970" t="str">
            <v>TUBO FOG0 DN 1 1/2" (40MM) L= 1,25 M</v>
          </cell>
          <cell r="C2970" t="str">
            <v>UN</v>
          </cell>
          <cell r="D2970">
            <v>12.62</v>
          </cell>
        </row>
        <row r="2971">
          <cell r="A2971">
            <v>85842</v>
          </cell>
          <cell r="B2971" t="str">
            <v>TUBO F0G0 DN 1 1/2" (40MM) L= 1,50 M</v>
          </cell>
          <cell r="C2971" t="str">
            <v>UN</v>
          </cell>
          <cell r="D2971">
            <v>15.15</v>
          </cell>
        </row>
        <row r="2972">
          <cell r="A2972">
            <v>85843</v>
          </cell>
          <cell r="B2972" t="str">
            <v>TUBO F0G0 DN 1 1/2" (40MM) L= 1,75 M</v>
          </cell>
          <cell r="C2972" t="str">
            <v>UN</v>
          </cell>
          <cell r="D2972">
            <v>18.5</v>
          </cell>
        </row>
        <row r="2973">
          <cell r="A2973">
            <v>85844</v>
          </cell>
          <cell r="B2973" t="str">
            <v>TUBO F0G0 DN 1 1/2" (40MM) L= 2,00 M</v>
          </cell>
          <cell r="C2973" t="str">
            <v>UN</v>
          </cell>
          <cell r="D2973">
            <v>20.190000000000001</v>
          </cell>
        </row>
        <row r="2974">
          <cell r="A2974">
            <v>85845</v>
          </cell>
          <cell r="B2974" t="str">
            <v>TUBO F0G0 DN 1 1/2" (40MM) L= 2,25 M</v>
          </cell>
          <cell r="C2974" t="str">
            <v>UN</v>
          </cell>
          <cell r="D2974">
            <v>22.71</v>
          </cell>
        </row>
        <row r="2975">
          <cell r="A2975">
            <v>85846</v>
          </cell>
          <cell r="B2975" t="str">
            <v>TUBO F0G0 DN 1 1/2" (40MM) L= 2,50 M</v>
          </cell>
          <cell r="C2975" t="str">
            <v>UN</v>
          </cell>
          <cell r="D2975">
            <v>25.23</v>
          </cell>
        </row>
        <row r="2976">
          <cell r="A2976">
            <v>85847</v>
          </cell>
          <cell r="B2976" t="str">
            <v>TUBO F0G0 DN 1 1/2" (40MM) L= 2,75 M</v>
          </cell>
          <cell r="C2976" t="str">
            <v>UN</v>
          </cell>
          <cell r="D2976">
            <v>27.76</v>
          </cell>
        </row>
        <row r="2977">
          <cell r="A2977">
            <v>85848</v>
          </cell>
          <cell r="B2977" t="str">
            <v>TUBO F0G0 DN 1 1/2" (40MM) L= 3,00 M</v>
          </cell>
          <cell r="C2977" t="str">
            <v>UN</v>
          </cell>
          <cell r="D2977">
            <v>30.28</v>
          </cell>
        </row>
        <row r="2978">
          <cell r="A2978">
            <v>85849</v>
          </cell>
          <cell r="B2978" t="str">
            <v>TUBO F0G0 DN 2" (50MM) L= 0,10 M</v>
          </cell>
          <cell r="C2978" t="str">
            <v>UN</v>
          </cell>
          <cell r="D2978">
            <v>1.24</v>
          </cell>
        </row>
        <row r="2979">
          <cell r="A2979">
            <v>85850</v>
          </cell>
          <cell r="B2979" t="str">
            <v>TUBO F0G0 DN 2" (50MM) L= 0,25 M</v>
          </cell>
          <cell r="C2979" t="str">
            <v>UN</v>
          </cell>
          <cell r="D2979">
            <v>3.12</v>
          </cell>
        </row>
        <row r="2980">
          <cell r="A2980">
            <v>85851</v>
          </cell>
          <cell r="B2980" t="str">
            <v>TUBO F0G0 DN 2" (50MM) L= 0,50 M</v>
          </cell>
          <cell r="C2980" t="str">
            <v>UN</v>
          </cell>
          <cell r="D2980">
            <v>6.23</v>
          </cell>
        </row>
        <row r="2981">
          <cell r="A2981">
            <v>85852</v>
          </cell>
          <cell r="B2981" t="str">
            <v>TUBO F0G0 DN 2" (50MM) L= 0,75 M</v>
          </cell>
          <cell r="C2981" t="str">
            <v>UN</v>
          </cell>
          <cell r="D2981">
            <v>9.36</v>
          </cell>
        </row>
        <row r="2982">
          <cell r="A2982">
            <v>85853</v>
          </cell>
          <cell r="B2982" t="str">
            <v>TUBO F0G0 DN 2" (50MM) L= 1,00 M</v>
          </cell>
          <cell r="C2982" t="str">
            <v>UN</v>
          </cell>
          <cell r="D2982">
            <v>12.46</v>
          </cell>
        </row>
        <row r="2983">
          <cell r="A2983">
            <v>85854</v>
          </cell>
          <cell r="B2983" t="str">
            <v>TUBO F0G0 DN 2" (50MM) L= 1,25 M</v>
          </cell>
          <cell r="C2983" t="str">
            <v>UN</v>
          </cell>
          <cell r="D2983">
            <v>15.58</v>
          </cell>
        </row>
        <row r="2984">
          <cell r="A2984">
            <v>85855</v>
          </cell>
          <cell r="B2984" t="str">
            <v>TUBO F0G0 DN 2" (50MM) L= 1,50 M</v>
          </cell>
          <cell r="C2984" t="str">
            <v>UN</v>
          </cell>
          <cell r="D2984">
            <v>18.7</v>
          </cell>
        </row>
        <row r="2985">
          <cell r="A2985">
            <v>85856</v>
          </cell>
          <cell r="B2985" t="str">
            <v>TUBO F0G0 DN 2" (50MM) L= 1,75 M</v>
          </cell>
          <cell r="C2985" t="str">
            <v>UN</v>
          </cell>
          <cell r="D2985">
            <v>21.82</v>
          </cell>
        </row>
        <row r="2986">
          <cell r="A2986">
            <v>85857</v>
          </cell>
          <cell r="B2986" t="str">
            <v>TUBO F0G0 DN 2" (50MM) L= 2,00 M</v>
          </cell>
          <cell r="C2986" t="str">
            <v>UN</v>
          </cell>
          <cell r="D2986">
            <v>24.94</v>
          </cell>
        </row>
        <row r="2987">
          <cell r="A2987">
            <v>85858</v>
          </cell>
          <cell r="B2987" t="str">
            <v>TUBO F0G0 DN 2" (50MM) L= 2,25 M</v>
          </cell>
          <cell r="C2987" t="str">
            <v>UN</v>
          </cell>
          <cell r="D2987">
            <v>28.05</v>
          </cell>
        </row>
        <row r="2988">
          <cell r="A2988">
            <v>85859</v>
          </cell>
          <cell r="B2988" t="str">
            <v>TUBO F0G0 DN 2" (50MM) L= 2,50 M</v>
          </cell>
          <cell r="C2988" t="str">
            <v>UN</v>
          </cell>
          <cell r="D2988">
            <v>31.17</v>
          </cell>
        </row>
        <row r="2989">
          <cell r="A2989">
            <v>85860</v>
          </cell>
          <cell r="B2989" t="str">
            <v>TUBO F0G0 DN 2" (50MM) L= 2,75 M</v>
          </cell>
          <cell r="C2989" t="str">
            <v>UN</v>
          </cell>
          <cell r="D2989">
            <v>34.29</v>
          </cell>
        </row>
        <row r="2990">
          <cell r="A2990">
            <v>85861</v>
          </cell>
          <cell r="B2990" t="str">
            <v>TUBO F0G0 DN 2" (50MM) L= 3,00 M</v>
          </cell>
          <cell r="C2990" t="str">
            <v>UN</v>
          </cell>
          <cell r="D2990">
            <v>37.4</v>
          </cell>
        </row>
        <row r="2991">
          <cell r="A2991">
            <v>85862</v>
          </cell>
          <cell r="B2991" t="str">
            <v>TUBO F0G0 DN 2 1/2" (65MM) L= 0,10 M</v>
          </cell>
          <cell r="C2991" t="str">
            <v>UN</v>
          </cell>
          <cell r="D2991">
            <v>1.75</v>
          </cell>
        </row>
        <row r="2992">
          <cell r="A2992">
            <v>85863</v>
          </cell>
          <cell r="B2992" t="str">
            <v>TUBO F0G0 DN 2 1/2" (65MM) L= 0,25 M</v>
          </cell>
          <cell r="C2992" t="str">
            <v>UN</v>
          </cell>
          <cell r="D2992">
            <v>4.41</v>
          </cell>
        </row>
        <row r="2993">
          <cell r="A2993">
            <v>85864</v>
          </cell>
          <cell r="B2993" t="str">
            <v>TUBO F0G0 DN 2 1/2" (65MM) L= 0,50 M</v>
          </cell>
          <cell r="C2993" t="str">
            <v>UN</v>
          </cell>
          <cell r="D2993">
            <v>8.8000000000000007</v>
          </cell>
        </row>
        <row r="2994">
          <cell r="A2994">
            <v>85865</v>
          </cell>
          <cell r="B2994" t="str">
            <v>TUBO F0G0 DN 2 1/2" (65MM) L= 0,75 M</v>
          </cell>
          <cell r="C2994" t="str">
            <v>UN</v>
          </cell>
          <cell r="D2994">
            <v>13.21</v>
          </cell>
        </row>
        <row r="2995">
          <cell r="A2995">
            <v>85866</v>
          </cell>
          <cell r="B2995" t="str">
            <v>TUBO F0G0 DN 2 1/2" (65MM) L= 1,00 M</v>
          </cell>
          <cell r="C2995" t="str">
            <v>UN</v>
          </cell>
          <cell r="D2995">
            <v>17.600000000000001</v>
          </cell>
        </row>
        <row r="2996">
          <cell r="A2996">
            <v>85867</v>
          </cell>
          <cell r="B2996" t="str">
            <v>TUBO F0G0 DN 2 1/2" (65MM) L= 1,25 M</v>
          </cell>
          <cell r="C2996" t="str">
            <v>UN</v>
          </cell>
          <cell r="D2996">
            <v>21.83</v>
          </cell>
        </row>
        <row r="2997">
          <cell r="A2997">
            <v>85868</v>
          </cell>
          <cell r="B2997" t="str">
            <v>TUBO F0G0 DN 2 1/2" (65MM) L= 1,50 M</v>
          </cell>
          <cell r="C2997" t="str">
            <v>UN</v>
          </cell>
          <cell r="D2997">
            <v>26.4</v>
          </cell>
        </row>
        <row r="2998">
          <cell r="A2998">
            <v>85869</v>
          </cell>
          <cell r="B2998" t="str">
            <v>TUBO F0G0 DN 2 1/2" (65MM) L= 1,75 M</v>
          </cell>
          <cell r="C2998" t="str">
            <v>UN</v>
          </cell>
          <cell r="D2998">
            <v>30.81</v>
          </cell>
        </row>
        <row r="2999">
          <cell r="A2999">
            <v>85870</v>
          </cell>
          <cell r="B2999" t="str">
            <v>TUBO F0G0 DN 2 1/2" (65MM) L= 2,00 M</v>
          </cell>
          <cell r="C2999" t="str">
            <v>UN</v>
          </cell>
          <cell r="D2999">
            <v>35.200000000000003</v>
          </cell>
        </row>
        <row r="3000">
          <cell r="A3000">
            <v>85871</v>
          </cell>
          <cell r="B3000" t="str">
            <v>TUBO F0G0 DN 2 1/2" (65MM) L= 2,25 M</v>
          </cell>
          <cell r="C3000" t="str">
            <v>UN</v>
          </cell>
          <cell r="D3000">
            <v>39.61</v>
          </cell>
        </row>
        <row r="3001">
          <cell r="A3001">
            <v>85872</v>
          </cell>
          <cell r="B3001" t="str">
            <v>TUBO F0G0 DN 2 1/2" (65MM) L= 2,50 M</v>
          </cell>
          <cell r="C3001" t="str">
            <v>UN</v>
          </cell>
          <cell r="D3001">
            <v>44.01</v>
          </cell>
        </row>
        <row r="3002">
          <cell r="A3002">
            <v>85873</v>
          </cell>
          <cell r="B3002" t="str">
            <v>TUBO F0G0 DN 2 1/2" (65MM) L= 2,75 M</v>
          </cell>
          <cell r="C3002" t="str">
            <v>UN</v>
          </cell>
          <cell r="D3002">
            <v>48.42</v>
          </cell>
        </row>
        <row r="3003">
          <cell r="A3003">
            <v>85874</v>
          </cell>
          <cell r="B3003" t="str">
            <v>TUBO F0G0 DN 2 1/2" (65MM) L= 3,00 M</v>
          </cell>
          <cell r="C3003" t="str">
            <v>UN</v>
          </cell>
          <cell r="D3003">
            <v>52.8</v>
          </cell>
        </row>
        <row r="3004">
          <cell r="A3004">
            <v>85875</v>
          </cell>
          <cell r="B3004" t="str">
            <v>TUBO F0G0 DN 3" (80MM) L= 0,10 M</v>
          </cell>
          <cell r="C3004" t="str">
            <v>UN</v>
          </cell>
          <cell r="D3004">
            <v>2.04</v>
          </cell>
        </row>
        <row r="3005">
          <cell r="A3005">
            <v>85876</v>
          </cell>
          <cell r="B3005" t="str">
            <v>TUBO F0G0 DN 3" (80MM) L= 0,25 M</v>
          </cell>
          <cell r="C3005" t="str">
            <v>UN</v>
          </cell>
          <cell r="D3005">
            <v>5.1100000000000003</v>
          </cell>
        </row>
        <row r="3006">
          <cell r="A3006">
            <v>85877</v>
          </cell>
          <cell r="B3006" t="str">
            <v>TUBO F0G0 DN 3' (80MM) L= 0,50 M</v>
          </cell>
          <cell r="C3006" t="str">
            <v>UN</v>
          </cell>
          <cell r="D3006">
            <v>10.24</v>
          </cell>
        </row>
        <row r="3007">
          <cell r="A3007">
            <v>85878</v>
          </cell>
          <cell r="B3007" t="str">
            <v>TUBO F0G0 DN 3" (80MM) L= 0,75 M</v>
          </cell>
          <cell r="C3007" t="str">
            <v>UN</v>
          </cell>
          <cell r="D3007">
            <v>15.35</v>
          </cell>
        </row>
        <row r="3008">
          <cell r="A3008">
            <v>85879</v>
          </cell>
          <cell r="B3008" t="str">
            <v>TUBO F0G0 DN 3" (80MM) L= 1,00 M</v>
          </cell>
          <cell r="C3008" t="str">
            <v>UN</v>
          </cell>
          <cell r="D3008">
            <v>20.47</v>
          </cell>
        </row>
        <row r="3009">
          <cell r="A3009">
            <v>85880</v>
          </cell>
          <cell r="B3009" t="str">
            <v>TUBO F0G0 DN 3" (80MM) L= 1,25 M</v>
          </cell>
          <cell r="C3009" t="str">
            <v>UN</v>
          </cell>
          <cell r="D3009">
            <v>25.59</v>
          </cell>
        </row>
        <row r="3010">
          <cell r="A3010">
            <v>85881</v>
          </cell>
          <cell r="B3010" t="str">
            <v>TUBO F0G0 DN 3" (80MM) L= 1,50 M</v>
          </cell>
          <cell r="C3010" t="str">
            <v>UN</v>
          </cell>
          <cell r="D3010">
            <v>30.71</v>
          </cell>
        </row>
        <row r="3011">
          <cell r="A3011">
            <v>85882</v>
          </cell>
          <cell r="B3011" t="str">
            <v>TUBO F0G0 DN 3" (80MM) L= 1,75 M</v>
          </cell>
          <cell r="C3011" t="str">
            <v>UN</v>
          </cell>
          <cell r="D3011">
            <v>35.83</v>
          </cell>
        </row>
        <row r="3012">
          <cell r="A3012">
            <v>85883</v>
          </cell>
          <cell r="B3012" t="str">
            <v>TUBO F0G0 DN 3" (80MM) L= 2,00 M</v>
          </cell>
          <cell r="C3012" t="str">
            <v>UN</v>
          </cell>
          <cell r="D3012">
            <v>40.96</v>
          </cell>
        </row>
        <row r="3013">
          <cell r="A3013">
            <v>85884</v>
          </cell>
          <cell r="B3013" t="str">
            <v>TUBO F0G0 DN 3" (80MM) L= 2,25 M</v>
          </cell>
          <cell r="C3013" t="str">
            <v>UN</v>
          </cell>
          <cell r="D3013">
            <v>46.07</v>
          </cell>
        </row>
        <row r="3014">
          <cell r="A3014">
            <v>85885</v>
          </cell>
          <cell r="B3014" t="str">
            <v>TUBO F0G0 DN 3" (80MM) L= 2,50 M</v>
          </cell>
          <cell r="C3014" t="str">
            <v>UN</v>
          </cell>
          <cell r="D3014">
            <v>51.19</v>
          </cell>
        </row>
        <row r="3015">
          <cell r="A3015">
            <v>85886</v>
          </cell>
          <cell r="B3015" t="str">
            <v>TUBO F0G0 DN 3" (80MM) L= 2,75 M</v>
          </cell>
          <cell r="C3015" t="str">
            <v>UN</v>
          </cell>
          <cell r="D3015">
            <v>56.31</v>
          </cell>
        </row>
        <row r="3016">
          <cell r="A3016">
            <v>85887</v>
          </cell>
          <cell r="B3016" t="str">
            <v>TUBO F0G0 DN 3" (80MM) L= 3,00 M</v>
          </cell>
          <cell r="C3016" t="str">
            <v>UN</v>
          </cell>
          <cell r="D3016">
            <v>61.43</v>
          </cell>
        </row>
        <row r="3017">
          <cell r="A3017">
            <v>85888</v>
          </cell>
          <cell r="B3017" t="str">
            <v>TUBO F0G0 DN 4" (100MM) L= 0,10 M</v>
          </cell>
          <cell r="C3017" t="str">
            <v>UN</v>
          </cell>
          <cell r="D3017">
            <v>2.92</v>
          </cell>
        </row>
        <row r="3018">
          <cell r="A3018">
            <v>85889</v>
          </cell>
          <cell r="B3018" t="str">
            <v>TUBO F0G0 DN 4" (100MM) L= 0,25 M</v>
          </cell>
          <cell r="C3018" t="str">
            <v>UN</v>
          </cell>
          <cell r="D3018">
            <v>7.29</v>
          </cell>
        </row>
        <row r="3019">
          <cell r="A3019">
            <v>85890</v>
          </cell>
          <cell r="B3019" t="str">
            <v>TUBO F0G0 DN 4" (100MM) L= 0,50 M</v>
          </cell>
          <cell r="C3019" t="str">
            <v>UN</v>
          </cell>
          <cell r="D3019">
            <v>14.6</v>
          </cell>
        </row>
        <row r="3020">
          <cell r="A3020">
            <v>85891</v>
          </cell>
          <cell r="B3020" t="str">
            <v>TUBO F0G0 DN 4" (100MM) L= 0,75 M</v>
          </cell>
          <cell r="C3020" t="str">
            <v>UN</v>
          </cell>
          <cell r="D3020">
            <v>21.89</v>
          </cell>
        </row>
        <row r="3021">
          <cell r="A3021">
            <v>85892</v>
          </cell>
          <cell r="B3021" t="str">
            <v>TUBO F0G0 DN 4" (100MM) L= 1,00 M</v>
          </cell>
          <cell r="C3021" t="str">
            <v>UN</v>
          </cell>
          <cell r="D3021">
            <v>29.18</v>
          </cell>
        </row>
        <row r="3022">
          <cell r="A3022">
            <v>85893</v>
          </cell>
          <cell r="B3022" t="str">
            <v>TUBO F0G0 DN 4" (100MM) L= 1,25 M</v>
          </cell>
          <cell r="C3022" t="str">
            <v>UN</v>
          </cell>
          <cell r="D3022">
            <v>36.479999999999997</v>
          </cell>
        </row>
        <row r="3023">
          <cell r="A3023">
            <v>85894</v>
          </cell>
          <cell r="B3023" t="str">
            <v>TUBO F0G0 DN 4" (100MM) L= 1,50 M</v>
          </cell>
          <cell r="C3023" t="str">
            <v>UN</v>
          </cell>
          <cell r="D3023">
            <v>43.78</v>
          </cell>
        </row>
        <row r="3024">
          <cell r="A3024">
            <v>85895</v>
          </cell>
          <cell r="B3024" t="str">
            <v>TUBO F0G0 DN 4" (100MM) L= 1,75 M</v>
          </cell>
          <cell r="C3024" t="str">
            <v>UN</v>
          </cell>
          <cell r="D3024">
            <v>51.07</v>
          </cell>
        </row>
        <row r="3025">
          <cell r="A3025">
            <v>85896</v>
          </cell>
          <cell r="B3025" t="str">
            <v>TUBO F0G0 DN 4" (100MM) L= 2,00 M</v>
          </cell>
          <cell r="C3025" t="str">
            <v>UN</v>
          </cell>
          <cell r="D3025">
            <v>58.37</v>
          </cell>
        </row>
        <row r="3026">
          <cell r="A3026">
            <v>85897</v>
          </cell>
          <cell r="B3026" t="str">
            <v>TUBO F0G0 DN 4" (100MM) L= 2,25 M</v>
          </cell>
          <cell r="C3026" t="str">
            <v>UN</v>
          </cell>
          <cell r="D3026">
            <v>65.66</v>
          </cell>
        </row>
        <row r="3027">
          <cell r="A3027">
            <v>85898</v>
          </cell>
          <cell r="B3027" t="str">
            <v>TUBO F0G0 DN 4" (100MM) L= 2,50 M</v>
          </cell>
          <cell r="C3027" t="str">
            <v>UN</v>
          </cell>
          <cell r="D3027">
            <v>72.959999999999994</v>
          </cell>
        </row>
        <row r="3028">
          <cell r="A3028">
            <v>85899</v>
          </cell>
          <cell r="B3028" t="str">
            <v>TUBO F0G0 DN 4" (100MM) L= 2,75 M</v>
          </cell>
          <cell r="C3028" t="str">
            <v>UN</v>
          </cell>
          <cell r="D3028">
            <v>80.25</v>
          </cell>
        </row>
        <row r="3029">
          <cell r="A3029">
            <v>85901</v>
          </cell>
          <cell r="B3029" t="str">
            <v>TUBO F0G0 DN 4" (100MM) L= 3,00 M</v>
          </cell>
          <cell r="C3029" t="str">
            <v>UN</v>
          </cell>
          <cell r="D3029">
            <v>87.55</v>
          </cell>
        </row>
        <row r="3030">
          <cell r="A3030">
            <v>85902</v>
          </cell>
          <cell r="B3030" t="str">
            <v>TUBO F0G0 DN 5" (125MM) L= 0,10 M</v>
          </cell>
          <cell r="C3030" t="str">
            <v>UN</v>
          </cell>
          <cell r="D3030">
            <v>5.65</v>
          </cell>
        </row>
        <row r="3031">
          <cell r="A3031">
            <v>85903</v>
          </cell>
          <cell r="B3031" t="str">
            <v>TUBO F0G0 DN 5" (125MM) L= 0,25 M</v>
          </cell>
          <cell r="C3031" t="str">
            <v>UN</v>
          </cell>
          <cell r="D3031">
            <v>14.13</v>
          </cell>
        </row>
        <row r="3032">
          <cell r="A3032">
            <v>85904</v>
          </cell>
          <cell r="B3032" t="str">
            <v>TUBO F0G0 DN 5" (125MM) L= 0,50 M</v>
          </cell>
          <cell r="C3032" t="str">
            <v>UN</v>
          </cell>
          <cell r="D3032">
            <v>28.26</v>
          </cell>
        </row>
        <row r="3033">
          <cell r="A3033">
            <v>85905</v>
          </cell>
          <cell r="B3033" t="str">
            <v>TUBO F0G0 DN 5" (125MM) L= 0,75 M</v>
          </cell>
          <cell r="C3033" t="str">
            <v>UN</v>
          </cell>
          <cell r="D3033">
            <v>42.38</v>
          </cell>
        </row>
        <row r="3034">
          <cell r="A3034">
            <v>85906</v>
          </cell>
          <cell r="B3034" t="str">
            <v>TUBO F0G0 DN 5" (125MM) L= 1,00 M</v>
          </cell>
          <cell r="C3034" t="str">
            <v>UN</v>
          </cell>
          <cell r="D3034">
            <v>56.51</v>
          </cell>
        </row>
        <row r="3035">
          <cell r="A3035">
            <v>85907</v>
          </cell>
          <cell r="B3035" t="str">
            <v>TUBO F0G0 DN 5" (125MM) L= 1,25 M</v>
          </cell>
          <cell r="C3035" t="str">
            <v>UN</v>
          </cell>
          <cell r="D3035">
            <v>70.64</v>
          </cell>
        </row>
        <row r="3036">
          <cell r="A3036">
            <v>85908</v>
          </cell>
          <cell r="B3036" t="str">
            <v>TUBO F0G0 DN 5" (125MM) L= 1,50 M</v>
          </cell>
          <cell r="C3036" t="str">
            <v>UN</v>
          </cell>
          <cell r="D3036">
            <v>84.77</v>
          </cell>
        </row>
        <row r="3037">
          <cell r="A3037">
            <v>85909</v>
          </cell>
          <cell r="B3037" t="str">
            <v>TUBO F0G0 DN 5" (125MM) L= 1,75 M</v>
          </cell>
          <cell r="C3037" t="str">
            <v>UN</v>
          </cell>
          <cell r="D3037">
            <v>98.9</v>
          </cell>
        </row>
        <row r="3038">
          <cell r="A3038">
            <v>85910</v>
          </cell>
          <cell r="B3038" t="str">
            <v>TUBO F0G0 DN 5" (125MM) L= 2,00 M</v>
          </cell>
          <cell r="C3038" t="str">
            <v>UN</v>
          </cell>
          <cell r="D3038">
            <v>113.02</v>
          </cell>
        </row>
        <row r="3039">
          <cell r="A3039">
            <v>85911</v>
          </cell>
          <cell r="B3039" t="str">
            <v>TUBO F0G0 DN 5" (125MM) L= 2,25 M</v>
          </cell>
          <cell r="C3039" t="str">
            <v>UN</v>
          </cell>
          <cell r="D3039">
            <v>127.15</v>
          </cell>
        </row>
        <row r="3040">
          <cell r="A3040">
            <v>85912</v>
          </cell>
          <cell r="B3040" t="str">
            <v>TUBO F0G0 DN 5" (125MM) L= 2,50 M</v>
          </cell>
          <cell r="C3040" t="str">
            <v>UN</v>
          </cell>
          <cell r="D3040">
            <v>141.28</v>
          </cell>
        </row>
        <row r="3041">
          <cell r="A3041">
            <v>85913</v>
          </cell>
          <cell r="B3041" t="str">
            <v>TUBO F0G0 DN 5" (125MM) L= 2,75 M</v>
          </cell>
          <cell r="C3041" t="str">
            <v>UN</v>
          </cell>
          <cell r="D3041">
            <v>155.41999999999999</v>
          </cell>
        </row>
        <row r="3042">
          <cell r="A3042">
            <v>85914</v>
          </cell>
          <cell r="B3042" t="str">
            <v>TUBO F0G0 DN 5" (125MM) L= 3,00 M</v>
          </cell>
          <cell r="C3042" t="str">
            <v>UN</v>
          </cell>
          <cell r="D3042">
            <v>169.55</v>
          </cell>
        </row>
        <row r="3043">
          <cell r="A3043">
            <v>85915</v>
          </cell>
          <cell r="B3043" t="str">
            <v>TUBO F0G0 DN 6" (150MM) L= 0,10 M</v>
          </cell>
          <cell r="C3043" t="str">
            <v>UN</v>
          </cell>
          <cell r="D3043">
            <v>6.7</v>
          </cell>
        </row>
        <row r="3044">
          <cell r="A3044">
            <v>85916</v>
          </cell>
          <cell r="B3044" t="str">
            <v>TUBO F0G0 DN 6" (150MM) L= 0,25 M</v>
          </cell>
          <cell r="C3044" t="str">
            <v>UN</v>
          </cell>
          <cell r="D3044">
            <v>16.75</v>
          </cell>
        </row>
        <row r="3045">
          <cell r="A3045">
            <v>85917</v>
          </cell>
          <cell r="B3045" t="str">
            <v>TUBO F0G0 DN 6" (150MM) L= 0,50 M</v>
          </cell>
          <cell r="C3045" t="str">
            <v>UN</v>
          </cell>
          <cell r="D3045">
            <v>33.51</v>
          </cell>
        </row>
        <row r="3046">
          <cell r="A3046">
            <v>85918</v>
          </cell>
          <cell r="B3046" t="str">
            <v>TUBO F0G0 DN 6" (150MM) L= 0,75 M</v>
          </cell>
          <cell r="C3046" t="str">
            <v>UN</v>
          </cell>
          <cell r="D3046">
            <v>50.26</v>
          </cell>
        </row>
        <row r="3047">
          <cell r="A3047">
            <v>85919</v>
          </cell>
          <cell r="B3047" t="str">
            <v>TUBO F0G0 DN 6" (150MM) L= 1,00 M</v>
          </cell>
          <cell r="C3047" t="str">
            <v>UN</v>
          </cell>
          <cell r="D3047">
            <v>67.010000000000005</v>
          </cell>
        </row>
        <row r="3048">
          <cell r="A3048">
            <v>85920</v>
          </cell>
          <cell r="B3048" t="str">
            <v>TUBO F0G0 DN 6" (150MM) L= 1,25 M</v>
          </cell>
          <cell r="C3048" t="str">
            <v>UN</v>
          </cell>
          <cell r="D3048">
            <v>83.77</v>
          </cell>
        </row>
        <row r="3049">
          <cell r="A3049">
            <v>85921</v>
          </cell>
          <cell r="B3049" t="str">
            <v>TUBO F0G0 DN 6" (150MM) L= 1,50 M</v>
          </cell>
          <cell r="C3049" t="str">
            <v>UN</v>
          </cell>
          <cell r="D3049">
            <v>100.52</v>
          </cell>
        </row>
        <row r="3050">
          <cell r="A3050">
            <v>85922</v>
          </cell>
          <cell r="B3050" t="str">
            <v>TUBO F0G0 DN 6" (150MM) L= 1,75 M</v>
          </cell>
          <cell r="C3050" t="str">
            <v>UN</v>
          </cell>
          <cell r="D3050">
            <v>117.28</v>
          </cell>
        </row>
        <row r="3051">
          <cell r="A3051">
            <v>85923</v>
          </cell>
          <cell r="B3051" t="str">
            <v>TUBO F0G0 DN 6" (150MM) L= 2,00 M</v>
          </cell>
          <cell r="C3051" t="str">
            <v>UN</v>
          </cell>
          <cell r="D3051">
            <v>134.02000000000001</v>
          </cell>
        </row>
        <row r="3052">
          <cell r="A3052">
            <v>85924</v>
          </cell>
          <cell r="B3052" t="str">
            <v>TUBO F0G0 DN 6" (150MM) L= 2,25 M</v>
          </cell>
          <cell r="C3052" t="str">
            <v>UN</v>
          </cell>
          <cell r="D3052">
            <v>150.78</v>
          </cell>
        </row>
        <row r="3053">
          <cell r="A3053">
            <v>85925</v>
          </cell>
          <cell r="B3053" t="str">
            <v>TUBO F0G0 DN 6" (150MM) L= 2,50 M</v>
          </cell>
          <cell r="C3053" t="str">
            <v>UN</v>
          </cell>
          <cell r="D3053">
            <v>167.53</v>
          </cell>
        </row>
        <row r="3054">
          <cell r="A3054">
            <v>85926</v>
          </cell>
          <cell r="B3054" t="str">
            <v>TUBO F0G0 DN 6" (150MM) L= 2,75 M</v>
          </cell>
          <cell r="C3054" t="str">
            <v>UN</v>
          </cell>
          <cell r="D3054">
            <v>184.29</v>
          </cell>
        </row>
        <row r="3055">
          <cell r="A3055">
            <v>85927</v>
          </cell>
          <cell r="B3055" t="str">
            <v>TUBO F0G0 DN 6" (150MM) L= 3,00 M</v>
          </cell>
          <cell r="C3055" t="str">
            <v>UN</v>
          </cell>
          <cell r="D3055">
            <v>201.03</v>
          </cell>
        </row>
        <row r="3056">
          <cell r="A3056">
            <v>85948</v>
          </cell>
          <cell r="B3056" t="str">
            <v>TORNEIRA DE BICO DE LATAO ROSCAVEL DN 1/2" (15MM)</v>
          </cell>
          <cell r="C3056" t="str">
            <v>UN</v>
          </cell>
          <cell r="D3056">
            <v>8</v>
          </cell>
        </row>
        <row r="3057">
          <cell r="A3057">
            <v>85949</v>
          </cell>
          <cell r="B3057" t="str">
            <v>VALV.SOLE.LATAO 2 VIAS NOR.FEC.ROSC.DN 3/4"(20MM)</v>
          </cell>
          <cell r="C3057" t="str">
            <v>UN</v>
          </cell>
          <cell r="D3057">
            <v>235</v>
          </cell>
        </row>
        <row r="3058">
          <cell r="A3058">
            <v>85950</v>
          </cell>
          <cell r="B3058" t="str">
            <v>REGISTRO DE GAVETA DE LATAO DN 1" (32MM)</v>
          </cell>
          <cell r="C3058" t="str">
            <v>UN</v>
          </cell>
          <cell r="D3058">
            <v>12</v>
          </cell>
        </row>
        <row r="3059">
          <cell r="A3059">
            <v>85951</v>
          </cell>
          <cell r="B3059" t="str">
            <v>REGISTRO DE GAVETA DE LATAO DN 2" (50MM)</v>
          </cell>
          <cell r="C3059" t="str">
            <v>UN</v>
          </cell>
          <cell r="D3059">
            <v>30</v>
          </cell>
        </row>
        <row r="3060">
          <cell r="A3060">
            <v>85952</v>
          </cell>
          <cell r="B3060" t="str">
            <v>REGISTRO DE GAVETA DE LATAO DN 3" (80MM)</v>
          </cell>
          <cell r="C3060" t="str">
            <v>UN</v>
          </cell>
          <cell r="D3060">
            <v>102</v>
          </cell>
        </row>
        <row r="3061">
          <cell r="A3061">
            <v>85953</v>
          </cell>
          <cell r="B3061" t="str">
            <v>REGISTRO DE GAVETA DE LATAO DN 3/4" (20 MM)</v>
          </cell>
          <cell r="C3061" t="str">
            <v>UN</v>
          </cell>
          <cell r="D3061">
            <v>9</v>
          </cell>
        </row>
        <row r="3063">
          <cell r="B3063" t="str">
            <v>86000 MATERIAL HIDRAULICO - BRONZE</v>
          </cell>
        </row>
        <row r="3065">
          <cell r="A3065">
            <v>86001</v>
          </cell>
          <cell r="B3065" t="str">
            <v>VALVULA DE GAVETA BRONZE (BRUTO) DN 1/4" (18MM)</v>
          </cell>
          <cell r="C3065" t="str">
            <v>UN</v>
          </cell>
          <cell r="D3065">
            <v>9.8699999999999992</v>
          </cell>
        </row>
        <row r="3066">
          <cell r="A3066">
            <v>86002</v>
          </cell>
          <cell r="B3066" t="str">
            <v>VALVULA DE GAVETA BRONZE (BRUTO) DN 3/8" (10MM)</v>
          </cell>
          <cell r="C3066" t="str">
            <v>UN</v>
          </cell>
          <cell r="D3066">
            <v>9.68</v>
          </cell>
        </row>
        <row r="3067">
          <cell r="A3067">
            <v>86003</v>
          </cell>
          <cell r="B3067" t="str">
            <v>VALVULA DE GAVETA BRONZE (BRUTO) DN 1/2" (15MM)</v>
          </cell>
          <cell r="C3067" t="str">
            <v>UN</v>
          </cell>
          <cell r="D3067">
            <v>6.29</v>
          </cell>
        </row>
        <row r="3068">
          <cell r="A3068">
            <v>86004</v>
          </cell>
          <cell r="B3068" t="str">
            <v>VALVULA DE GAVETA BRONZE (BRUTO) DN 3/4" (20MM)</v>
          </cell>
          <cell r="C3068" t="str">
            <v>UN</v>
          </cell>
          <cell r="D3068">
            <v>7.81</v>
          </cell>
        </row>
        <row r="3069">
          <cell r="A3069">
            <v>86005</v>
          </cell>
          <cell r="B3069" t="str">
            <v>VALVULA DE GAVETA BRONZE (BRUTO) DN 1" (25MM)</v>
          </cell>
          <cell r="C3069" t="str">
            <v>UN</v>
          </cell>
          <cell r="D3069">
            <v>10.18</v>
          </cell>
        </row>
        <row r="3070">
          <cell r="A3070">
            <v>86006</v>
          </cell>
          <cell r="B3070" t="str">
            <v>VALVULA DE GAVETA BRONZE (BRUTO) DN 1 1/4" (32MM)</v>
          </cell>
          <cell r="C3070" t="str">
            <v>UN</v>
          </cell>
          <cell r="D3070">
            <v>13.89</v>
          </cell>
        </row>
        <row r="3071">
          <cell r="A3071">
            <v>86007</v>
          </cell>
          <cell r="B3071" t="str">
            <v>VALVULA DE GAVETA BRONZE (BRUTO) DN 1 1/2" (40MM)</v>
          </cell>
          <cell r="C3071" t="str">
            <v>UN</v>
          </cell>
          <cell r="D3071">
            <v>15.76</v>
          </cell>
        </row>
        <row r="3072">
          <cell r="A3072">
            <v>86008</v>
          </cell>
          <cell r="B3072" t="str">
            <v>VALVULA DE GAVETA BRONZE (BRUTO) DN 2" (50MM)</v>
          </cell>
          <cell r="C3072" t="str">
            <v>UN</v>
          </cell>
          <cell r="D3072">
            <v>24.42</v>
          </cell>
        </row>
        <row r="3073">
          <cell r="A3073">
            <v>86009</v>
          </cell>
          <cell r="B3073" t="str">
            <v>VALVULA DE GAVETA BRONZE (BRUTO) DN 2 1/2" (65MM)</v>
          </cell>
          <cell r="C3073" t="str">
            <v>UN</v>
          </cell>
          <cell r="D3073">
            <v>44.49</v>
          </cell>
        </row>
        <row r="3074">
          <cell r="A3074">
            <v>86010</v>
          </cell>
          <cell r="B3074" t="str">
            <v>VALVULA DE GAVETA BRONZE (BRUTO) DN 3" (80MM)</v>
          </cell>
          <cell r="C3074" t="str">
            <v>UN</v>
          </cell>
          <cell r="D3074">
            <v>59.25</v>
          </cell>
        </row>
        <row r="3075">
          <cell r="A3075">
            <v>86011</v>
          </cell>
          <cell r="B3075" t="str">
            <v>VALVULA DE GAVETA BRONZE (BRUTO) DN 4" (100MM)</v>
          </cell>
          <cell r="C3075" t="str">
            <v>UN</v>
          </cell>
          <cell r="D3075">
            <v>181.95</v>
          </cell>
        </row>
        <row r="3076">
          <cell r="A3076">
            <v>86016</v>
          </cell>
          <cell r="B3076" t="str">
            <v>REG.DE PRESSAO BRONZE C/ACAB.CROM.DN 1/2" (15MM)</v>
          </cell>
          <cell r="C3076" t="str">
            <v>UN</v>
          </cell>
          <cell r="D3076">
            <v>23.25</v>
          </cell>
        </row>
        <row r="3077">
          <cell r="A3077">
            <v>86017</v>
          </cell>
          <cell r="B3077" t="str">
            <v>REG. DE PRESSAO BRONZE C/ACAB.CROM.DN 3/4" (20MM)</v>
          </cell>
          <cell r="C3077" t="str">
            <v>UN</v>
          </cell>
          <cell r="D3077">
            <v>31</v>
          </cell>
        </row>
        <row r="3078">
          <cell r="A3078">
            <v>86018</v>
          </cell>
          <cell r="B3078" t="str">
            <v>REG. DE PRESSAO BRONZE C/ACAB. CROM. DN 1" (25MM)</v>
          </cell>
          <cell r="C3078" t="str">
            <v>UN</v>
          </cell>
          <cell r="D3078">
            <v>38.75</v>
          </cell>
        </row>
        <row r="3079">
          <cell r="A3079">
            <v>86024</v>
          </cell>
          <cell r="B3079" t="str">
            <v>VALV.RET.H.BRONZE ROSCA 150 TP.ROSC.DN 1/4" (8MM)</v>
          </cell>
          <cell r="C3079" t="str">
            <v>UN</v>
          </cell>
          <cell r="D3079">
            <v>14.32</v>
          </cell>
        </row>
        <row r="3080">
          <cell r="A3080">
            <v>86030</v>
          </cell>
          <cell r="B3080" t="str">
            <v>VALV.RET.H.BRONZE ROSCA 150 TP.ROSC.DN 3/8" (10MM)</v>
          </cell>
          <cell r="C3080" t="str">
            <v>UN</v>
          </cell>
          <cell r="D3080">
            <v>15.65</v>
          </cell>
        </row>
        <row r="3081">
          <cell r="A3081">
            <v>86031</v>
          </cell>
          <cell r="B3081" t="str">
            <v>VALV.RET.H.BRONZE ROSCA 150 TP.ROSC.DN 1/2" (15MM)</v>
          </cell>
          <cell r="C3081" t="str">
            <v>UN</v>
          </cell>
          <cell r="D3081">
            <v>20.13</v>
          </cell>
        </row>
        <row r="3082">
          <cell r="A3082">
            <v>86032</v>
          </cell>
          <cell r="B3082" t="str">
            <v>VALV.RET.H.BRONZE ROSCA 150 TP.ROSC.DN 3/4" (20MM)</v>
          </cell>
          <cell r="C3082" t="str">
            <v>UN</v>
          </cell>
          <cell r="D3082">
            <v>24.07</v>
          </cell>
        </row>
        <row r="3083">
          <cell r="A3083">
            <v>86033</v>
          </cell>
          <cell r="B3083" t="str">
            <v>VALV.RET.H.BRONZE ROSCA 150 TP.ROSC.DN 1" (25MM)</v>
          </cell>
          <cell r="C3083" t="str">
            <v>UN</v>
          </cell>
          <cell r="D3083">
            <v>26.59</v>
          </cell>
        </row>
        <row r="3084">
          <cell r="A3084">
            <v>86034</v>
          </cell>
          <cell r="B3084" t="str">
            <v>VALV.RET.H.BZ.ROSCA 150 TP.ROSC.DN 1 1/4" (32MM)</v>
          </cell>
          <cell r="C3084" t="str">
            <v>UN</v>
          </cell>
          <cell r="D3084">
            <v>40.53</v>
          </cell>
        </row>
        <row r="3085">
          <cell r="A3085">
            <v>86035</v>
          </cell>
          <cell r="B3085" t="str">
            <v>VALV.RET.H.BZ.ROSCA 150 TP.ROSC.DN 1 1/2" (40MM)</v>
          </cell>
          <cell r="C3085" t="str">
            <v>UN</v>
          </cell>
          <cell r="D3085">
            <v>49.61</v>
          </cell>
        </row>
        <row r="3086">
          <cell r="A3086">
            <v>86036</v>
          </cell>
          <cell r="B3086" t="str">
            <v>VALV.RET.H.BRONZE ROSCA 150 TP.ROSC.DN 2" (50MM)</v>
          </cell>
          <cell r="C3086" t="str">
            <v>UN</v>
          </cell>
          <cell r="D3086">
            <v>73.900000000000006</v>
          </cell>
        </row>
        <row r="3087">
          <cell r="A3087">
            <v>86037</v>
          </cell>
          <cell r="B3087" t="str">
            <v>VALV.RET.H.BZ.ROSCA 150 TP.ROSC.DN 2 1/2" (65MM)</v>
          </cell>
          <cell r="C3087" t="str">
            <v>UN</v>
          </cell>
          <cell r="D3087">
            <v>113.81</v>
          </cell>
        </row>
        <row r="3088">
          <cell r="A3088">
            <v>86038</v>
          </cell>
          <cell r="B3088" t="str">
            <v>VALV.RET.H.BRONZE ROSCA 150 TP.ROSC.DN 3" (80MM)</v>
          </cell>
          <cell r="C3088" t="str">
            <v>UN</v>
          </cell>
          <cell r="D3088">
            <v>183.35</v>
          </cell>
        </row>
        <row r="3089">
          <cell r="A3089">
            <v>86044</v>
          </cell>
          <cell r="B3089" t="str">
            <v>VALV.GAV.BZ.ROSCA 125 FEC.RAP.D.CONV.DN 1/2"(15MM)</v>
          </cell>
          <cell r="C3089" t="str">
            <v>UN</v>
          </cell>
          <cell r="D3089">
            <v>24.6</v>
          </cell>
        </row>
        <row r="3090">
          <cell r="A3090">
            <v>86050</v>
          </cell>
          <cell r="B3090" t="str">
            <v>VALV.GAV.BZ.ROSCA 125 FEC.RAP.D.CONV.DN 3/4"(20MM)</v>
          </cell>
          <cell r="C3090" t="str">
            <v>UN</v>
          </cell>
          <cell r="D3090">
            <v>27.18</v>
          </cell>
        </row>
        <row r="3091">
          <cell r="A3091">
            <v>86051</v>
          </cell>
          <cell r="B3091" t="str">
            <v>VALV.GAV.BZ.ROSCA 125 FEC.RAP.D.CONV.DN 1" (25MM)</v>
          </cell>
          <cell r="C3091" t="str">
            <v>UN</v>
          </cell>
          <cell r="D3091">
            <v>30.37</v>
          </cell>
        </row>
        <row r="3092">
          <cell r="A3092">
            <v>86052</v>
          </cell>
          <cell r="B3092" t="str">
            <v>VALV.GAV.BZ.RC.125 FEC.RAP.D.CONV.DN 1 1/4" (25MM)</v>
          </cell>
          <cell r="C3092" t="str">
            <v>UN</v>
          </cell>
          <cell r="D3092">
            <v>38.24</v>
          </cell>
        </row>
        <row r="3093">
          <cell r="A3093">
            <v>86053</v>
          </cell>
          <cell r="B3093" t="str">
            <v>VALV.GAV.BZ.RC.125 FEC.RAP.D.CONV.DN 1 1/2" (40MM)</v>
          </cell>
          <cell r="C3093" t="str">
            <v>UN</v>
          </cell>
          <cell r="D3093">
            <v>48.79</v>
          </cell>
        </row>
        <row r="3094">
          <cell r="A3094">
            <v>86054</v>
          </cell>
          <cell r="B3094" t="str">
            <v>VALV.GAV.BZ.ROSCA 125 FEC.D.RAP.CONV.DN 2" (50MM)</v>
          </cell>
          <cell r="C3094" t="str">
            <v>UN</v>
          </cell>
          <cell r="D3094">
            <v>64.61</v>
          </cell>
        </row>
        <row r="3095">
          <cell r="A3095">
            <v>86055</v>
          </cell>
          <cell r="B3095" t="str">
            <v>VALV.GAV.BZ.RC.125 FEC.RAP.D.CONV.DN 2 1/2" (65MM)</v>
          </cell>
          <cell r="C3095" t="str">
            <v>UN</v>
          </cell>
          <cell r="D3095">
            <v>91.57</v>
          </cell>
        </row>
        <row r="3096">
          <cell r="A3096">
            <v>86056</v>
          </cell>
          <cell r="B3096" t="str">
            <v>VALV.GAV.BZ.ROSCA 125 FEC.RAP.D.CONV.DN 3" (80MM)</v>
          </cell>
          <cell r="C3096" t="str">
            <v>UN</v>
          </cell>
          <cell r="D3096">
            <v>101.73</v>
          </cell>
        </row>
        <row r="3097">
          <cell r="A3097">
            <v>86057</v>
          </cell>
          <cell r="B3097" t="str">
            <v>VALV.GAV.BZ.ROSCA 125 FEC.RAP.D.CONV.DN 4" (100MM)</v>
          </cell>
          <cell r="C3097" t="str">
            <v>UN</v>
          </cell>
          <cell r="D3097">
            <v>209.73</v>
          </cell>
        </row>
        <row r="3098">
          <cell r="A3098">
            <v>86062</v>
          </cell>
          <cell r="B3098" t="str">
            <v>VALVULA RETENCAO C/PORT. BRONZE ROSC.DN 2" (50MM)</v>
          </cell>
          <cell r="C3098" t="str">
            <v>UN</v>
          </cell>
          <cell r="D3098">
            <v>55</v>
          </cell>
        </row>
        <row r="3099">
          <cell r="A3099">
            <v>86063</v>
          </cell>
          <cell r="B3099" t="str">
            <v>VALVULA RETENCAO C/PORT. BRONZE ROSC.DN 3" (80MM)</v>
          </cell>
          <cell r="C3099" t="str">
            <v>UN</v>
          </cell>
          <cell r="D3099">
            <v>98</v>
          </cell>
        </row>
        <row r="3100">
          <cell r="A3100">
            <v>86068</v>
          </cell>
          <cell r="B3100" t="str">
            <v>VALVULA AGULHA BRONZE ROSCAVEL DN 3/4" (20MM)</v>
          </cell>
          <cell r="C3100" t="str">
            <v>UN</v>
          </cell>
          <cell r="D3100">
            <v>27</v>
          </cell>
        </row>
        <row r="3102">
          <cell r="B3102" t="str">
            <v>86100 MATERIAL HIDRAULICO - CONCRETO</v>
          </cell>
        </row>
        <row r="3104">
          <cell r="A3104">
            <v>86101</v>
          </cell>
          <cell r="B3104" t="str">
            <v>TUBO DE CONCRETO SIMPLES DN 200</v>
          </cell>
          <cell r="C3104" t="str">
            <v>M</v>
          </cell>
          <cell r="D3104">
            <v>9.07</v>
          </cell>
        </row>
        <row r="3105">
          <cell r="A3105">
            <v>86102</v>
          </cell>
          <cell r="B3105" t="str">
            <v>TUBO DE CONCRETO SIMPLES DN 300</v>
          </cell>
          <cell r="C3105" t="str">
            <v>M</v>
          </cell>
          <cell r="D3105">
            <v>14.43</v>
          </cell>
        </row>
        <row r="3106">
          <cell r="A3106">
            <v>86103</v>
          </cell>
          <cell r="B3106" t="str">
            <v>TUBO DE CONCRETO SIMPLES DN 400</v>
          </cell>
          <cell r="C3106" t="str">
            <v>M</v>
          </cell>
          <cell r="D3106">
            <v>16.43</v>
          </cell>
        </row>
        <row r="3107">
          <cell r="A3107">
            <v>86104</v>
          </cell>
          <cell r="B3107" t="str">
            <v>TUBO DE CONCRETO SIMPLES DN 500</v>
          </cell>
          <cell r="C3107" t="str">
            <v>M</v>
          </cell>
          <cell r="D3107">
            <v>23.03</v>
          </cell>
        </row>
        <row r="3108">
          <cell r="A3108">
            <v>86110</v>
          </cell>
          <cell r="B3108" t="str">
            <v>TUBO DE CONCRETO ARMADO DN 600</v>
          </cell>
          <cell r="C3108" t="str">
            <v>M</v>
          </cell>
          <cell r="D3108">
            <v>38.97</v>
          </cell>
        </row>
        <row r="3109">
          <cell r="A3109">
            <v>86111</v>
          </cell>
          <cell r="B3109" t="str">
            <v>TUBO DE CONCRETO ARMADO DN 800</v>
          </cell>
          <cell r="C3109" t="str">
            <v>M</v>
          </cell>
          <cell r="D3109">
            <v>67.67</v>
          </cell>
        </row>
        <row r="3110">
          <cell r="A3110">
            <v>86112</v>
          </cell>
          <cell r="B3110" t="str">
            <v>TUBO DE CONCRETO ARMADO 1000</v>
          </cell>
          <cell r="C3110" t="str">
            <v>M</v>
          </cell>
          <cell r="D3110">
            <v>93.93</v>
          </cell>
        </row>
        <row r="3111">
          <cell r="A3111">
            <v>86113</v>
          </cell>
          <cell r="B3111" t="str">
            <v>TUBO DE CONCRETO ARMADO DN 1200</v>
          </cell>
          <cell r="C3111" t="str">
            <v>M</v>
          </cell>
          <cell r="D3111">
            <v>133.33000000000001</v>
          </cell>
        </row>
        <row r="3112">
          <cell r="A3112">
            <v>86119</v>
          </cell>
          <cell r="B3112" t="str">
            <v>CANALETA DE CONCRETO SIMPLES MEIA CANA DN 300</v>
          </cell>
          <cell r="C3112" t="str">
            <v>M</v>
          </cell>
          <cell r="D3112">
            <v>8.48</v>
          </cell>
        </row>
        <row r="3113">
          <cell r="A3113">
            <v>86120</v>
          </cell>
          <cell r="B3113" t="str">
            <v>CANALETA DE CONCRETO SIMPLES MEIA CANA DN 400</v>
          </cell>
          <cell r="C3113" t="str">
            <v>M</v>
          </cell>
          <cell r="D3113">
            <v>10.9</v>
          </cell>
        </row>
        <row r="3114">
          <cell r="A3114">
            <v>86121</v>
          </cell>
          <cell r="B3114" t="str">
            <v>CANALETA DE CONCRETO SIMPLES MEIA CANA DN 600</v>
          </cell>
          <cell r="C3114" t="str">
            <v>M</v>
          </cell>
          <cell r="D3114">
            <v>16.829999999999998</v>
          </cell>
        </row>
        <row r="3115">
          <cell r="A3115">
            <v>86127</v>
          </cell>
          <cell r="B3115" t="str">
            <v>TUBO DE CONCRETO ARMADO CA-2 JE MACOPAR DN 300</v>
          </cell>
          <cell r="C3115" t="str">
            <v>M</v>
          </cell>
          <cell r="D3115">
            <v>58.89</v>
          </cell>
        </row>
        <row r="3116">
          <cell r="A3116">
            <v>86128</v>
          </cell>
          <cell r="B3116" t="str">
            <v>TUBO DE CONCRETO ARMADO CA-2 JE MACOPAR DN 350</v>
          </cell>
          <cell r="C3116" t="str">
            <v>M</v>
          </cell>
          <cell r="D3116">
            <v>67.760000000000005</v>
          </cell>
        </row>
        <row r="3117">
          <cell r="A3117">
            <v>86129</v>
          </cell>
          <cell r="B3117" t="str">
            <v>TUBO DE CONCRETO ARMADO CA-2 JE MACOPAR DN 400</v>
          </cell>
          <cell r="C3117" t="str">
            <v>M</v>
          </cell>
          <cell r="D3117">
            <v>84.7</v>
          </cell>
        </row>
        <row r="3118">
          <cell r="A3118">
            <v>86130</v>
          </cell>
          <cell r="B3118" t="str">
            <v>TUBO DE CONCRETO ARMADO CA-2 JE MACOPAR DN 450</v>
          </cell>
          <cell r="C3118" t="str">
            <v>M</v>
          </cell>
          <cell r="D3118">
            <v>93.17</v>
          </cell>
        </row>
        <row r="3119">
          <cell r="A3119">
            <v>86131</v>
          </cell>
          <cell r="B3119" t="str">
            <v>TUBO DE CONCRETO ARMADO CA-2 JE MACOPAR DN 500</v>
          </cell>
          <cell r="C3119" t="str">
            <v>M</v>
          </cell>
          <cell r="D3119">
            <v>111.32</v>
          </cell>
        </row>
        <row r="3120">
          <cell r="A3120">
            <v>86132</v>
          </cell>
          <cell r="B3120" t="str">
            <v>TUBO DE CONCRETO ARMADO CA-2 JE MACOPAR DN 600</v>
          </cell>
          <cell r="C3120" t="str">
            <v>M</v>
          </cell>
          <cell r="D3120">
            <v>139.12</v>
          </cell>
        </row>
        <row r="3121">
          <cell r="A3121">
            <v>86133</v>
          </cell>
          <cell r="B3121" t="str">
            <v>TUBO DE CONCRETO ARMADO CA-2 JE MACOPAR DN 700</v>
          </cell>
          <cell r="C3121" t="str">
            <v>M</v>
          </cell>
          <cell r="D3121">
            <v>173.03</v>
          </cell>
        </row>
        <row r="3122">
          <cell r="A3122">
            <v>86134</v>
          </cell>
          <cell r="B3122" t="str">
            <v>TUBO DE CONCRETO ARMADO CA-2 JE MACOPAR DN 800</v>
          </cell>
          <cell r="C3122" t="str">
            <v>M</v>
          </cell>
          <cell r="D3122">
            <v>219.01</v>
          </cell>
        </row>
        <row r="3123">
          <cell r="A3123">
            <v>86135</v>
          </cell>
          <cell r="B3123" t="str">
            <v>TUBO DE CONCRETO ARMADO CA-2 JE MACOPAR DN 900</v>
          </cell>
          <cell r="C3123" t="str">
            <v>M</v>
          </cell>
          <cell r="D3123">
            <v>279.51</v>
          </cell>
        </row>
        <row r="3124">
          <cell r="A3124">
            <v>86136</v>
          </cell>
          <cell r="B3124" t="str">
            <v>TUBO DE CONCRETO ARMADO CA-2 JE MACOPAR DN 1000</v>
          </cell>
          <cell r="C3124" t="str">
            <v>M</v>
          </cell>
          <cell r="D3124">
            <v>332.75</v>
          </cell>
        </row>
        <row r="3125">
          <cell r="A3125">
            <v>86137</v>
          </cell>
          <cell r="B3125" t="str">
            <v>TUBO DE CONCRETO ARMADO CA-2 JE MACOPAR DN 1100</v>
          </cell>
          <cell r="C3125" t="str">
            <v>M</v>
          </cell>
          <cell r="D3125">
            <v>385.99</v>
          </cell>
        </row>
        <row r="3126">
          <cell r="A3126">
            <v>86138</v>
          </cell>
          <cell r="B3126" t="str">
            <v>TUBO DE CONCRETO ARMADO CA-2 JE MACOPAR DN 1200</v>
          </cell>
          <cell r="C3126" t="str">
            <v>M</v>
          </cell>
          <cell r="D3126">
            <v>471.9</v>
          </cell>
        </row>
        <row r="3127">
          <cell r="A3127">
            <v>86139</v>
          </cell>
          <cell r="B3127" t="str">
            <v>TUBO DE CONCRETO ARMADO CA-2 JE MACOPAR DN 1500</v>
          </cell>
          <cell r="C3127" t="str">
            <v>M</v>
          </cell>
          <cell r="D3127">
            <v>763.31</v>
          </cell>
        </row>
        <row r="3128">
          <cell r="A3128">
            <v>86140</v>
          </cell>
          <cell r="B3128" t="str">
            <v>TUBO DE CONCRETO ARMADO CA-2 JE MACOPAR DN 1700</v>
          </cell>
          <cell r="C3128" t="str">
            <v>M</v>
          </cell>
          <cell r="D3128">
            <v>1188.22</v>
          </cell>
        </row>
        <row r="3129">
          <cell r="A3129">
            <v>86141</v>
          </cell>
          <cell r="B3129" t="str">
            <v>TUBO DE CONCRETO ARMADO CA-2 JE MACOPAR DN 2000</v>
          </cell>
          <cell r="C3129" t="str">
            <v>M</v>
          </cell>
          <cell r="D3129">
            <v>1497.98</v>
          </cell>
        </row>
        <row r="3130">
          <cell r="A3130">
            <v>86142</v>
          </cell>
          <cell r="B3130" t="str">
            <v>TUBO DE CONCRETO ARMADO CA-2 JE MACOPAR DN 2200</v>
          </cell>
          <cell r="C3130" t="str">
            <v>M</v>
          </cell>
          <cell r="D3130">
            <v>1969.88</v>
          </cell>
        </row>
        <row r="3132">
          <cell r="B3132" t="str">
            <v>86200 MATERIAL HIDRAULICO - MANILHA DE BARRO VIDRADO</v>
          </cell>
        </row>
        <row r="3134">
          <cell r="A3134">
            <v>86201</v>
          </cell>
          <cell r="B3134" t="str">
            <v>TUBO NBV DN 100</v>
          </cell>
          <cell r="C3134" t="str">
            <v>M</v>
          </cell>
          <cell r="D3134">
            <v>5.95</v>
          </cell>
        </row>
        <row r="3135">
          <cell r="A3135">
            <v>86202</v>
          </cell>
          <cell r="B3135" t="str">
            <v>TUBO MBV ND 150</v>
          </cell>
          <cell r="C3135" t="str">
            <v>M</v>
          </cell>
          <cell r="D3135">
            <v>9.49</v>
          </cell>
        </row>
        <row r="3136">
          <cell r="A3136">
            <v>86203</v>
          </cell>
          <cell r="B3136" t="str">
            <v>TUBO MBV DN 200</v>
          </cell>
          <cell r="C3136" t="str">
            <v>M</v>
          </cell>
          <cell r="D3136">
            <v>15.86</v>
          </cell>
        </row>
        <row r="3137">
          <cell r="A3137">
            <v>86204</v>
          </cell>
          <cell r="B3137" t="str">
            <v>TUBO MBV DN 250</v>
          </cell>
          <cell r="C3137" t="str">
            <v>M</v>
          </cell>
          <cell r="D3137">
            <v>29.41</v>
          </cell>
        </row>
        <row r="3138">
          <cell r="A3138">
            <v>86205</v>
          </cell>
          <cell r="B3138" t="str">
            <v>TUBO MBV DN 300</v>
          </cell>
          <cell r="C3138" t="str">
            <v>M</v>
          </cell>
          <cell r="D3138">
            <v>36.69</v>
          </cell>
        </row>
        <row r="3139">
          <cell r="A3139">
            <v>86206</v>
          </cell>
          <cell r="B3139" t="str">
            <v>TUBO MBV DN 350</v>
          </cell>
          <cell r="C3139" t="str">
            <v>M</v>
          </cell>
          <cell r="D3139">
            <v>51.82</v>
          </cell>
        </row>
        <row r="3140">
          <cell r="A3140">
            <v>86207</v>
          </cell>
          <cell r="B3140" t="str">
            <v>TUBO MBV DN 375</v>
          </cell>
          <cell r="C3140" t="str">
            <v>M</v>
          </cell>
          <cell r="D3140">
            <v>58.01</v>
          </cell>
        </row>
        <row r="3141">
          <cell r="A3141">
            <v>86208</v>
          </cell>
          <cell r="B3141" t="str">
            <v>TUBO MBV DN 400</v>
          </cell>
          <cell r="C3141" t="str">
            <v>M</v>
          </cell>
          <cell r="D3141">
            <v>76.55</v>
          </cell>
        </row>
        <row r="3142">
          <cell r="A3142">
            <v>86209</v>
          </cell>
          <cell r="B3142" t="str">
            <v>TUBO MBV DN 450</v>
          </cell>
          <cell r="C3142" t="str">
            <v>M</v>
          </cell>
          <cell r="D3142">
            <v>91</v>
          </cell>
        </row>
        <row r="3143">
          <cell r="A3143">
            <v>86215</v>
          </cell>
          <cell r="B3143" t="str">
            <v>CURVAA 45G MBV DN 100</v>
          </cell>
          <cell r="C3143" t="str">
            <v>UN</v>
          </cell>
          <cell r="D3143">
            <v>7.34</v>
          </cell>
        </row>
        <row r="3144">
          <cell r="A3144">
            <v>86216</v>
          </cell>
          <cell r="B3144" t="str">
            <v>CURVA 45G MBV DN 150</v>
          </cell>
          <cell r="C3144" t="str">
            <v>UN</v>
          </cell>
          <cell r="D3144">
            <v>9.8800000000000008</v>
          </cell>
        </row>
        <row r="3145">
          <cell r="A3145">
            <v>86217</v>
          </cell>
          <cell r="B3145" t="str">
            <v>CURVA 45G MBV DN 200</v>
          </cell>
          <cell r="C3145" t="str">
            <v>UN</v>
          </cell>
          <cell r="D3145">
            <v>17.57</v>
          </cell>
        </row>
        <row r="3146">
          <cell r="A3146">
            <v>86218</v>
          </cell>
          <cell r="B3146" t="str">
            <v>CURVA 45G MBV DN 250</v>
          </cell>
          <cell r="C3146" t="str">
            <v>UN</v>
          </cell>
          <cell r="D3146">
            <v>33.869999999999997</v>
          </cell>
        </row>
        <row r="3147">
          <cell r="A3147">
            <v>86219</v>
          </cell>
          <cell r="B3147" t="str">
            <v>CURVA 45G MBV DN 300</v>
          </cell>
          <cell r="C3147" t="str">
            <v>UN</v>
          </cell>
          <cell r="D3147">
            <v>108.88</v>
          </cell>
        </row>
        <row r="3148">
          <cell r="A3148">
            <v>86225</v>
          </cell>
          <cell r="B3148" t="str">
            <v>CURVA 90G MBV DN 100</v>
          </cell>
          <cell r="C3148" t="str">
            <v>UN</v>
          </cell>
          <cell r="D3148">
            <v>6.91</v>
          </cell>
        </row>
        <row r="3149">
          <cell r="A3149">
            <v>86226</v>
          </cell>
          <cell r="B3149" t="str">
            <v>CURVA 90G MBV DN 150</v>
          </cell>
          <cell r="C3149" t="str">
            <v>UN</v>
          </cell>
          <cell r="D3149">
            <v>10</v>
          </cell>
        </row>
        <row r="3150">
          <cell r="A3150">
            <v>86227</v>
          </cell>
          <cell r="B3150" t="str">
            <v>CURVA 90G MBV DN 200</v>
          </cell>
          <cell r="C3150" t="str">
            <v>UN</v>
          </cell>
          <cell r="D3150">
            <v>17.329999999999998</v>
          </cell>
        </row>
        <row r="3151">
          <cell r="A3151">
            <v>86228</v>
          </cell>
          <cell r="B3151" t="str">
            <v>CURVA MBV DN 250</v>
          </cell>
          <cell r="C3151" t="str">
            <v>UN</v>
          </cell>
          <cell r="D3151">
            <v>33.74</v>
          </cell>
        </row>
        <row r="3152">
          <cell r="A3152">
            <v>86229</v>
          </cell>
          <cell r="B3152" t="str">
            <v>CURVA MBV DN 300</v>
          </cell>
          <cell r="C3152" t="str">
            <v>UN</v>
          </cell>
          <cell r="D3152">
            <v>109.85</v>
          </cell>
        </row>
        <row r="3153">
          <cell r="A3153">
            <v>86235</v>
          </cell>
          <cell r="B3153" t="str">
            <v>SELIM MBV DN 150 X 100</v>
          </cell>
          <cell r="C3153" t="str">
            <v>UN</v>
          </cell>
          <cell r="D3153">
            <v>12.53</v>
          </cell>
        </row>
        <row r="3154">
          <cell r="A3154">
            <v>86236</v>
          </cell>
          <cell r="B3154" t="str">
            <v>SELIM MBV DN 200 X 100</v>
          </cell>
          <cell r="C3154" t="str">
            <v>UN</v>
          </cell>
          <cell r="D3154">
            <v>12.69</v>
          </cell>
        </row>
        <row r="3155">
          <cell r="A3155">
            <v>86237</v>
          </cell>
          <cell r="B3155" t="str">
            <v>SELIM MBV DN 250 X 100</v>
          </cell>
          <cell r="C3155" t="str">
            <v>UN</v>
          </cell>
          <cell r="D3155">
            <v>12.69</v>
          </cell>
        </row>
        <row r="3156">
          <cell r="A3156">
            <v>86238</v>
          </cell>
          <cell r="B3156" t="str">
            <v>SELIM MBV DN 300 X 100</v>
          </cell>
          <cell r="C3156" t="str">
            <v>UN</v>
          </cell>
          <cell r="D3156">
            <v>16.8</v>
          </cell>
        </row>
        <row r="3157">
          <cell r="A3157">
            <v>86239</v>
          </cell>
          <cell r="B3157" t="str">
            <v>SELIM MBV DN 200 X 150</v>
          </cell>
          <cell r="C3157" t="str">
            <v>UN</v>
          </cell>
          <cell r="D3157">
            <v>11.86</v>
          </cell>
        </row>
        <row r="3158">
          <cell r="A3158">
            <v>86240</v>
          </cell>
          <cell r="B3158" t="str">
            <v>SELIM MBV DN 250 X 150</v>
          </cell>
          <cell r="C3158" t="str">
            <v>UN</v>
          </cell>
          <cell r="D3158">
            <v>16.62</v>
          </cell>
        </row>
        <row r="3159">
          <cell r="A3159">
            <v>86241</v>
          </cell>
          <cell r="B3159" t="str">
            <v>SELIM MBV DN 300 X 150</v>
          </cell>
          <cell r="C3159" t="str">
            <v>UN</v>
          </cell>
          <cell r="D3159">
            <v>19.760000000000002</v>
          </cell>
        </row>
        <row r="3160">
          <cell r="A3160">
            <v>86246</v>
          </cell>
          <cell r="B3160" t="str">
            <v>JUNCAO MBV DN 100 X 100</v>
          </cell>
          <cell r="C3160" t="str">
            <v>UN</v>
          </cell>
          <cell r="D3160">
            <v>4.7300000000000004</v>
          </cell>
        </row>
        <row r="3161">
          <cell r="A3161">
            <v>86247</v>
          </cell>
          <cell r="B3161" t="str">
            <v>JUNCAO MBV DN 150 X 100</v>
          </cell>
          <cell r="C3161" t="str">
            <v>UN</v>
          </cell>
          <cell r="D3161">
            <v>8.32</v>
          </cell>
        </row>
        <row r="3162">
          <cell r="A3162">
            <v>86248</v>
          </cell>
          <cell r="B3162" t="str">
            <v>JUNCAO MBV DN 200 X 100</v>
          </cell>
          <cell r="C3162" t="str">
            <v>UN</v>
          </cell>
          <cell r="D3162">
            <v>7.9</v>
          </cell>
        </row>
        <row r="3163">
          <cell r="A3163">
            <v>86249</v>
          </cell>
          <cell r="B3163" t="str">
            <v>UNCAO MBV DN 250 X 100</v>
          </cell>
          <cell r="C3163" t="str">
            <v>UN</v>
          </cell>
          <cell r="D3163">
            <v>15.12</v>
          </cell>
        </row>
        <row r="3164">
          <cell r="A3164">
            <v>86250</v>
          </cell>
          <cell r="B3164" t="str">
            <v>JUNCAO MBV 300 X 100</v>
          </cell>
          <cell r="C3164" t="str">
            <v>UN</v>
          </cell>
          <cell r="D3164">
            <v>18.16</v>
          </cell>
        </row>
        <row r="3165">
          <cell r="A3165">
            <v>86251</v>
          </cell>
          <cell r="B3165" t="str">
            <v>JUNCAO MBV DN 350 X 100</v>
          </cell>
          <cell r="C3165" t="str">
            <v>UN</v>
          </cell>
          <cell r="D3165">
            <v>30.71</v>
          </cell>
        </row>
        <row r="3166">
          <cell r="A3166">
            <v>86252</v>
          </cell>
          <cell r="B3166" t="str">
            <v>JUNCAO MBV DN 375 X 100</v>
          </cell>
          <cell r="C3166" t="str">
            <v>UN</v>
          </cell>
          <cell r="D3166">
            <v>34.770000000000003</v>
          </cell>
        </row>
        <row r="3167">
          <cell r="A3167">
            <v>86253</v>
          </cell>
          <cell r="B3167" t="str">
            <v>JUNCAO MBV DN 400 X 100</v>
          </cell>
          <cell r="C3167" t="str">
            <v>UN</v>
          </cell>
          <cell r="D3167">
            <v>38.450000000000003</v>
          </cell>
        </row>
        <row r="3168">
          <cell r="A3168">
            <v>86254</v>
          </cell>
          <cell r="B3168" t="str">
            <v>JUNCAO MBV DN 450 X 100</v>
          </cell>
          <cell r="C3168" t="str">
            <v>UN</v>
          </cell>
          <cell r="D3168">
            <v>66.37</v>
          </cell>
        </row>
        <row r="3169">
          <cell r="A3169">
            <v>86255</v>
          </cell>
          <cell r="B3169" t="str">
            <v>JUNCAO MBV DN 150 X 150</v>
          </cell>
          <cell r="C3169" t="str">
            <v>UN</v>
          </cell>
          <cell r="D3169">
            <v>14.91</v>
          </cell>
        </row>
        <row r="3170">
          <cell r="A3170">
            <v>86256</v>
          </cell>
          <cell r="B3170" t="str">
            <v>JUNCAO MBV DN 200 X 150</v>
          </cell>
          <cell r="C3170" t="str">
            <v>UN</v>
          </cell>
          <cell r="D3170">
            <v>20.48</v>
          </cell>
        </row>
        <row r="3171">
          <cell r="A3171">
            <v>86257</v>
          </cell>
          <cell r="B3171" t="str">
            <v>JUNCAO MBV DN 250 X 150</v>
          </cell>
          <cell r="C3171" t="str">
            <v>UN</v>
          </cell>
          <cell r="D3171">
            <v>42.41</v>
          </cell>
        </row>
        <row r="3172">
          <cell r="A3172">
            <v>86258</v>
          </cell>
          <cell r="B3172" t="str">
            <v>JUNCAO MBV DN 300 X 150</v>
          </cell>
          <cell r="C3172" t="str">
            <v>UN</v>
          </cell>
          <cell r="D3172">
            <v>63.33</v>
          </cell>
        </row>
        <row r="3173">
          <cell r="A3173">
            <v>86259</v>
          </cell>
          <cell r="B3173" t="str">
            <v>JUNCAO MBV DN 350 X 150</v>
          </cell>
          <cell r="C3173" t="str">
            <v>UN</v>
          </cell>
          <cell r="D3173">
            <v>95.32</v>
          </cell>
        </row>
        <row r="3174">
          <cell r="A3174">
            <v>86260</v>
          </cell>
          <cell r="B3174" t="str">
            <v>JUNCAO MBV DN 375 X 150</v>
          </cell>
          <cell r="C3174" t="str">
            <v>UN</v>
          </cell>
          <cell r="D3174">
            <v>106.64</v>
          </cell>
        </row>
        <row r="3175">
          <cell r="A3175">
            <v>86261</v>
          </cell>
          <cell r="B3175" t="str">
            <v>JUNCAO MBV DN 400 X 150</v>
          </cell>
          <cell r="C3175" t="str">
            <v>UN</v>
          </cell>
          <cell r="D3175">
            <v>127.9</v>
          </cell>
        </row>
        <row r="3176">
          <cell r="A3176">
            <v>86262</v>
          </cell>
          <cell r="B3176" t="str">
            <v>JUNCAO MBV DN 450 X 150</v>
          </cell>
          <cell r="C3176" t="str">
            <v>UN</v>
          </cell>
          <cell r="D3176">
            <v>203.24</v>
          </cell>
        </row>
        <row r="3177">
          <cell r="A3177">
            <v>86263</v>
          </cell>
          <cell r="B3177" t="str">
            <v>JUNCAO MBV DN 200 X 200</v>
          </cell>
          <cell r="C3177" t="str">
            <v>UN</v>
          </cell>
          <cell r="D3177">
            <v>25.8</v>
          </cell>
        </row>
        <row r="3178">
          <cell r="A3178">
            <v>86264</v>
          </cell>
          <cell r="B3178" t="str">
            <v>JUNCAO MBV DN 250 X 200</v>
          </cell>
          <cell r="C3178" t="str">
            <v>UN</v>
          </cell>
          <cell r="D3178">
            <v>50.9</v>
          </cell>
        </row>
        <row r="3179">
          <cell r="A3179">
            <v>86265</v>
          </cell>
          <cell r="B3179" t="str">
            <v>JUNCAO MBV DN 300 X 200</v>
          </cell>
          <cell r="C3179" t="str">
            <v>UN</v>
          </cell>
          <cell r="D3179">
            <v>75.89</v>
          </cell>
        </row>
        <row r="3180">
          <cell r="A3180">
            <v>86266</v>
          </cell>
          <cell r="B3180" t="str">
            <v>JUNCAO MBV DN 350 X 200</v>
          </cell>
          <cell r="C3180" t="str">
            <v>UN</v>
          </cell>
          <cell r="D3180">
            <v>130.74</v>
          </cell>
        </row>
        <row r="3181">
          <cell r="A3181">
            <v>86267</v>
          </cell>
          <cell r="B3181" t="str">
            <v>JUNCAO MBV DN 375 X 200</v>
          </cell>
          <cell r="C3181" t="str">
            <v>UN</v>
          </cell>
          <cell r="D3181">
            <v>137.53</v>
          </cell>
        </row>
        <row r="3182">
          <cell r="A3182">
            <v>86268</v>
          </cell>
          <cell r="B3182" t="str">
            <v>JUNCAO MBV DN 400 X 200</v>
          </cell>
          <cell r="C3182" t="str">
            <v>UN</v>
          </cell>
          <cell r="D3182">
            <v>155.54</v>
          </cell>
        </row>
        <row r="3183">
          <cell r="A3183">
            <v>86269</v>
          </cell>
          <cell r="B3183" t="str">
            <v>JUNCAO MBV DN 450 X 200</v>
          </cell>
          <cell r="C3183" t="str">
            <v>UN</v>
          </cell>
          <cell r="D3183">
            <v>243.03</v>
          </cell>
        </row>
        <row r="3184">
          <cell r="A3184">
            <v>86270</v>
          </cell>
          <cell r="B3184" t="str">
            <v>JUNCAO MBV DN 250 X 250</v>
          </cell>
          <cell r="C3184" t="str">
            <v>UN</v>
          </cell>
          <cell r="D3184">
            <v>53.47</v>
          </cell>
        </row>
        <row r="3185">
          <cell r="A3185">
            <v>86271</v>
          </cell>
          <cell r="B3185" t="str">
            <v>JUNCAO MBV DN 300 X 300</v>
          </cell>
          <cell r="C3185" t="str">
            <v>UN</v>
          </cell>
          <cell r="D3185">
            <v>108.61</v>
          </cell>
        </row>
        <row r="3186">
          <cell r="A3186">
            <v>86272</v>
          </cell>
          <cell r="B3186" t="str">
            <v>JUNCAO MBV DN 350 X 350</v>
          </cell>
          <cell r="C3186" t="str">
            <v>UN</v>
          </cell>
          <cell r="D3186">
            <v>200.3</v>
          </cell>
        </row>
        <row r="3187">
          <cell r="A3187">
            <v>86273</v>
          </cell>
          <cell r="B3187" t="str">
            <v>JUNCAO MBV DN 375 X 375</v>
          </cell>
          <cell r="C3187" t="str">
            <v>UN</v>
          </cell>
          <cell r="D3187">
            <v>222.9</v>
          </cell>
        </row>
        <row r="3188">
          <cell r="A3188">
            <v>86274</v>
          </cell>
          <cell r="B3188" t="str">
            <v>JUNCAO MBV DN 400 X 400</v>
          </cell>
          <cell r="C3188" t="str">
            <v>UN</v>
          </cell>
          <cell r="D3188">
            <v>277.64</v>
          </cell>
        </row>
        <row r="3189">
          <cell r="A3189">
            <v>86275</v>
          </cell>
          <cell r="B3189" t="str">
            <v>JUNCAO MBV DN 450 X 450</v>
          </cell>
          <cell r="C3189" t="str">
            <v>UN</v>
          </cell>
          <cell r="D3189">
            <v>428.93</v>
          </cell>
        </row>
        <row r="3190">
          <cell r="A3190">
            <v>86281</v>
          </cell>
          <cell r="B3190" t="str">
            <v>TE MBV DN 100 X 100</v>
          </cell>
          <cell r="C3190" t="str">
            <v>UN</v>
          </cell>
          <cell r="D3190">
            <v>6.03</v>
          </cell>
        </row>
        <row r="3191">
          <cell r="A3191">
            <v>86282</v>
          </cell>
          <cell r="B3191" t="str">
            <v>TE MBV DN 150 X 100</v>
          </cell>
          <cell r="C3191" t="str">
            <v>UN</v>
          </cell>
          <cell r="D3191">
            <v>10.61</v>
          </cell>
        </row>
        <row r="3192">
          <cell r="A3192">
            <v>86283</v>
          </cell>
          <cell r="B3192" t="str">
            <v>TE MBV DN 200 X 100</v>
          </cell>
          <cell r="C3192" t="str">
            <v>UN</v>
          </cell>
          <cell r="D3192">
            <v>16.920000000000002</v>
          </cell>
        </row>
        <row r="3193">
          <cell r="A3193">
            <v>86284</v>
          </cell>
          <cell r="B3193" t="str">
            <v>TE MBV DN 250 X 100</v>
          </cell>
          <cell r="C3193" t="str">
            <v>UN</v>
          </cell>
          <cell r="D3193">
            <v>32.39</v>
          </cell>
        </row>
        <row r="3194">
          <cell r="A3194">
            <v>86285</v>
          </cell>
          <cell r="B3194" t="str">
            <v>TE MBV DN 300 X 100</v>
          </cell>
          <cell r="C3194" t="str">
            <v>UN</v>
          </cell>
          <cell r="D3194">
            <v>51.21</v>
          </cell>
        </row>
        <row r="3195">
          <cell r="A3195">
            <v>86286</v>
          </cell>
          <cell r="B3195" t="str">
            <v>TE MBV DN 350 X 100</v>
          </cell>
          <cell r="C3195" t="str">
            <v>UN</v>
          </cell>
          <cell r="D3195">
            <v>86.58</v>
          </cell>
        </row>
        <row r="3196">
          <cell r="A3196">
            <v>86287</v>
          </cell>
          <cell r="B3196" t="str">
            <v>TE MBV DN 375 X 100</v>
          </cell>
          <cell r="C3196" t="str">
            <v>UN</v>
          </cell>
          <cell r="D3196">
            <v>94.35</v>
          </cell>
        </row>
        <row r="3197">
          <cell r="A3197">
            <v>86288</v>
          </cell>
          <cell r="B3197" t="str">
            <v>TE MBV DN 400 X 100</v>
          </cell>
          <cell r="C3197" t="str">
            <v>UN</v>
          </cell>
          <cell r="D3197">
            <v>104.36</v>
          </cell>
        </row>
        <row r="3198">
          <cell r="A3198">
            <v>86289</v>
          </cell>
          <cell r="B3198" t="str">
            <v>TE MBV DN 450 X 100</v>
          </cell>
          <cell r="C3198" t="str">
            <v>UN</v>
          </cell>
          <cell r="D3198">
            <v>180.11</v>
          </cell>
        </row>
        <row r="3199">
          <cell r="A3199">
            <v>86290</v>
          </cell>
          <cell r="B3199" t="str">
            <v>TE MBV DN 150 X 150</v>
          </cell>
          <cell r="C3199" t="str">
            <v>UN</v>
          </cell>
          <cell r="D3199">
            <v>14.91</v>
          </cell>
        </row>
        <row r="3200">
          <cell r="A3200">
            <v>86291</v>
          </cell>
          <cell r="B3200" t="str">
            <v>TE MBV DN 200 X 150</v>
          </cell>
          <cell r="C3200" t="str">
            <v>UN</v>
          </cell>
          <cell r="D3200">
            <v>20.48</v>
          </cell>
        </row>
        <row r="3201">
          <cell r="A3201">
            <v>86292</v>
          </cell>
          <cell r="B3201" t="str">
            <v>TE MBV DN 250 X 150</v>
          </cell>
          <cell r="C3201" t="str">
            <v>UN</v>
          </cell>
          <cell r="D3201">
            <v>42.41</v>
          </cell>
        </row>
        <row r="3202">
          <cell r="A3202">
            <v>86293</v>
          </cell>
          <cell r="B3202" t="str">
            <v>TE MBV DN 300 X 150</v>
          </cell>
          <cell r="C3202" t="str">
            <v>UN</v>
          </cell>
          <cell r="D3202">
            <v>63.33</v>
          </cell>
        </row>
        <row r="3203">
          <cell r="A3203">
            <v>86294</v>
          </cell>
          <cell r="B3203" t="str">
            <v>TE MBV DN 350 X 150</v>
          </cell>
          <cell r="C3203" t="str">
            <v>UN</v>
          </cell>
          <cell r="D3203">
            <v>95.32</v>
          </cell>
        </row>
        <row r="3204">
          <cell r="A3204">
            <v>86295</v>
          </cell>
          <cell r="B3204" t="str">
            <v>TE MBV DN 375 X 150</v>
          </cell>
          <cell r="C3204" t="str">
            <v>UN</v>
          </cell>
          <cell r="D3204">
            <v>106.64</v>
          </cell>
        </row>
        <row r="3205">
          <cell r="A3205">
            <v>86296</v>
          </cell>
          <cell r="B3205" t="str">
            <v>TE MBV DN 400 X 150</v>
          </cell>
          <cell r="C3205" t="str">
            <v>UN</v>
          </cell>
          <cell r="D3205">
            <v>127.9</v>
          </cell>
        </row>
        <row r="3206">
          <cell r="A3206">
            <v>86297</v>
          </cell>
          <cell r="B3206" t="str">
            <v>TE MBV DN 450 X 150</v>
          </cell>
          <cell r="C3206" t="str">
            <v>UN</v>
          </cell>
          <cell r="D3206">
            <v>203.24</v>
          </cell>
        </row>
        <row r="3207">
          <cell r="A3207">
            <v>86298</v>
          </cell>
          <cell r="B3207" t="str">
            <v>TE MBV DN 200 X 200</v>
          </cell>
          <cell r="C3207" t="str">
            <v>UN</v>
          </cell>
          <cell r="D3207">
            <v>25.8</v>
          </cell>
        </row>
        <row r="3208">
          <cell r="A3208">
            <v>86299</v>
          </cell>
          <cell r="B3208" t="str">
            <v>TE MBV DN 250 X 200</v>
          </cell>
          <cell r="C3208" t="str">
            <v>UN</v>
          </cell>
          <cell r="D3208">
            <v>50.9</v>
          </cell>
        </row>
        <row r="3209">
          <cell r="A3209">
            <v>86301</v>
          </cell>
          <cell r="B3209" t="str">
            <v>TE MBV DN 300 X 200</v>
          </cell>
          <cell r="C3209" t="str">
            <v>UN</v>
          </cell>
          <cell r="D3209">
            <v>75.89</v>
          </cell>
        </row>
        <row r="3210">
          <cell r="A3210">
            <v>86302</v>
          </cell>
          <cell r="B3210" t="str">
            <v>TE MBV DN 350 X 200</v>
          </cell>
          <cell r="C3210" t="str">
            <v>UN</v>
          </cell>
          <cell r="D3210">
            <v>130.74</v>
          </cell>
        </row>
        <row r="3211">
          <cell r="A3211">
            <v>86303</v>
          </cell>
          <cell r="B3211" t="str">
            <v>TE MBV DN 375 X 200</v>
          </cell>
          <cell r="C3211" t="str">
            <v>UN</v>
          </cell>
          <cell r="D3211">
            <v>137.53</v>
          </cell>
        </row>
        <row r="3212">
          <cell r="A3212">
            <v>86304</v>
          </cell>
          <cell r="B3212" t="str">
            <v>TE MBV DN 400 X 200</v>
          </cell>
          <cell r="C3212" t="str">
            <v>UN</v>
          </cell>
          <cell r="D3212">
            <v>155.54</v>
          </cell>
        </row>
        <row r="3213">
          <cell r="A3213">
            <v>86305</v>
          </cell>
          <cell r="B3213" t="str">
            <v>TE MBV DN 450 X 200</v>
          </cell>
          <cell r="C3213" t="str">
            <v>UN</v>
          </cell>
          <cell r="D3213">
            <v>243.03</v>
          </cell>
        </row>
        <row r="3214">
          <cell r="A3214">
            <v>86306</v>
          </cell>
          <cell r="B3214" t="str">
            <v>TE MBV DN 250 X 250</v>
          </cell>
          <cell r="C3214" t="str">
            <v>UN</v>
          </cell>
          <cell r="D3214">
            <v>53.47</v>
          </cell>
        </row>
        <row r="3215">
          <cell r="A3215">
            <v>86307</v>
          </cell>
          <cell r="B3215" t="str">
            <v>TE MBV DN 300 X 300</v>
          </cell>
          <cell r="C3215" t="str">
            <v>UN</v>
          </cell>
          <cell r="D3215">
            <v>108.61</v>
          </cell>
        </row>
        <row r="3216">
          <cell r="A3216">
            <v>86308</v>
          </cell>
          <cell r="B3216" t="str">
            <v>TE MBV DN 350 X 350</v>
          </cell>
          <cell r="C3216" t="str">
            <v>UN</v>
          </cell>
          <cell r="D3216">
            <v>200.3</v>
          </cell>
        </row>
        <row r="3217">
          <cell r="A3217">
            <v>86309</v>
          </cell>
          <cell r="B3217" t="str">
            <v>TE MBV DN 375 X 375</v>
          </cell>
          <cell r="C3217" t="str">
            <v>UN</v>
          </cell>
          <cell r="D3217">
            <v>222.9</v>
          </cell>
        </row>
        <row r="3218">
          <cell r="A3218">
            <v>86310</v>
          </cell>
          <cell r="B3218" t="str">
            <v>TE MBV DN 400 X 400</v>
          </cell>
          <cell r="C3218" t="str">
            <v>UN</v>
          </cell>
          <cell r="D3218">
            <v>277.64</v>
          </cell>
        </row>
        <row r="3219">
          <cell r="A3219">
            <v>86311</v>
          </cell>
          <cell r="B3219" t="str">
            <v>TE MBV DN 450 X 450</v>
          </cell>
          <cell r="C3219" t="str">
            <v>UN</v>
          </cell>
          <cell r="D3219">
            <v>428.93</v>
          </cell>
        </row>
        <row r="3220">
          <cell r="A3220">
            <v>86317</v>
          </cell>
          <cell r="B3220" t="str">
            <v>CURVA 90G MBV RAIO LONGO TERM. DE LIMPEZA DN 150</v>
          </cell>
          <cell r="C3220" t="str">
            <v>UN</v>
          </cell>
          <cell r="D3220">
            <v>73.28</v>
          </cell>
        </row>
        <row r="3221">
          <cell r="A3221">
            <v>86318</v>
          </cell>
          <cell r="B3221" t="str">
            <v>CURVA 90G MBV RAIO LONGO TERM. DE LIMPEZA DN 200</v>
          </cell>
          <cell r="C3221" t="str">
            <v>UN</v>
          </cell>
          <cell r="D3221">
            <v>93.45</v>
          </cell>
        </row>
        <row r="3222">
          <cell r="A3222">
            <v>86325</v>
          </cell>
          <cell r="B3222" t="str">
            <v>LUVA MBV DN 100</v>
          </cell>
          <cell r="C3222" t="str">
            <v>UN</v>
          </cell>
          <cell r="D3222">
            <v>4.05</v>
          </cell>
        </row>
        <row r="3223">
          <cell r="A3223">
            <v>86326</v>
          </cell>
          <cell r="B3223" t="str">
            <v>LUVA MBV DN 150</v>
          </cell>
          <cell r="C3223" t="str">
            <v>UN</v>
          </cell>
          <cell r="D3223">
            <v>6.86</v>
          </cell>
        </row>
        <row r="3224">
          <cell r="A3224">
            <v>86327</v>
          </cell>
          <cell r="B3224" t="str">
            <v>LUVA MBV DN 200</v>
          </cell>
          <cell r="C3224" t="str">
            <v>UN</v>
          </cell>
          <cell r="D3224">
            <v>14.42</v>
          </cell>
        </row>
        <row r="3225">
          <cell r="A3225">
            <v>86328</v>
          </cell>
          <cell r="B3225" t="str">
            <v>LUVA MBV DN 250</v>
          </cell>
          <cell r="C3225" t="str">
            <v>UN</v>
          </cell>
          <cell r="D3225">
            <v>29.87</v>
          </cell>
        </row>
        <row r="3226">
          <cell r="A3226">
            <v>86329</v>
          </cell>
          <cell r="B3226" t="str">
            <v>LUVA MBV DN 300</v>
          </cell>
          <cell r="C3226" t="str">
            <v>UN</v>
          </cell>
          <cell r="D3226">
            <v>50.31</v>
          </cell>
        </row>
        <row r="3227">
          <cell r="A3227">
            <v>86334</v>
          </cell>
          <cell r="B3227" t="str">
            <v>REDUCAO MBV DN 150</v>
          </cell>
          <cell r="C3227" t="str">
            <v>UN</v>
          </cell>
          <cell r="D3227">
            <v>7.99</v>
          </cell>
        </row>
        <row r="3228">
          <cell r="A3228">
            <v>86335</v>
          </cell>
          <cell r="B3228" t="str">
            <v>REDUCAO MBV DN 200</v>
          </cell>
          <cell r="C3228" t="str">
            <v>UN</v>
          </cell>
          <cell r="D3228">
            <v>14.89</v>
          </cell>
        </row>
        <row r="3229">
          <cell r="A3229">
            <v>86336</v>
          </cell>
          <cell r="B3229" t="str">
            <v>REDUCAO MBV DN 250</v>
          </cell>
          <cell r="C3229" t="str">
            <v>UN</v>
          </cell>
          <cell r="D3229">
            <v>30.33</v>
          </cell>
        </row>
        <row r="3230">
          <cell r="A3230">
            <v>86337</v>
          </cell>
          <cell r="B3230" t="str">
            <v>REDUCAO MBV DN 300</v>
          </cell>
          <cell r="C3230" t="str">
            <v>UN</v>
          </cell>
          <cell r="D3230">
            <v>50.35</v>
          </cell>
        </row>
        <row r="3231">
          <cell r="A3231">
            <v>86343</v>
          </cell>
          <cell r="B3231" t="str">
            <v>AMPLIACAO MBV DN 150</v>
          </cell>
          <cell r="C3231" t="str">
            <v>UN</v>
          </cell>
          <cell r="D3231">
            <v>7.99</v>
          </cell>
        </row>
        <row r="3232">
          <cell r="A3232">
            <v>86344</v>
          </cell>
          <cell r="B3232" t="str">
            <v>AMPLIACAO MBV DN 200</v>
          </cell>
          <cell r="C3232" t="str">
            <v>UN</v>
          </cell>
          <cell r="D3232">
            <v>14.89</v>
          </cell>
        </row>
        <row r="3233">
          <cell r="A3233">
            <v>86345</v>
          </cell>
          <cell r="B3233" t="str">
            <v>AMPLIACAO MBV DN 250</v>
          </cell>
          <cell r="C3233" t="str">
            <v>UN</v>
          </cell>
          <cell r="D3233">
            <v>30.33</v>
          </cell>
        </row>
        <row r="3234">
          <cell r="A3234">
            <v>86346</v>
          </cell>
          <cell r="B3234" t="str">
            <v>AMPLIACAO MBV DN 300</v>
          </cell>
          <cell r="C3234" t="str">
            <v>UN</v>
          </cell>
          <cell r="D3234">
            <v>50.35</v>
          </cell>
        </row>
        <row r="3235">
          <cell r="A3235">
            <v>86346</v>
          </cell>
          <cell r="B3235" t="str">
            <v>AMPLIACAO MBV DN 300</v>
          </cell>
          <cell r="C3235" t="str">
            <v>UN</v>
          </cell>
          <cell r="D3235">
            <v>50.35</v>
          </cell>
        </row>
        <row r="3237">
          <cell r="B3237" t="str">
            <v>86600 EQUIPAMENTOS</v>
          </cell>
        </row>
        <row r="3239">
          <cell r="A3239">
            <v>86601</v>
          </cell>
          <cell r="B3239" t="str">
            <v>BB.DOSAD.3 OU 4 CABEC.Q=8,1 A 30,4L/H E P=4KG/CM2</v>
          </cell>
          <cell r="C3239" t="str">
            <v>UN</v>
          </cell>
          <cell r="D3239">
            <v>3280</v>
          </cell>
        </row>
        <row r="3240">
          <cell r="A3240">
            <v>86602</v>
          </cell>
          <cell r="B3240" t="str">
            <v>MISTURADOR RAPIDO EIXO VERT.BAIXA ROT.E HASTE= 1M</v>
          </cell>
          <cell r="C3240" t="str">
            <v>UN</v>
          </cell>
          <cell r="D3240">
            <v>1862</v>
          </cell>
        </row>
        <row r="3241">
          <cell r="A3241">
            <v>86603</v>
          </cell>
          <cell r="B3241" t="str">
            <v>CLORADOR FIX.PAR.C/CAP.MAX.4KG/24H (INCL.INJETOR)</v>
          </cell>
          <cell r="C3241" t="str">
            <v>UN</v>
          </cell>
          <cell r="D3241">
            <v>2934</v>
          </cell>
        </row>
        <row r="3242">
          <cell r="A3242">
            <v>86604</v>
          </cell>
          <cell r="B3242" t="str">
            <v>CILINDRO DE CLORO CARREGADO C/ CAPACIDADE DE 50KG</v>
          </cell>
          <cell r="C3242" t="str">
            <v>UN</v>
          </cell>
          <cell r="D3242">
            <v>1960</v>
          </cell>
        </row>
        <row r="3243">
          <cell r="A3243">
            <v>86605</v>
          </cell>
          <cell r="B3243" t="str">
            <v>EXAUSTOR ELET.MOTOR MONOFASICO INDUSTRIAL 0 300MM</v>
          </cell>
          <cell r="C3243" t="str">
            <v>UN</v>
          </cell>
          <cell r="D3243">
            <v>360</v>
          </cell>
        </row>
        <row r="3244">
          <cell r="A3244">
            <v>86606</v>
          </cell>
          <cell r="B3244" t="str">
            <v>BALANCA PLATAFORMA CAP.MIN.150KG C/PLAT.P/GAR.CL.</v>
          </cell>
          <cell r="C3244" t="str">
            <v>UN</v>
          </cell>
          <cell r="D3244">
            <v>421</v>
          </cell>
        </row>
        <row r="3245">
          <cell r="A3245">
            <v>86607</v>
          </cell>
          <cell r="B3245" t="str">
            <v>BALANCA PLATAFORMA CAP.MIN.200KG C/PLAT.P/GAR.CL.</v>
          </cell>
          <cell r="C3245" t="str">
            <v>UN</v>
          </cell>
          <cell r="D3245">
            <v>421</v>
          </cell>
        </row>
        <row r="3246">
          <cell r="A3246">
            <v>86608</v>
          </cell>
          <cell r="B3246" t="str">
            <v>TANQUE DE PREPARO EM FIBRA DE VIDRO CAPAC. 500 L</v>
          </cell>
          <cell r="C3246" t="str">
            <v>UN</v>
          </cell>
          <cell r="D3246">
            <v>400</v>
          </cell>
        </row>
        <row r="3247">
          <cell r="A3247">
            <v>86609</v>
          </cell>
          <cell r="B3247" t="str">
            <v>HIDRO-EJETOR NORMAL BX. PRESSAO C/VENTURI DN 1/2"</v>
          </cell>
          <cell r="C3247" t="str">
            <v>UN</v>
          </cell>
          <cell r="D3247">
            <v>1760</v>
          </cell>
        </row>
        <row r="3248">
          <cell r="A3248">
            <v>86631</v>
          </cell>
          <cell r="B3248" t="str">
            <v>RESERV.METAL.APOIADO CAP.30M3 CF.PROJ.INCL.TRANSP.</v>
          </cell>
          <cell r="C3248" t="str">
            <v>UN</v>
          </cell>
          <cell r="D3248">
            <v>7693.5</v>
          </cell>
        </row>
        <row r="3249">
          <cell r="A3249">
            <v>86632</v>
          </cell>
          <cell r="B3249" t="str">
            <v>RESERV.METAL.APOIADO CAP.50M3 CF.PROJ.INCL.TRANSP.</v>
          </cell>
          <cell r="C3249" t="str">
            <v>UN</v>
          </cell>
          <cell r="D3249">
            <v>12454.5</v>
          </cell>
        </row>
        <row r="3250">
          <cell r="A3250">
            <v>86634</v>
          </cell>
          <cell r="B3250" t="str">
            <v>RESERV.MET.APOIADO CAP.100M3 CF.PROJ.INCL.TRANSP.</v>
          </cell>
          <cell r="C3250" t="str">
            <v>UN</v>
          </cell>
          <cell r="D3250">
            <v>23000</v>
          </cell>
        </row>
        <row r="3251">
          <cell r="A3251">
            <v>86635</v>
          </cell>
          <cell r="B3251" t="str">
            <v>RESERV.MET.APOIADO CAP.200M3 CF.PROJ.INCL.TRANSP.</v>
          </cell>
          <cell r="C3251" t="str">
            <v>UN</v>
          </cell>
          <cell r="D3251">
            <v>108000</v>
          </cell>
        </row>
        <row r="3252">
          <cell r="A3252">
            <v>86636</v>
          </cell>
          <cell r="B3252" t="str">
            <v>RESERV.MET.APOIADO CAP.300M3 CF.PROJ.INCL.TRANSP.</v>
          </cell>
          <cell r="C3252" t="str">
            <v>UN</v>
          </cell>
          <cell r="D3252">
            <v>162000</v>
          </cell>
        </row>
        <row r="3253">
          <cell r="A3253">
            <v>86638</v>
          </cell>
          <cell r="B3253" t="str">
            <v>RESERV.MET.ELEV.T.8M CAP.10M3 CF.PROJ.INCL.TRANSP.</v>
          </cell>
          <cell r="C3253" t="str">
            <v>UN</v>
          </cell>
          <cell r="D3253">
            <v>4784</v>
          </cell>
        </row>
        <row r="3254">
          <cell r="A3254">
            <v>86639</v>
          </cell>
          <cell r="B3254" t="str">
            <v>RESERV.MET.ELEV.T.8M CAP.20M3 CF.PROJ.INCL.TRANSP.</v>
          </cell>
          <cell r="C3254" t="str">
            <v>UN</v>
          </cell>
          <cell r="D3254">
            <v>14000</v>
          </cell>
        </row>
        <row r="3255">
          <cell r="A3255">
            <v>86640</v>
          </cell>
          <cell r="B3255" t="str">
            <v>RESERV.MET.ELEV.T.8M CAP.30M3 CF.PROJ.INCL.TRANSP.</v>
          </cell>
          <cell r="C3255" t="str">
            <v>UN</v>
          </cell>
          <cell r="D3255">
            <v>11937</v>
          </cell>
        </row>
        <row r="3256">
          <cell r="A3256">
            <v>86641</v>
          </cell>
          <cell r="B3256" t="str">
            <v>RESERV.MET.ELEV.T.8M CAP.50M3 CF.PROJ.INCL.TRANSP.</v>
          </cell>
          <cell r="C3256" t="str">
            <v>UN</v>
          </cell>
          <cell r="D3256">
            <v>19804.96</v>
          </cell>
        </row>
        <row r="3257">
          <cell r="A3257">
            <v>86642</v>
          </cell>
          <cell r="B3257" t="str">
            <v>RESERV.METAL.ELEV.TOR.8M CAP.15M3 CF.PROJ.INC.TRAN</v>
          </cell>
          <cell r="C3257" t="str">
            <v>UN</v>
          </cell>
          <cell r="D3257">
            <v>8400.75</v>
          </cell>
        </row>
        <row r="3258">
          <cell r="A3258">
            <v>86647</v>
          </cell>
          <cell r="B3258" t="str">
            <v>RESERV.MET.ELEV.T.10M CAP.10M3 CF.PROJ.INC.TRANSP.</v>
          </cell>
          <cell r="C3258" t="str">
            <v>UN</v>
          </cell>
          <cell r="D3258">
            <v>5278.5</v>
          </cell>
        </row>
        <row r="3259">
          <cell r="A3259">
            <v>86648</v>
          </cell>
          <cell r="B3259" t="str">
            <v>RESERV.MET.ELEV.T.10M CAP.20M3 CF.PROJ.INC.TRANSP.</v>
          </cell>
          <cell r="C3259" t="str">
            <v>UN</v>
          </cell>
          <cell r="D3259">
            <v>15800</v>
          </cell>
        </row>
        <row r="3260">
          <cell r="A3260">
            <v>86649</v>
          </cell>
          <cell r="B3260" t="str">
            <v>RESERV.MET.ELEV.T.10M CAP.30M3 CF.PROJ.INC.TRANSP.</v>
          </cell>
          <cell r="C3260" t="str">
            <v>UN</v>
          </cell>
          <cell r="D3260">
            <v>13075</v>
          </cell>
        </row>
        <row r="3261">
          <cell r="A3261">
            <v>86650</v>
          </cell>
          <cell r="B3261" t="str">
            <v>RESERV.MET.ELEV.T.10M CAP.50M3 CF.PROJ.INC.TRANSP.</v>
          </cell>
          <cell r="C3261" t="str">
            <v>UN</v>
          </cell>
          <cell r="D3261">
            <v>18975</v>
          </cell>
        </row>
        <row r="3262">
          <cell r="A3262">
            <v>86651</v>
          </cell>
          <cell r="B3262" t="str">
            <v>RESERV.METAL.ELEV.TOR.10M CAP.15M3 CF.PROJ.INC.TRA</v>
          </cell>
          <cell r="C3262" t="str">
            <v>UN</v>
          </cell>
          <cell r="D3262">
            <v>9315</v>
          </cell>
        </row>
        <row r="3263">
          <cell r="A3263">
            <v>86667</v>
          </cell>
          <cell r="B3263" t="str">
            <v>FILTRO RUS.MET.PAS.LAT:R=1,5 E H=3,85 PROJ.TRANSP.</v>
          </cell>
          <cell r="C3263" t="str">
            <v>UN</v>
          </cell>
          <cell r="D3263">
            <v>13972.5</v>
          </cell>
        </row>
        <row r="3264">
          <cell r="A3264">
            <v>86668</v>
          </cell>
          <cell r="B3264" t="str">
            <v>FILTRO RUS.MET.PAS.LAT:R=2,0 E H=3,85 PROJ.TRANSP.</v>
          </cell>
          <cell r="C3264" t="str">
            <v>UN</v>
          </cell>
          <cell r="D3264">
            <v>20079</v>
          </cell>
        </row>
        <row r="3265">
          <cell r="A3265">
            <v>87001</v>
          </cell>
          <cell r="B3265" t="str">
            <v>PARTE CIVIL P/CAPTACAO POCO TUB.PROF.DN 2" OU 3"</v>
          </cell>
          <cell r="C3265" t="str">
            <v>VB</v>
          </cell>
          <cell r="D3265">
            <v>14096.25</v>
          </cell>
        </row>
        <row r="3266">
          <cell r="A3266">
            <v>87002</v>
          </cell>
          <cell r="B3266" t="str">
            <v>PARTE CIVIL P/CAPT.E CASA CLOR.SIMP.DN 2" OU 3"</v>
          </cell>
          <cell r="C3266" t="str">
            <v>VB</v>
          </cell>
          <cell r="D3266">
            <v>14652.03</v>
          </cell>
        </row>
        <row r="3267">
          <cell r="A3267">
            <v>87003</v>
          </cell>
          <cell r="B3267" t="str">
            <v>PARTE CIVIL PARA CASA DE QUIMICA PADRAO</v>
          </cell>
          <cell r="C3267" t="str">
            <v>VB</v>
          </cell>
          <cell r="D3267">
            <v>17646.87</v>
          </cell>
        </row>
        <row r="3268">
          <cell r="A3268">
            <v>87004</v>
          </cell>
          <cell r="B3268" t="str">
            <v>PARTE CIVIL PARA CASA DE CLORACAO PADRAO</v>
          </cell>
          <cell r="C3268" t="str">
            <v>VB</v>
          </cell>
          <cell r="D3268">
            <v>8582.93</v>
          </cell>
        </row>
        <row r="3269">
          <cell r="A3269">
            <v>87007</v>
          </cell>
          <cell r="B3269" t="str">
            <v>MATERIAL HIDRAULICO P/CAPTACAO POCO TUB.PROF.DN 2"</v>
          </cell>
          <cell r="C3269" t="str">
            <v>VB</v>
          </cell>
          <cell r="D3269">
            <v>1429.14</v>
          </cell>
        </row>
        <row r="3270">
          <cell r="A3270">
            <v>87008</v>
          </cell>
          <cell r="B3270" t="str">
            <v>MATERIAL HIDRAULICO P/CAPTACAO POCO TUB.PROF.DN 3"</v>
          </cell>
          <cell r="C3270" t="str">
            <v>VB</v>
          </cell>
          <cell r="D3270">
            <v>2559.21</v>
          </cell>
        </row>
        <row r="3271">
          <cell r="A3271">
            <v>87009</v>
          </cell>
          <cell r="B3271" t="str">
            <v>MATERIAL HIDRAULICO P/CAPT.E CASA CLOR.SIMP.DN 2"</v>
          </cell>
          <cell r="C3271" t="str">
            <v>VB</v>
          </cell>
          <cell r="D3271">
            <v>1627.92</v>
          </cell>
        </row>
        <row r="3272">
          <cell r="A3272">
            <v>87010</v>
          </cell>
          <cell r="B3272" t="str">
            <v>MATERIAL HIDRAULICO P/CAPT.E CASA CLOR.SIMP.DN 3"</v>
          </cell>
          <cell r="C3272" t="str">
            <v>VB</v>
          </cell>
          <cell r="D3272">
            <v>2671.09</v>
          </cell>
        </row>
        <row r="3273">
          <cell r="A3273">
            <v>87011</v>
          </cell>
          <cell r="B3273" t="str">
            <v>CONJ.M.-BOMBA SUBM:Q=26,3 M3/H,HM=123 MCA E P=20CV</v>
          </cell>
          <cell r="C3273" t="str">
            <v>CJ</v>
          </cell>
          <cell r="D3273">
            <v>3214</v>
          </cell>
        </row>
        <row r="3274">
          <cell r="A3274">
            <v>87012</v>
          </cell>
          <cell r="B3274" t="str">
            <v>CONJ.M.-BOMBA SUBM: Q=2,5 L/S, HM=79 MCA E P=75CV</v>
          </cell>
          <cell r="C3274" t="str">
            <v>CJ</v>
          </cell>
          <cell r="D3274">
            <v>1927</v>
          </cell>
        </row>
        <row r="3275">
          <cell r="A3275">
            <v>87013</v>
          </cell>
          <cell r="B3275" t="str">
            <v>FERRO FUNDIDO - TONELADA EM FUNCAO DO ACO CA-60</v>
          </cell>
          <cell r="C3275" t="str">
            <v>T</v>
          </cell>
          <cell r="D3275">
            <v>620</v>
          </cell>
        </row>
        <row r="3277">
          <cell r="B3277" t="str">
            <v>9000 TABELA DE REALINHAMENTO DE PRECOS - ANEXO</v>
          </cell>
        </row>
        <row r="3279">
          <cell r="A3279">
            <v>90001</v>
          </cell>
          <cell r="B3279" t="str">
            <v>CONE PARA SINALIZACAO</v>
          </cell>
          <cell r="C3279" t="str">
            <v>UN</v>
          </cell>
          <cell r="D3279">
            <v>33.630000000000003</v>
          </cell>
        </row>
        <row r="3280">
          <cell r="A3280">
            <v>90002</v>
          </cell>
          <cell r="B3280" t="str">
            <v>ESCAVACAO MECANIZADA 1A CATEGORIA (4 A 6M)</v>
          </cell>
          <cell r="C3280" t="str">
            <v>M3</v>
          </cell>
          <cell r="D3280">
            <v>4.1900000000000004</v>
          </cell>
        </row>
        <row r="3281">
          <cell r="A3281">
            <v>90003</v>
          </cell>
          <cell r="B3281" t="str">
            <v>ESCAVACAO MECANIZADA 2A CATEGORIA (4 A 6M)</v>
          </cell>
          <cell r="C3281" t="str">
            <v>M3</v>
          </cell>
          <cell r="D3281">
            <v>8.33</v>
          </cell>
        </row>
        <row r="3282">
          <cell r="A3282">
            <v>90004</v>
          </cell>
          <cell r="B3282" t="str">
            <v>ESCAVACAO MECANIZADA EM BARRO LAMA (4 A 6M)</v>
          </cell>
          <cell r="C3282" t="str">
            <v>M3</v>
          </cell>
          <cell r="D3282">
            <v>9.6999999999999993</v>
          </cell>
        </row>
        <row r="3283">
          <cell r="A3283">
            <v>90005</v>
          </cell>
          <cell r="B3283" t="str">
            <v>FORNECIMENTO DE MEIO-FIO (CONCRETO)</v>
          </cell>
          <cell r="C3283" t="str">
            <v>M</v>
          </cell>
          <cell r="D3283">
            <v>10.46</v>
          </cell>
        </row>
        <row r="3284">
          <cell r="A3284">
            <v>90006</v>
          </cell>
          <cell r="B3284" t="str">
            <v>ASSENTAMENTO DE MEIO-FIO (CONCRETO)</v>
          </cell>
          <cell r="C3284" t="str">
            <v>M</v>
          </cell>
          <cell r="D3284">
            <v>4.55</v>
          </cell>
        </row>
        <row r="3285">
          <cell r="A3285">
            <v>90007</v>
          </cell>
          <cell r="B3285" t="str">
            <v>REPOSICAO EM CALCADA (5CM)</v>
          </cell>
          <cell r="C3285" t="str">
            <v>M2</v>
          </cell>
          <cell r="D3285">
            <v>5.67</v>
          </cell>
        </row>
        <row r="3286">
          <cell r="A3286">
            <v>90008</v>
          </cell>
          <cell r="B3286" t="str">
            <v>UMEDECIMENTO DE MATERIAL P/FECHAMENTO DE VALA</v>
          </cell>
          <cell r="C3286" t="str">
            <v>M3</v>
          </cell>
          <cell r="D3286">
            <v>0.34</v>
          </cell>
        </row>
        <row r="3287">
          <cell r="A3287">
            <v>90009</v>
          </cell>
          <cell r="B3287" t="str">
            <v>PONTA SECA (CALCADA)</v>
          </cell>
          <cell r="C3287" t="str">
            <v>UN</v>
          </cell>
          <cell r="D3287">
            <v>37.42</v>
          </cell>
        </row>
        <row r="3288">
          <cell r="A3288">
            <v>90010</v>
          </cell>
          <cell r="B3288" t="str">
            <v>PONTA SECA (RUA)</v>
          </cell>
          <cell r="C3288" t="str">
            <v>UN</v>
          </cell>
          <cell r="D3288">
            <v>40.67</v>
          </cell>
        </row>
        <row r="3289">
          <cell r="A3289">
            <v>90011</v>
          </cell>
          <cell r="B3289" t="str">
            <v>FORNECIMENTO E ASSENTAMENTO TAMPAO (QUEIJO)</v>
          </cell>
          <cell r="C3289" t="str">
            <v>UN</v>
          </cell>
          <cell r="D3289">
            <v>2.2000000000000002</v>
          </cell>
        </row>
        <row r="3290">
          <cell r="A3290">
            <v>90012</v>
          </cell>
          <cell r="B3290" t="str">
            <v>CONFECCAO DE JUNTA ASFALTICA</v>
          </cell>
          <cell r="C3290" t="str">
            <v>UN</v>
          </cell>
          <cell r="D3290">
            <v>2.54</v>
          </cell>
        </row>
        <row r="3291">
          <cell r="A3291">
            <v>90013</v>
          </cell>
          <cell r="B3291" t="str">
            <v>TRANSPORTE TUBOS CERAMICOS</v>
          </cell>
          <cell r="C3291" t="str">
            <v>MK</v>
          </cell>
          <cell r="D3291">
            <v>0.02</v>
          </cell>
        </row>
        <row r="3292">
          <cell r="A3292">
            <v>90014</v>
          </cell>
          <cell r="B3292" t="str">
            <v>PLACA DE SINALIZACAO DE TRANSITO</v>
          </cell>
          <cell r="C3292" t="str">
            <v>M2</v>
          </cell>
          <cell r="D3292">
            <v>40.82</v>
          </cell>
        </row>
        <row r="3293">
          <cell r="A3293">
            <v>90015</v>
          </cell>
          <cell r="B3293" t="str">
            <v>ESGOTAMENTO DE VALAS 2"</v>
          </cell>
          <cell r="C3293" t="str">
            <v>HP</v>
          </cell>
          <cell r="D3293">
            <v>1.07</v>
          </cell>
        </row>
        <row r="3294">
          <cell r="A3294">
            <v>90016</v>
          </cell>
          <cell r="B3294" t="str">
            <v>DRENO DE TUBO DE CONCRETO POROSO</v>
          </cell>
          <cell r="C3294" t="str">
            <v>M</v>
          </cell>
          <cell r="D3294">
            <v>13.96</v>
          </cell>
        </row>
        <row r="3295">
          <cell r="A3295">
            <v>90017</v>
          </cell>
          <cell r="B3295" t="str">
            <v>FORNECIMENTO DE PARALELEPIPEDO</v>
          </cell>
          <cell r="C3295" t="str">
            <v>M</v>
          </cell>
          <cell r="D3295">
            <v>6.33</v>
          </cell>
        </row>
        <row r="3296">
          <cell r="A3296">
            <v>90018</v>
          </cell>
          <cell r="B3296" t="str">
            <v>ASSENTAMENTO DE PARALELEPIPEDO</v>
          </cell>
          <cell r="C3296" t="str">
            <v>M</v>
          </cell>
          <cell r="D3296">
            <v>3.58</v>
          </cell>
        </row>
        <row r="3297">
          <cell r="A3297">
            <v>90019</v>
          </cell>
          <cell r="B3297" t="str">
            <v>CONFECCAO DE SARJETAS</v>
          </cell>
          <cell r="C3297" t="str">
            <v>M3</v>
          </cell>
          <cell r="D3297">
            <v>77.75</v>
          </cell>
        </row>
        <row r="3298">
          <cell r="A3298">
            <v>90020</v>
          </cell>
          <cell r="B3298" t="str">
            <v>REATERRO DE VALAS C/MATERIAL GRANULAR</v>
          </cell>
          <cell r="C3298" t="str">
            <v>M3</v>
          </cell>
          <cell r="D3298">
            <v>24</v>
          </cell>
        </row>
        <row r="3299">
          <cell r="A3299">
            <v>90021</v>
          </cell>
          <cell r="B3299" t="str">
            <v>GALERIA AGUAS PLUVIAIS (CONST. BOCA LOBO C/H_1,5M)</v>
          </cell>
          <cell r="C3299" t="str">
            <v>UN</v>
          </cell>
          <cell r="D3299">
            <v>71.959999999999994</v>
          </cell>
        </row>
        <row r="3300">
          <cell r="A3300">
            <v>90022</v>
          </cell>
          <cell r="B3300" t="str">
            <v>ACRESCIMO DE ALTURA DA BOCA DE LOBO</v>
          </cell>
          <cell r="C3300" t="str">
            <v>M</v>
          </cell>
          <cell r="D3300">
            <v>33.619999999999997</v>
          </cell>
        </row>
        <row r="3301">
          <cell r="A3301">
            <v>90023</v>
          </cell>
          <cell r="B3301" t="str">
            <v>ASSENTAMENTO CA-2 DN 700</v>
          </cell>
          <cell r="C3301" t="str">
            <v>M</v>
          </cell>
          <cell r="D3301">
            <v>53.17</v>
          </cell>
        </row>
        <row r="3302">
          <cell r="A3302">
            <v>90024</v>
          </cell>
          <cell r="B3302" t="str">
            <v>CERCA DE ARAME FARPADO DE 4 FIOS</v>
          </cell>
          <cell r="C3302" t="str">
            <v>M</v>
          </cell>
          <cell r="D3302">
            <v>13.5</v>
          </cell>
        </row>
        <row r="3303">
          <cell r="A3303">
            <v>90025</v>
          </cell>
          <cell r="B3303" t="str">
            <v>RECOMPOSICAO DE PAV. ASFALTICO INCLUSIVE BASE</v>
          </cell>
          <cell r="C3303" t="str">
            <v>M2</v>
          </cell>
          <cell r="D3303">
            <v>19.8</v>
          </cell>
        </row>
        <row r="3304">
          <cell r="A3304">
            <v>90026</v>
          </cell>
          <cell r="B3304" t="str">
            <v>ESGOTAMENTO DE SUMIDOURO</v>
          </cell>
          <cell r="C3304" t="str">
            <v>M3</v>
          </cell>
          <cell r="D3304">
            <v>14.28</v>
          </cell>
        </row>
        <row r="3305">
          <cell r="A3305">
            <v>90027</v>
          </cell>
          <cell r="B3305" t="str">
            <v>ENTUPIMENTO DE SUMIDOURO</v>
          </cell>
          <cell r="C3305" t="str">
            <v>M3</v>
          </cell>
          <cell r="D3305">
            <v>9.11</v>
          </cell>
        </row>
        <row r="3306">
          <cell r="A3306">
            <v>90030</v>
          </cell>
          <cell r="B3306" t="str">
            <v>CONCRETO PRE-MISTURADO FCK=9,0 MPA</v>
          </cell>
          <cell r="C3306" t="str">
            <v>M3</v>
          </cell>
          <cell r="D3306">
            <v>112</v>
          </cell>
        </row>
        <row r="3307">
          <cell r="A3307">
            <v>90031</v>
          </cell>
          <cell r="B3307" t="str">
            <v>PINTURA ANTICORROSIVA PARA TUBULACAO (ZARCAO)</v>
          </cell>
          <cell r="C3307" t="str">
            <v>M2</v>
          </cell>
          <cell r="D3307">
            <v>4.38</v>
          </cell>
        </row>
        <row r="3308">
          <cell r="A3308">
            <v>90032</v>
          </cell>
          <cell r="B3308" t="str">
            <v>VIDRO CANELADO - MARTELADO</v>
          </cell>
          <cell r="C3308" t="str">
            <v>M2</v>
          </cell>
          <cell r="D3308">
            <v>12.96</v>
          </cell>
        </row>
        <row r="3309">
          <cell r="A3309">
            <v>90033</v>
          </cell>
          <cell r="B3309" t="str">
            <v>TRANSPORTE DE MATERIAL 1A OU 2A CAT.(PERIM.URBANO)</v>
          </cell>
          <cell r="C3309" t="str">
            <v>MK</v>
          </cell>
          <cell r="D3309">
            <v>0.98</v>
          </cell>
        </row>
        <row r="3310">
          <cell r="A3310">
            <v>90034</v>
          </cell>
          <cell r="B3310" t="str">
            <v>REGULARIZACAO DE RUA C/ MOTONIVELADORA</v>
          </cell>
          <cell r="C3310" t="str">
            <v>M3</v>
          </cell>
          <cell r="D3310">
            <v>0.34</v>
          </cell>
        </row>
        <row r="3311">
          <cell r="A3311">
            <v>90035</v>
          </cell>
          <cell r="B3311" t="str">
            <v>POCO VISITA EXCETO FORNEC.MAT. PRE-MOLDADO - 1,0M</v>
          </cell>
          <cell r="C3311" t="str">
            <v>UN</v>
          </cell>
          <cell r="D3311">
            <v>81.36</v>
          </cell>
        </row>
        <row r="3312">
          <cell r="A3312">
            <v>90036</v>
          </cell>
          <cell r="B3312" t="str">
            <v>POCO VISITA EXCETO FORNEC.MAT. PRE-MOLDADO - 1,5M</v>
          </cell>
          <cell r="C3312" t="str">
            <v>UN</v>
          </cell>
          <cell r="D3312">
            <v>104.14</v>
          </cell>
        </row>
        <row r="3313">
          <cell r="A3313">
            <v>90037</v>
          </cell>
          <cell r="B3313" t="str">
            <v>POCO VISITA EXCETO FORNEC.MAT. PRE-MOLDADO - 2,0M</v>
          </cell>
          <cell r="C3313" t="str">
            <v>UN</v>
          </cell>
          <cell r="D3313">
            <v>133.31</v>
          </cell>
        </row>
        <row r="3314">
          <cell r="A3314">
            <v>90038</v>
          </cell>
          <cell r="B3314" t="str">
            <v>POCO VISITA EXCETO FORNEC.MAT. PRE-MOLDADO - 2,5M</v>
          </cell>
          <cell r="C3314" t="str">
            <v>UN</v>
          </cell>
          <cell r="D3314">
            <v>170.7</v>
          </cell>
        </row>
        <row r="3315">
          <cell r="A3315">
            <v>90039</v>
          </cell>
          <cell r="B3315" t="str">
            <v>POCO VISITA EXCETO FORNEC.MAT. PRE-MOLDADO - 3,0M</v>
          </cell>
          <cell r="C3315" t="str">
            <v>UN</v>
          </cell>
          <cell r="D3315">
            <v>221.57</v>
          </cell>
        </row>
        <row r="3316">
          <cell r="A3316">
            <v>90040</v>
          </cell>
          <cell r="B3316" t="str">
            <v>POCO VISITA EXCETO FORNEC.MAT. PRE-MOLDADO - 3,5M</v>
          </cell>
          <cell r="C3316" t="str">
            <v>UN</v>
          </cell>
          <cell r="D3316">
            <v>341.38</v>
          </cell>
        </row>
        <row r="3317">
          <cell r="A3317">
            <v>90041</v>
          </cell>
          <cell r="B3317" t="str">
            <v>POCO VISITA EXCETO FORNEC.MAT. PRE-MOLDADO - 4,0M</v>
          </cell>
          <cell r="C3317" t="str">
            <v>UN</v>
          </cell>
          <cell r="D3317">
            <v>385.22</v>
          </cell>
        </row>
        <row r="3318">
          <cell r="A3318">
            <v>90042</v>
          </cell>
          <cell r="B3318" t="str">
            <v>POCO VISITA EXCETO FORNEC.MAT. PRE-MOLDADO - 4,5M</v>
          </cell>
          <cell r="C3318" t="str">
            <v>UN</v>
          </cell>
          <cell r="D3318">
            <v>428.92</v>
          </cell>
        </row>
        <row r="3319">
          <cell r="A3319">
            <v>90043</v>
          </cell>
          <cell r="B3319" t="str">
            <v>POCO VISITA EXCETO FORNEC.MAT. PRE-MOLDADO - 5,0M</v>
          </cell>
          <cell r="C3319" t="str">
            <v>UN</v>
          </cell>
          <cell r="D3319">
            <v>472.62</v>
          </cell>
        </row>
        <row r="3320">
          <cell r="A3320">
            <v>172029</v>
          </cell>
          <cell r="B3320" t="str">
            <v>BROCA AÇO RÁPIDO 5/16</v>
          </cell>
          <cell r="C3320" t="str">
            <v>UN</v>
          </cell>
          <cell r="D3320">
            <v>6.9</v>
          </cell>
        </row>
        <row r="3321">
          <cell r="A3321">
            <v>172030</v>
          </cell>
          <cell r="B3321" t="str">
            <v>BROCA AÇO RÁPIDO 1/4</v>
          </cell>
          <cell r="C3321" t="str">
            <v>UN</v>
          </cell>
          <cell r="D3321">
            <v>4.9000000000000004</v>
          </cell>
        </row>
        <row r="3322">
          <cell r="A3322">
            <v>172031</v>
          </cell>
          <cell r="B3322" t="str">
            <v>BROCA VIDEA 6,5 MM</v>
          </cell>
          <cell r="C3322" t="str">
            <v>UN</v>
          </cell>
          <cell r="D3322">
            <v>3.5</v>
          </cell>
        </row>
        <row r="3323">
          <cell r="A3323">
            <v>172032</v>
          </cell>
          <cell r="B3323" t="str">
            <v>BROCA VIDEA 8,0 MM</v>
          </cell>
          <cell r="C3323" t="str">
            <v>UN</v>
          </cell>
          <cell r="D3323">
            <v>4.9000000000000004</v>
          </cell>
        </row>
        <row r="3324">
          <cell r="A3324">
            <v>172033</v>
          </cell>
          <cell r="B3324" t="str">
            <v>BROCA MOURÃO FIX TELHAS</v>
          </cell>
          <cell r="C3324" t="str">
            <v>UN</v>
          </cell>
          <cell r="D3324">
            <v>10.25</v>
          </cell>
        </row>
        <row r="3325">
          <cell r="A3325">
            <v>172034</v>
          </cell>
          <cell r="B3325" t="str">
            <v>LÂMINA DE SERRA FLEXÍVEL</v>
          </cell>
          <cell r="C3325" t="str">
            <v>UN</v>
          </cell>
          <cell r="D3325">
            <v>9.85</v>
          </cell>
        </row>
        <row r="3326">
          <cell r="A3326">
            <v>172035</v>
          </cell>
          <cell r="B3326" t="str">
            <v>LIMA CHATA P/ ENXADA DE 8"</v>
          </cell>
          <cell r="C3326" t="str">
            <v>UN</v>
          </cell>
          <cell r="D3326">
            <v>8</v>
          </cell>
        </row>
        <row r="3327">
          <cell r="A3327">
            <v>172036</v>
          </cell>
          <cell r="B3327" t="str">
            <v>CHAVE FIXA (C) 3/8 X 7/16</v>
          </cell>
          <cell r="C3327" t="str">
            <v>UN</v>
          </cell>
          <cell r="D3327">
            <v>1.8</v>
          </cell>
        </row>
        <row r="3328">
          <cell r="A3328">
            <v>172037</v>
          </cell>
          <cell r="B3328" t="str">
            <v>CHAVE FIXA (D) 1/2 X 9/16</v>
          </cell>
          <cell r="C3328" t="str">
            <v>UN</v>
          </cell>
          <cell r="D3328">
            <v>2</v>
          </cell>
        </row>
        <row r="3329">
          <cell r="A3329">
            <v>172038</v>
          </cell>
          <cell r="B3329" t="str">
            <v>CHAVE ESTRELA (B) 3/8 X 7/16</v>
          </cell>
          <cell r="C3329" t="str">
            <v>UN</v>
          </cell>
          <cell r="D3329">
            <v>3.3</v>
          </cell>
        </row>
        <row r="3330">
          <cell r="A3330">
            <v>172039</v>
          </cell>
          <cell r="B3330" t="str">
            <v>CHAVE ESTRELA (C) 1/2 X 9/16</v>
          </cell>
          <cell r="C3330" t="str">
            <v>UN</v>
          </cell>
          <cell r="D3330">
            <v>4</v>
          </cell>
        </row>
        <row r="3331">
          <cell r="A3331">
            <v>172040</v>
          </cell>
          <cell r="B3331" t="str">
            <v>COMPORTA EM FIBRA DE VIDRO ESTRUTURADO (INCLUINDO GUIA)</v>
          </cell>
          <cell r="C3331" t="str">
            <v>M2</v>
          </cell>
          <cell r="D3331">
            <v>280</v>
          </cell>
        </row>
        <row r="3332">
          <cell r="A3332">
            <v>172042</v>
          </cell>
          <cell r="B3332" t="str">
            <v>TIJOLO MACIÇO 19X9X5 CM PARA ALV. APARENTE</v>
          </cell>
          <cell r="C3332" t="str">
            <v>UN</v>
          </cell>
          <cell r="D3332">
            <v>0.17</v>
          </cell>
        </row>
        <row r="3333">
          <cell r="A3333">
            <v>172043</v>
          </cell>
          <cell r="B3333" t="str">
            <v>PLAQUETA REFRATÁRIA 229 X 114 X 25 MM</v>
          </cell>
          <cell r="C3333" t="str">
            <v>UN</v>
          </cell>
          <cell r="D3333">
            <v>0.83</v>
          </cell>
        </row>
        <row r="3334">
          <cell r="A3334">
            <v>172044</v>
          </cell>
          <cell r="B3334" t="str">
            <v>COIFA METÁLICA 2,70 X 0,60 X 1,10M, C/ CHAMINÉ 0,25 X 0,20 C/ 1,0 M # 16</v>
          </cell>
          <cell r="C3334" t="str">
            <v>UN</v>
          </cell>
          <cell r="D3334">
            <v>602.5</v>
          </cell>
        </row>
        <row r="3335">
          <cell r="A3335">
            <v>172045</v>
          </cell>
          <cell r="B3335" t="str">
            <v>BANCADA DE MÁRMORE BRANCO E = 2,5 CM PARA PIA OU LAVATÓRIO</v>
          </cell>
          <cell r="C3335" t="str">
            <v>M2</v>
          </cell>
          <cell r="D3335">
            <v>130</v>
          </cell>
        </row>
        <row r="3336">
          <cell r="A3336">
            <v>172046</v>
          </cell>
          <cell r="B3336" t="str">
            <v>ARDÓSIA PARA PISO 40 X 40 CM</v>
          </cell>
          <cell r="C3336" t="str">
            <v>M2</v>
          </cell>
          <cell r="D3336">
            <v>5.2</v>
          </cell>
        </row>
        <row r="3337">
          <cell r="A3337">
            <v>172047</v>
          </cell>
          <cell r="B3337" t="str">
            <v>RODAPÉ DE ARDÓSIA H = 7CM</v>
          </cell>
          <cell r="C3337" t="str">
            <v>M</v>
          </cell>
          <cell r="D3337">
            <v>1.1000000000000001</v>
          </cell>
        </row>
        <row r="3338">
          <cell r="A3338">
            <v>172048</v>
          </cell>
          <cell r="B3338" t="str">
            <v>PAPELEIRA DE LOUÇA 15 X 15 CM</v>
          </cell>
          <cell r="C3338" t="str">
            <v>UN</v>
          </cell>
          <cell r="D3338">
            <v>7.82</v>
          </cell>
        </row>
        <row r="3339">
          <cell r="A3339">
            <v>172049</v>
          </cell>
          <cell r="B3339" t="str">
            <v>SABONETEIRA DE LOUÇA 15 X 15 CM</v>
          </cell>
          <cell r="C3339" t="str">
            <v>UN</v>
          </cell>
          <cell r="D3339">
            <v>7.73</v>
          </cell>
        </row>
        <row r="3340">
          <cell r="A3340">
            <v>172057</v>
          </cell>
          <cell r="B3340" t="str">
            <v>TUBO F0F0 JE CL K-9 1,00M DN 80</v>
          </cell>
          <cell r="C3340" t="str">
            <v>M</v>
          </cell>
          <cell r="D3340">
            <v>58.35</v>
          </cell>
        </row>
        <row r="3341">
          <cell r="A3341">
            <v>172071</v>
          </cell>
          <cell r="B3341" t="str">
            <v>TUBO F0F0 JE CL K-9 1,00M DN 350</v>
          </cell>
          <cell r="C3341" t="str">
            <v>M</v>
          </cell>
          <cell r="D3341">
            <v>265.94</v>
          </cell>
        </row>
        <row r="3342">
          <cell r="A3342">
            <v>172072</v>
          </cell>
          <cell r="B3342" t="str">
            <v>TUBO F0F0 JE CL K-9 1,00M DN 450</v>
          </cell>
          <cell r="C3342" t="str">
            <v>M</v>
          </cell>
          <cell r="D3342">
            <v>373.33</v>
          </cell>
        </row>
        <row r="3343">
          <cell r="A3343">
            <v>172074</v>
          </cell>
          <cell r="B3343" t="str">
            <v>TUBO F0F0 JE CL K-7 1,00M DN 350</v>
          </cell>
          <cell r="C3343" t="str">
            <v>M</v>
          </cell>
          <cell r="D3343">
            <v>217.9</v>
          </cell>
        </row>
        <row r="3344">
          <cell r="A3344">
            <v>172075</v>
          </cell>
          <cell r="B3344" t="str">
            <v>TUBO F0F0 JE CL K-7 1,00M DN 450</v>
          </cell>
          <cell r="C3344" t="str">
            <v>M</v>
          </cell>
          <cell r="D3344">
            <v>307.93</v>
          </cell>
        </row>
        <row r="3345">
          <cell r="A3345">
            <v>221720</v>
          </cell>
          <cell r="B3345" t="str">
            <v>TÊ PVC SOLDÁVEL 90° C/ REDUÇÃO 40 X 32 MM</v>
          </cell>
          <cell r="C3345" t="str">
            <v>UN</v>
          </cell>
          <cell r="D3345">
            <v>1.48</v>
          </cell>
        </row>
        <row r="3346">
          <cell r="A3346">
            <v>221721</v>
          </cell>
          <cell r="B3346" t="str">
            <v>BUCHA DE REDUÇÃO SOLDÁVEL CURTO DN 32 X 25 MM</v>
          </cell>
          <cell r="C3346" t="str">
            <v>UN</v>
          </cell>
          <cell r="D3346">
            <v>0.14000000000000001</v>
          </cell>
        </row>
        <row r="3347">
          <cell r="A3347">
            <v>221722</v>
          </cell>
          <cell r="B3347" t="str">
            <v>CURVA 90° PVC SOLDÁVEL DN 40 MM</v>
          </cell>
          <cell r="C3347" t="str">
            <v>UN</v>
          </cell>
          <cell r="D3347">
            <v>1.85</v>
          </cell>
        </row>
        <row r="3348">
          <cell r="A3348">
            <v>221723</v>
          </cell>
          <cell r="B3348" t="str">
            <v>TÊ PVC SOLDÁVEL 90°  40 MM</v>
          </cell>
          <cell r="C3348" t="str">
            <v>UN</v>
          </cell>
          <cell r="D3348">
            <v>0.56000000000000005</v>
          </cell>
        </row>
        <row r="3349">
          <cell r="A3349">
            <v>221780</v>
          </cell>
          <cell r="B3349" t="str">
            <v>CURVA 90º PVC RÍGIDO SOLDÁVEL 50MM</v>
          </cell>
          <cell r="C3349" t="str">
            <v>UN</v>
          </cell>
          <cell r="D3349">
            <v>2.1</v>
          </cell>
        </row>
        <row r="3350">
          <cell r="A3350">
            <v>221781</v>
          </cell>
          <cell r="B3350" t="str">
            <v>PLACA DE REDUÇÃO FOFO DN 250 X 200</v>
          </cell>
          <cell r="C3350" t="str">
            <v>UN</v>
          </cell>
          <cell r="D3350">
            <v>220.51</v>
          </cell>
        </row>
        <row r="3351">
          <cell r="A3351">
            <v>311350</v>
          </cell>
          <cell r="B3351" t="str">
            <v>TAMPA DE CONCRETO PARA CAIXA DE LIGACAO</v>
          </cell>
          <cell r="C3351" t="str">
            <v>UN</v>
          </cell>
          <cell r="D3351">
            <v>0</v>
          </cell>
        </row>
        <row r="3352">
          <cell r="A3352">
            <v>320000</v>
          </cell>
          <cell r="B3352" t="str">
            <v>TRANSPORTE (CAMIONETA)</v>
          </cell>
          <cell r="C3352" t="str">
            <v>H</v>
          </cell>
          <cell r="D3352">
            <v>3.88</v>
          </cell>
        </row>
        <row r="3353">
          <cell r="A3353">
            <v>32001</v>
          </cell>
          <cell r="B3353" t="str">
            <v>LIXADEIRA</v>
          </cell>
          <cell r="C3353" t="str">
            <v>H</v>
          </cell>
          <cell r="D3353">
            <v>10</v>
          </cell>
        </row>
        <row r="3354">
          <cell r="A3354">
            <v>32003</v>
          </cell>
          <cell r="B3354" t="str">
            <v>GERADOR P/ MÁQUINA DE SOLDA, COM MOTOR Á COMBUSTÃO</v>
          </cell>
          <cell r="C3354" t="str">
            <v>H</v>
          </cell>
          <cell r="D3354">
            <v>45</v>
          </cell>
        </row>
        <row r="3355">
          <cell r="A3355">
            <v>32004</v>
          </cell>
          <cell r="B3355" t="str">
            <v>PERFURATRIZ DIAMANTADA HIDRÁULICA DD-750</v>
          </cell>
          <cell r="C3355" t="str">
            <v>H</v>
          </cell>
          <cell r="D3355">
            <v>55.83</v>
          </cell>
        </row>
        <row r="3356">
          <cell r="A3356">
            <v>90000</v>
          </cell>
          <cell r="B3356" t="str">
            <v>TABELA DE REALINHAMENTO DE PRECOS - ANEXO</v>
          </cell>
          <cell r="D3356">
            <v>0</v>
          </cell>
        </row>
        <row r="3357">
          <cell r="A3357">
            <v>90001</v>
          </cell>
          <cell r="B3357" t="str">
            <v>CONE PARA SINALIZACAO</v>
          </cell>
          <cell r="C3357" t="str">
            <v>UN</v>
          </cell>
          <cell r="D3357">
            <v>33.630000000000003</v>
          </cell>
        </row>
        <row r="3358">
          <cell r="A3358">
            <v>90002</v>
          </cell>
          <cell r="B3358" t="str">
            <v>ESCAVACAO MECANIZADA 1A CATEGORIA (4 A 6M)</v>
          </cell>
          <cell r="C3358" t="str">
            <v>M3</v>
          </cell>
          <cell r="D3358">
            <v>4.1900000000000004</v>
          </cell>
        </row>
        <row r="3359">
          <cell r="A3359">
            <v>90003</v>
          </cell>
          <cell r="B3359" t="str">
            <v>ESCAVACAO MECANIZADA 2A CATEGORIA (4 A 6M)</v>
          </cell>
          <cell r="C3359" t="str">
            <v>M3</v>
          </cell>
          <cell r="D3359">
            <v>8.33</v>
          </cell>
        </row>
        <row r="3360">
          <cell r="A3360">
            <v>90004</v>
          </cell>
          <cell r="B3360" t="str">
            <v>ESCAVACAO MECANIZADA EM BARRO LAMA (4 A 6M)</v>
          </cell>
          <cell r="C3360" t="str">
            <v>M3</v>
          </cell>
          <cell r="D3360">
            <v>9.6999999999999993</v>
          </cell>
        </row>
        <row r="3361">
          <cell r="A3361">
            <v>90005</v>
          </cell>
          <cell r="B3361" t="str">
            <v>FORNECIMENTO DE MEIO-FIO (CONCRETO)</v>
          </cell>
          <cell r="C3361" t="str">
            <v>M</v>
          </cell>
          <cell r="D3361">
            <v>10.46</v>
          </cell>
        </row>
        <row r="3362">
          <cell r="A3362">
            <v>90006</v>
          </cell>
          <cell r="B3362" t="str">
            <v>ASSENTAMENTO DE MEIO-FIO (CONCRETO)</v>
          </cell>
          <cell r="C3362" t="str">
            <v>M</v>
          </cell>
          <cell r="D3362">
            <v>4.55</v>
          </cell>
        </row>
        <row r="3363">
          <cell r="A3363">
            <v>90007</v>
          </cell>
          <cell r="B3363" t="str">
            <v>REPOSICAO EM CALCADA (5CM)</v>
          </cell>
          <cell r="C3363" t="str">
            <v>M2</v>
          </cell>
          <cell r="D3363">
            <v>5.67</v>
          </cell>
        </row>
        <row r="3364">
          <cell r="A3364">
            <v>90008</v>
          </cell>
          <cell r="B3364" t="str">
            <v>UMEDECIMENTO DE MATERIAL P/FECHAMENTO DE VALA</v>
          </cell>
          <cell r="C3364" t="str">
            <v>M3</v>
          </cell>
          <cell r="D3364">
            <v>0.34</v>
          </cell>
        </row>
        <row r="3365">
          <cell r="A3365">
            <v>90009</v>
          </cell>
          <cell r="B3365" t="str">
            <v>PONTA SECA (CALCADA)</v>
          </cell>
          <cell r="C3365" t="str">
            <v>UN</v>
          </cell>
          <cell r="D3365">
            <v>37.42</v>
          </cell>
        </row>
        <row r="3366">
          <cell r="A3366">
            <v>90010</v>
          </cell>
          <cell r="B3366" t="str">
            <v>PONTA SECA (RUA)</v>
          </cell>
          <cell r="C3366" t="str">
            <v>UN</v>
          </cell>
          <cell r="D3366">
            <v>40.67</v>
          </cell>
        </row>
        <row r="3367">
          <cell r="A3367">
            <v>90011</v>
          </cell>
          <cell r="B3367" t="str">
            <v>FORNECIMENTO E ASSENTAMENTO TAMPAO (QUEIJO)</v>
          </cell>
          <cell r="C3367" t="str">
            <v>UN</v>
          </cell>
          <cell r="D3367">
            <v>2.2000000000000002</v>
          </cell>
        </row>
        <row r="3368">
          <cell r="A3368">
            <v>90012</v>
          </cell>
          <cell r="B3368" t="str">
            <v>CONFECCAO DE JUNTA ASFALTICA</v>
          </cell>
          <cell r="C3368" t="str">
            <v>UN</v>
          </cell>
          <cell r="D3368">
            <v>2.54</v>
          </cell>
        </row>
        <row r="3369">
          <cell r="A3369">
            <v>90013</v>
          </cell>
          <cell r="B3369" t="str">
            <v>TRANSPORTE TUBOS CERAMICOS</v>
          </cell>
          <cell r="C3369" t="str">
            <v>MK</v>
          </cell>
          <cell r="D3369">
            <v>0.02</v>
          </cell>
        </row>
        <row r="3370">
          <cell r="A3370">
            <v>90014</v>
          </cell>
          <cell r="B3370" t="str">
            <v>PLACA DE SINALIZACAO DE TRANSITO</v>
          </cell>
          <cell r="C3370" t="str">
            <v>M2</v>
          </cell>
          <cell r="D3370">
            <v>40.82</v>
          </cell>
        </row>
        <row r="3371">
          <cell r="A3371">
            <v>90015</v>
          </cell>
          <cell r="B3371" t="str">
            <v>ESGOTAMENTO DE VALAS 2"</v>
          </cell>
          <cell r="C3371" t="str">
            <v>HP</v>
          </cell>
          <cell r="D3371">
            <v>1.07</v>
          </cell>
        </row>
        <row r="3372">
          <cell r="A3372">
            <v>90016</v>
          </cell>
          <cell r="B3372" t="str">
            <v>DRENO DE TUBO DE CONCRETO POROSO</v>
          </cell>
          <cell r="C3372" t="str">
            <v>M</v>
          </cell>
          <cell r="D3372">
            <v>13.96</v>
          </cell>
        </row>
        <row r="3373">
          <cell r="A3373">
            <v>90017</v>
          </cell>
          <cell r="B3373" t="str">
            <v>FORNECIMENTO DE PARALELEPIPEDO</v>
          </cell>
          <cell r="C3373" t="str">
            <v>M</v>
          </cell>
          <cell r="D3373">
            <v>6.33</v>
          </cell>
        </row>
        <row r="3374">
          <cell r="A3374">
            <v>90018</v>
          </cell>
          <cell r="B3374" t="str">
            <v>ASSENTAMENTO DE PARALELEPIPEDO</v>
          </cell>
          <cell r="C3374" t="str">
            <v>M</v>
          </cell>
          <cell r="D3374">
            <v>3.58</v>
          </cell>
        </row>
        <row r="3375">
          <cell r="A3375">
            <v>90019</v>
          </cell>
          <cell r="B3375" t="str">
            <v>CONFECCAO DE SARJETAS</v>
          </cell>
          <cell r="C3375" t="str">
            <v>M3</v>
          </cell>
          <cell r="D3375">
            <v>77.75</v>
          </cell>
        </row>
        <row r="3376">
          <cell r="A3376">
            <v>90020</v>
          </cell>
          <cell r="B3376" t="str">
            <v>REATERRO DE VALAS C/MATERIAL GRANULAR</v>
          </cell>
          <cell r="C3376" t="str">
            <v>M3</v>
          </cell>
          <cell r="D3376">
            <v>24</v>
          </cell>
        </row>
        <row r="3377">
          <cell r="A3377">
            <v>90021</v>
          </cell>
          <cell r="B3377" t="str">
            <v>GALERIA AGUAS PLUVIAIS (CONST. BOCA LOBO C/H_1,5M)</v>
          </cell>
          <cell r="C3377" t="str">
            <v>UN</v>
          </cell>
          <cell r="D3377">
            <v>71.959999999999994</v>
          </cell>
        </row>
        <row r="3378">
          <cell r="A3378">
            <v>90022</v>
          </cell>
          <cell r="B3378" t="str">
            <v>ACRESCIMO DE ALTURA DA BOCA DE LOBO</v>
          </cell>
          <cell r="C3378" t="str">
            <v>M</v>
          </cell>
          <cell r="D3378">
            <v>33.619999999999997</v>
          </cell>
        </row>
        <row r="3379">
          <cell r="A3379">
            <v>90023</v>
          </cell>
          <cell r="B3379" t="str">
            <v>ASSENTAMENTO CA-2 DN 700</v>
          </cell>
          <cell r="C3379" t="str">
            <v>M</v>
          </cell>
          <cell r="D3379">
            <v>53.17</v>
          </cell>
        </row>
        <row r="3380">
          <cell r="A3380">
            <v>90024</v>
          </cell>
          <cell r="B3380" t="str">
            <v>CERCA DE ARAME FARPADO DE 4 FIOS</v>
          </cell>
          <cell r="C3380" t="str">
            <v>M</v>
          </cell>
          <cell r="D3380">
            <v>13.5</v>
          </cell>
        </row>
        <row r="3381">
          <cell r="A3381">
            <v>90025</v>
          </cell>
          <cell r="B3381" t="str">
            <v>RECOMPOSICAO DE PAV. ASFALTICO INCLUSIVE BASE</v>
          </cell>
          <cell r="C3381" t="str">
            <v>M2</v>
          </cell>
          <cell r="D3381">
            <v>19.8</v>
          </cell>
        </row>
        <row r="3382">
          <cell r="A3382">
            <v>90026</v>
          </cell>
          <cell r="B3382" t="str">
            <v>ESGOTAMENTO DE SUMIDOURO</v>
          </cell>
          <cell r="C3382" t="str">
            <v>M3</v>
          </cell>
          <cell r="D3382">
            <v>14.28</v>
          </cell>
        </row>
        <row r="3383">
          <cell r="A3383">
            <v>90027</v>
          </cell>
          <cell r="B3383" t="str">
            <v>ENTUPIMENTO DE SUMIDOURO</v>
          </cell>
          <cell r="C3383" t="str">
            <v>M3</v>
          </cell>
          <cell r="D3383">
            <v>9.11</v>
          </cell>
        </row>
        <row r="3384">
          <cell r="A3384">
            <v>90030</v>
          </cell>
          <cell r="B3384" t="str">
            <v>CONCRETO PRE-MISTURADO FCK=9,0 MPA</v>
          </cell>
          <cell r="C3384" t="str">
            <v>M3</v>
          </cell>
          <cell r="D3384">
            <v>112</v>
          </cell>
        </row>
        <row r="3385">
          <cell r="A3385">
            <v>90031</v>
          </cell>
          <cell r="B3385" t="str">
            <v>PINTURA ANTICORROSIVA PARA TUBULACAO (ZARCAO)</v>
          </cell>
          <cell r="C3385" t="str">
            <v>M2</v>
          </cell>
          <cell r="D3385">
            <v>4.38</v>
          </cell>
        </row>
        <row r="3386">
          <cell r="A3386">
            <v>90033</v>
          </cell>
          <cell r="B3386" t="str">
            <v>TRANSPORTE DE MATERIAL 1A OU 2A CAT.(PERIM.URBANO)</v>
          </cell>
          <cell r="C3386" t="str">
            <v>MK</v>
          </cell>
          <cell r="D3386">
            <v>0.98</v>
          </cell>
        </row>
        <row r="3387">
          <cell r="A3387">
            <v>90034</v>
          </cell>
          <cell r="B3387" t="str">
            <v>REGULARIZACAO DE RUA C/ MOTONIVELADORA</v>
          </cell>
          <cell r="C3387" t="str">
            <v>M3</v>
          </cell>
          <cell r="D3387">
            <v>0.34</v>
          </cell>
        </row>
        <row r="3388">
          <cell r="A3388">
            <v>90035</v>
          </cell>
          <cell r="B3388" t="str">
            <v>POCO VISITA EXCETO FORNEC.MAT. PRE-MOLDADO - 1,0M</v>
          </cell>
          <cell r="C3388" t="str">
            <v>UN</v>
          </cell>
          <cell r="D3388">
            <v>81.36</v>
          </cell>
        </row>
        <row r="3389">
          <cell r="A3389">
            <v>90036</v>
          </cell>
          <cell r="B3389" t="str">
            <v>POCO VISITA EXCETO FORNEC.MAT. PRE-MOLDADO - 1,5M</v>
          </cell>
          <cell r="C3389" t="str">
            <v>UN</v>
          </cell>
          <cell r="D3389">
            <v>104.14</v>
          </cell>
        </row>
        <row r="3390">
          <cell r="A3390">
            <v>90037</v>
          </cell>
          <cell r="B3390" t="str">
            <v>POCO VISITA EXCETO FORNEC.MAT. PRE-MOLDADO - 2,0M</v>
          </cell>
          <cell r="C3390" t="str">
            <v>UN</v>
          </cell>
          <cell r="D3390">
            <v>133.31</v>
          </cell>
        </row>
        <row r="3391">
          <cell r="A3391">
            <v>90038</v>
          </cell>
          <cell r="B3391" t="str">
            <v>POCO VISITA EXCETO FORNEC.MAT. PRE-MOLDADO - 2,5M</v>
          </cell>
          <cell r="C3391" t="str">
            <v>UN</v>
          </cell>
          <cell r="D3391">
            <v>170.7</v>
          </cell>
        </row>
        <row r="3392">
          <cell r="A3392">
            <v>90039</v>
          </cell>
          <cell r="B3392" t="str">
            <v>POCO VISITA EXCETO FORNEC.MAT. PRE-MOLDADO - 3,0M</v>
          </cell>
          <cell r="C3392" t="str">
            <v>UN</v>
          </cell>
          <cell r="D3392">
            <v>221.57</v>
          </cell>
        </row>
        <row r="3393">
          <cell r="A3393">
            <v>90040</v>
          </cell>
          <cell r="B3393" t="str">
            <v>POCO VISITA EXCETO FORNEC.MAT. PRE-MOLDADO - 3,5M</v>
          </cell>
          <cell r="C3393" t="str">
            <v>UN</v>
          </cell>
          <cell r="D3393">
            <v>341.38</v>
          </cell>
        </row>
        <row r="3394">
          <cell r="A3394">
            <v>90041</v>
          </cell>
          <cell r="B3394" t="str">
            <v>POCO VISITA EXCETO FORNEC.MAT. PRE-MOLDADO - 4,0M</v>
          </cell>
          <cell r="C3394" t="str">
            <v>UN</v>
          </cell>
          <cell r="D3394">
            <v>385.22</v>
          </cell>
        </row>
        <row r="3395">
          <cell r="A3395">
            <v>90042</v>
          </cell>
          <cell r="B3395" t="str">
            <v>POCO VISITA EXCETO FORNEC.MAT. PRE-MOLDADO - 4,5M</v>
          </cell>
          <cell r="C3395" t="str">
            <v>UN</v>
          </cell>
          <cell r="D3395">
            <v>428.92</v>
          </cell>
        </row>
        <row r="3396">
          <cell r="A3396">
            <v>90043</v>
          </cell>
          <cell r="B3396" t="str">
            <v>POCO VISITA EXCETO FORNEC.MAT. PRE-MOLDADO - 5,0M</v>
          </cell>
          <cell r="C3396" t="str">
            <v>UN</v>
          </cell>
          <cell r="D3396">
            <v>472.62</v>
          </cell>
        </row>
        <row r="3397">
          <cell r="A3397">
            <v>122111</v>
          </cell>
          <cell r="B3397" t="str">
            <v>VIDRO CANELADO - MARTELADO</v>
          </cell>
          <cell r="C3397" t="str">
            <v>m²</v>
          </cell>
          <cell r="D3397">
            <v>12.96</v>
          </cell>
        </row>
        <row r="3398">
          <cell r="A3398">
            <v>150001</v>
          </cell>
          <cell r="B3398" t="str">
            <v>COMPACTADOR CM-20</v>
          </cell>
          <cell r="C3398" t="str">
            <v>H</v>
          </cell>
          <cell r="D3398">
            <v>0</v>
          </cell>
        </row>
        <row r="3399">
          <cell r="A3399">
            <v>172001</v>
          </cell>
          <cell r="B3399" t="str">
            <v>EQUIPAMENTO ETE</v>
          </cell>
          <cell r="C3399" t="str">
            <v>un</v>
          </cell>
          <cell r="D3399">
            <v>3897350</v>
          </cell>
        </row>
        <row r="3400">
          <cell r="A3400">
            <v>172041</v>
          </cell>
          <cell r="B3400" t="str">
            <v>AQUISIÇÃO DE MATERIAL DE JAZIDA</v>
          </cell>
          <cell r="C3400" t="str">
            <v>M3</v>
          </cell>
          <cell r="D3400">
            <v>0.63</v>
          </cell>
        </row>
        <row r="3401">
          <cell r="A3401">
            <v>172056</v>
          </cell>
          <cell r="B3401" t="str">
            <v>CAMINHÃO COM GUINDASTE 16 TON.</v>
          </cell>
          <cell r="C3401" t="str">
            <v>H</v>
          </cell>
          <cell r="D3401">
            <v>23.61</v>
          </cell>
        </row>
        <row r="3402">
          <cell r="A3402">
            <v>310000</v>
          </cell>
          <cell r="B3402" t="str">
            <v>EQUIPAMENTOS</v>
          </cell>
          <cell r="C3402" t="str">
            <v>xxxxx</v>
          </cell>
          <cell r="D3402">
            <v>0</v>
          </cell>
        </row>
        <row r="3403">
          <cell r="A3403">
            <v>310100</v>
          </cell>
          <cell r="B3403" t="str">
            <v>BATE ESTACAS LEVE</v>
          </cell>
          <cell r="C3403" t="str">
            <v>H</v>
          </cell>
          <cell r="D3403">
            <v>25.57</v>
          </cell>
        </row>
        <row r="3404">
          <cell r="A3404">
            <v>310101</v>
          </cell>
          <cell r="B3404" t="str">
            <v>BATE ESTACAS LEVE</v>
          </cell>
          <cell r="C3404" t="str">
            <v>HI</v>
          </cell>
          <cell r="D3404">
            <v>10.99</v>
          </cell>
        </row>
        <row r="3405">
          <cell r="A3405">
            <v>310130</v>
          </cell>
          <cell r="B3405" t="str">
            <v>BETONEIRA 320 L</v>
          </cell>
          <cell r="C3405" t="str">
            <v>H</v>
          </cell>
          <cell r="D3405">
            <v>1.81</v>
          </cell>
        </row>
        <row r="3406">
          <cell r="A3406">
            <v>310140</v>
          </cell>
          <cell r="B3406" t="str">
            <v>BOMBA SPV 2"</v>
          </cell>
          <cell r="C3406" t="str">
            <v>H</v>
          </cell>
          <cell r="D3406">
            <v>1.77</v>
          </cell>
        </row>
        <row r="3407">
          <cell r="A3407">
            <v>310141</v>
          </cell>
          <cell r="B3407" t="str">
            <v>BOMBA SPV 3"</v>
          </cell>
          <cell r="C3407" t="str">
            <v>H</v>
          </cell>
          <cell r="D3407">
            <v>1.88</v>
          </cell>
        </row>
        <row r="3408">
          <cell r="A3408">
            <v>310150</v>
          </cell>
          <cell r="B3408" t="str">
            <v>CALDEIRA</v>
          </cell>
          <cell r="C3408" t="str">
            <v>H</v>
          </cell>
          <cell r="D3408">
            <v>10.84</v>
          </cell>
        </row>
        <row r="3409">
          <cell r="A3409">
            <v>310160</v>
          </cell>
          <cell r="B3409" t="str">
            <v>CAMINHAO BASCULANTE</v>
          </cell>
          <cell r="C3409" t="str">
            <v>H</v>
          </cell>
          <cell r="D3409">
            <v>36.979999999999997</v>
          </cell>
        </row>
        <row r="3410">
          <cell r="A3410">
            <v>310161</v>
          </cell>
          <cell r="B3410" t="str">
            <v>CAMINHAO BASCULANTE</v>
          </cell>
          <cell r="C3410" t="str">
            <v>HI</v>
          </cell>
          <cell r="D3410">
            <v>21.72</v>
          </cell>
        </row>
        <row r="3411">
          <cell r="A3411">
            <v>310162</v>
          </cell>
          <cell r="B3411" t="str">
            <v>CAMINHAO BASCULANTE 10 M3 VOLVO/SCANIA</v>
          </cell>
          <cell r="C3411" t="str">
            <v>H</v>
          </cell>
          <cell r="D3411">
            <v>68.63</v>
          </cell>
        </row>
        <row r="3412">
          <cell r="A3412">
            <v>310163</v>
          </cell>
          <cell r="B3412" t="str">
            <v>CAMINHAO BASCULANTE 22T RANDOM RK-424</v>
          </cell>
          <cell r="C3412" t="str">
            <v>H</v>
          </cell>
          <cell r="D3412">
            <v>88.22</v>
          </cell>
        </row>
        <row r="3413">
          <cell r="A3413">
            <v>310164</v>
          </cell>
          <cell r="B3413" t="str">
            <v>CAMINHAO BASCULANTE 5 M3</v>
          </cell>
          <cell r="C3413" t="str">
            <v>H</v>
          </cell>
          <cell r="D3413">
            <v>36.979999999999997</v>
          </cell>
        </row>
        <row r="3414">
          <cell r="A3414">
            <v>310165</v>
          </cell>
          <cell r="B3414" t="str">
            <v>CAMINHAO BASCULANTE 5 M3</v>
          </cell>
          <cell r="C3414" t="str">
            <v>H</v>
          </cell>
          <cell r="D3414">
            <v>21.72</v>
          </cell>
        </row>
        <row r="3415">
          <cell r="A3415">
            <v>310166</v>
          </cell>
          <cell r="B3415" t="str">
            <v>CAMINHAO BASCULANTE 6 M3 MB LK-1618/42</v>
          </cell>
          <cell r="C3415" t="str">
            <v>H</v>
          </cell>
          <cell r="D3415">
            <v>45.83</v>
          </cell>
        </row>
        <row r="3416">
          <cell r="A3416">
            <v>310167</v>
          </cell>
          <cell r="B3416" t="str">
            <v>CAMINHAO BASCULANTE MB - 1313 - 6M3</v>
          </cell>
          <cell r="C3416" t="str">
            <v>H</v>
          </cell>
          <cell r="D3416">
            <v>36.979999999999997</v>
          </cell>
        </row>
        <row r="3417">
          <cell r="A3417">
            <v>310168</v>
          </cell>
          <cell r="B3417" t="str">
            <v>CAMINHAO BASCULANTE MB - 1313 - 6M3</v>
          </cell>
          <cell r="C3417" t="str">
            <v>HI</v>
          </cell>
          <cell r="D3417">
            <v>21.72</v>
          </cell>
        </row>
        <row r="3418">
          <cell r="A3418">
            <v>310190</v>
          </cell>
          <cell r="B3418" t="str">
            <v>CAMINHAO C/MUNCK</v>
          </cell>
          <cell r="C3418" t="str">
            <v>H</v>
          </cell>
          <cell r="D3418">
            <v>55.83</v>
          </cell>
        </row>
        <row r="3419">
          <cell r="A3419">
            <v>310191</v>
          </cell>
          <cell r="B3419" t="str">
            <v>CAMINHAO C/MUNCK 2 TON</v>
          </cell>
          <cell r="C3419" t="str">
            <v>H</v>
          </cell>
          <cell r="D3419">
            <v>55.83</v>
          </cell>
        </row>
        <row r="3420">
          <cell r="A3420">
            <v>310220</v>
          </cell>
          <cell r="B3420" t="str">
            <v>CAMINHAO CARROCERIA</v>
          </cell>
          <cell r="C3420" t="str">
            <v>H</v>
          </cell>
          <cell r="D3420">
            <v>30.96</v>
          </cell>
        </row>
        <row r="3421">
          <cell r="A3421">
            <v>310221</v>
          </cell>
          <cell r="B3421" t="str">
            <v>CAMINHAO CARROCERIA (FORD F-11.000)</v>
          </cell>
          <cell r="C3421" t="str">
            <v>H</v>
          </cell>
          <cell r="D3421">
            <v>30.96</v>
          </cell>
        </row>
        <row r="3422">
          <cell r="A3422">
            <v>310222</v>
          </cell>
          <cell r="B3422" t="str">
            <v>CAMINHAO CARROCERIA (FORD F-11.000) L-1313-48</v>
          </cell>
          <cell r="C3422" t="str">
            <v>H</v>
          </cell>
          <cell r="D3422">
            <v>30.96</v>
          </cell>
        </row>
        <row r="3423">
          <cell r="A3423">
            <v>310223</v>
          </cell>
          <cell r="B3423" t="str">
            <v>CAMINHAO CARROCERIA 5 TON.</v>
          </cell>
          <cell r="C3423" t="str">
            <v>H</v>
          </cell>
          <cell r="D3423">
            <v>30.96</v>
          </cell>
        </row>
        <row r="3424">
          <cell r="A3424">
            <v>310224</v>
          </cell>
          <cell r="B3424" t="str">
            <v>CAMINHAO CARROCERIA 7 TON.</v>
          </cell>
          <cell r="C3424" t="str">
            <v>H</v>
          </cell>
          <cell r="D3424">
            <v>30.96</v>
          </cell>
        </row>
        <row r="3425">
          <cell r="A3425">
            <v>310225</v>
          </cell>
          <cell r="B3425" t="str">
            <v>CAMINHAO CARROCERIA 8 TON.</v>
          </cell>
          <cell r="C3425" t="str">
            <v>H</v>
          </cell>
          <cell r="D3425">
            <v>31.04</v>
          </cell>
        </row>
        <row r="3426">
          <cell r="A3426">
            <v>310260</v>
          </cell>
          <cell r="B3426" t="str">
            <v>CAMINHAO PIPA MB LK 1513</v>
          </cell>
          <cell r="C3426" t="str">
            <v>H</v>
          </cell>
          <cell r="D3426">
            <v>30.53</v>
          </cell>
        </row>
        <row r="3427">
          <cell r="A3427">
            <v>310261</v>
          </cell>
          <cell r="B3427" t="str">
            <v>CAMINHAO TANQUE - CAP.= 10000 LITROS</v>
          </cell>
          <cell r="C3427" t="str">
            <v>HI</v>
          </cell>
          <cell r="D3427">
            <v>13.17</v>
          </cell>
        </row>
        <row r="3428">
          <cell r="A3428">
            <v>310262</v>
          </cell>
          <cell r="B3428" t="str">
            <v>CAMINHAO TANQUE 6.000 L</v>
          </cell>
          <cell r="C3428" t="str">
            <v>H</v>
          </cell>
          <cell r="D3428">
            <v>30.53</v>
          </cell>
        </row>
        <row r="3429">
          <cell r="A3429">
            <v>310263</v>
          </cell>
          <cell r="B3429" t="str">
            <v>CAMINHAO TANQUE 6.000 L CHEVROLET D-653</v>
          </cell>
          <cell r="C3429" t="str">
            <v>H</v>
          </cell>
          <cell r="D3429">
            <v>30.53</v>
          </cell>
        </row>
        <row r="3430">
          <cell r="A3430">
            <v>310264</v>
          </cell>
          <cell r="B3430" t="str">
            <v>CAMINHAO TANQUE 6.000 L CHEVROLET D-653</v>
          </cell>
          <cell r="C3430" t="str">
            <v>HI</v>
          </cell>
          <cell r="D3430">
            <v>9.19</v>
          </cell>
        </row>
        <row r="3431">
          <cell r="A3431">
            <v>310265</v>
          </cell>
          <cell r="B3431" t="str">
            <v>CAMINHAO TANQUE P/AGUA MB-1313 10.000 PIPA</v>
          </cell>
          <cell r="C3431" t="str">
            <v>H</v>
          </cell>
          <cell r="D3431">
            <v>30.62</v>
          </cell>
        </row>
        <row r="3432">
          <cell r="A3432">
            <v>310340</v>
          </cell>
          <cell r="B3432" t="str">
            <v>CARREGADEIRA TIPO CLARK MICHIGAN 75-III</v>
          </cell>
          <cell r="C3432" t="str">
            <v>H</v>
          </cell>
          <cell r="D3432">
            <v>26.3</v>
          </cell>
        </row>
        <row r="3433">
          <cell r="A3433">
            <v>310370</v>
          </cell>
          <cell r="B3433" t="str">
            <v>CAV. MEC. C/CARRETA DE 25 TON.</v>
          </cell>
          <cell r="C3433" t="str">
            <v>H</v>
          </cell>
          <cell r="D3433">
            <v>56.35</v>
          </cell>
        </row>
        <row r="3434">
          <cell r="A3434">
            <v>310400</v>
          </cell>
          <cell r="B3434" t="str">
            <v>COMPACTADOR CLORIZONI-SAPO T.C.</v>
          </cell>
          <cell r="C3434" t="str">
            <v>H</v>
          </cell>
          <cell r="D3434">
            <v>3.08</v>
          </cell>
        </row>
        <row r="3435">
          <cell r="A3435">
            <v>310401</v>
          </cell>
          <cell r="B3435" t="str">
            <v>COMPACTADOR CM - 20</v>
          </cell>
          <cell r="C3435" t="str">
            <v>H</v>
          </cell>
          <cell r="D3435">
            <v>6.28</v>
          </cell>
        </row>
        <row r="3436">
          <cell r="A3436">
            <v>310402</v>
          </cell>
          <cell r="B3436" t="str">
            <v>COMPACTADOR CM - 20 CS - 15 AGRALE</v>
          </cell>
          <cell r="C3436" t="str">
            <v>H</v>
          </cell>
          <cell r="D3436">
            <v>5.28</v>
          </cell>
        </row>
        <row r="3437">
          <cell r="A3437">
            <v>310403</v>
          </cell>
          <cell r="B3437" t="str">
            <v>COMPACTADOR CS - 15 AGRALE</v>
          </cell>
          <cell r="C3437" t="str">
            <v>H</v>
          </cell>
          <cell r="D3437">
            <v>5.28</v>
          </cell>
        </row>
        <row r="3438">
          <cell r="A3438">
            <v>310404</v>
          </cell>
          <cell r="B3438" t="str">
            <v>COMPACTADOR DE PLACAS VIBR.</v>
          </cell>
          <cell r="C3438" t="str">
            <v>H</v>
          </cell>
          <cell r="D3438">
            <v>6.28</v>
          </cell>
        </row>
        <row r="3439">
          <cell r="A3439">
            <v>310405</v>
          </cell>
          <cell r="B3439" t="str">
            <v>COMPACTADOR DE PLACAS VIBR. CM-20</v>
          </cell>
          <cell r="C3439" t="str">
            <v>H</v>
          </cell>
          <cell r="D3439">
            <v>6.28</v>
          </cell>
        </row>
        <row r="3440">
          <cell r="A3440">
            <v>310406</v>
          </cell>
          <cell r="B3440" t="str">
            <v>COMPACTADOR MR-80</v>
          </cell>
          <cell r="C3440" t="str">
            <v>H</v>
          </cell>
          <cell r="D3440">
            <v>6.28</v>
          </cell>
        </row>
        <row r="3441">
          <cell r="A3441">
            <v>310407</v>
          </cell>
          <cell r="B3441" t="str">
            <v>COMPACTADOR MYKASA - MTR - 80</v>
          </cell>
          <cell r="C3441" t="str">
            <v>H</v>
          </cell>
          <cell r="D3441">
            <v>6.28</v>
          </cell>
        </row>
        <row r="3442">
          <cell r="A3442">
            <v>310480</v>
          </cell>
          <cell r="B3442" t="str">
            <v>COMPRESSOR</v>
          </cell>
          <cell r="C3442" t="str">
            <v>H</v>
          </cell>
          <cell r="D3442">
            <v>17.97</v>
          </cell>
        </row>
        <row r="3443">
          <cell r="A3443">
            <v>310481</v>
          </cell>
          <cell r="B3443" t="str">
            <v>COMPRESSOR 250 PCM</v>
          </cell>
          <cell r="C3443" t="str">
            <v>H</v>
          </cell>
          <cell r="D3443">
            <v>17.97</v>
          </cell>
        </row>
        <row r="3444">
          <cell r="A3444">
            <v>310482</v>
          </cell>
          <cell r="B3444" t="str">
            <v>COMPRESSOR 275 PCM</v>
          </cell>
          <cell r="C3444" t="str">
            <v>H</v>
          </cell>
          <cell r="D3444">
            <v>17.97</v>
          </cell>
        </row>
        <row r="3445">
          <cell r="A3445">
            <v>310483</v>
          </cell>
          <cell r="B3445" t="str">
            <v>COMPRESSOR 275 PCM</v>
          </cell>
          <cell r="C3445" t="str">
            <v>HI</v>
          </cell>
          <cell r="D3445">
            <v>7.73</v>
          </cell>
        </row>
        <row r="3446">
          <cell r="A3446">
            <v>310484</v>
          </cell>
          <cell r="B3446" t="str">
            <v>COMPRESSOR PORTATIL 335 PCM</v>
          </cell>
          <cell r="C3446" t="str">
            <v>HI</v>
          </cell>
          <cell r="D3446">
            <v>25.16</v>
          </cell>
        </row>
        <row r="3447">
          <cell r="A3447">
            <v>310485</v>
          </cell>
          <cell r="B3447" t="str">
            <v>COPRESSOR 250 PCH</v>
          </cell>
          <cell r="C3447" t="str">
            <v>un</v>
          </cell>
          <cell r="D3447">
            <v>26.8</v>
          </cell>
        </row>
        <row r="3448">
          <cell r="A3448">
            <v>310570</v>
          </cell>
          <cell r="B3448" t="str">
            <v>CONJ. OXIACETILENO</v>
          </cell>
          <cell r="C3448" t="str">
            <v>CJ</v>
          </cell>
          <cell r="D3448">
            <v>1.1499999999999999</v>
          </cell>
        </row>
        <row r="3449">
          <cell r="A3449">
            <v>310590</v>
          </cell>
          <cell r="B3449" t="str">
            <v>CTD (KG/M)</v>
          </cell>
          <cell r="C3449" t="str">
            <v>GM</v>
          </cell>
          <cell r="D3449">
            <v>0.01</v>
          </cell>
        </row>
        <row r="3450">
          <cell r="A3450">
            <v>310610</v>
          </cell>
          <cell r="B3450" t="str">
            <v>DOSADOR</v>
          </cell>
          <cell r="C3450" t="str">
            <v>%</v>
          </cell>
          <cell r="D3450">
            <v>0</v>
          </cell>
        </row>
        <row r="3451">
          <cell r="A3451">
            <v>310630</v>
          </cell>
          <cell r="B3451" t="str">
            <v>ESCAVADEIRA</v>
          </cell>
          <cell r="C3451" t="str">
            <v>H</v>
          </cell>
          <cell r="D3451">
            <v>0</v>
          </cell>
        </row>
        <row r="3452">
          <cell r="A3452">
            <v>310631</v>
          </cell>
          <cell r="B3452" t="str">
            <v>ESCAVADEIRA A CABO BUCYRUS 34 JC MOD 22 B</v>
          </cell>
          <cell r="C3452" t="str">
            <v>H</v>
          </cell>
          <cell r="D3452">
            <v>65.209999999999994</v>
          </cell>
        </row>
        <row r="3453">
          <cell r="A3453">
            <v>310632</v>
          </cell>
          <cell r="B3453" t="str">
            <v>ESCAVADEIRA FIAT S-90</v>
          </cell>
          <cell r="C3453" t="str">
            <v>H</v>
          </cell>
          <cell r="D3453">
            <v>62.22</v>
          </cell>
        </row>
        <row r="3454">
          <cell r="A3454">
            <v>310710</v>
          </cell>
          <cell r="B3454" t="str">
            <v>GERADOR</v>
          </cell>
          <cell r="C3454" t="str">
            <v>H</v>
          </cell>
          <cell r="D3454">
            <v>0</v>
          </cell>
        </row>
        <row r="3455">
          <cell r="A3455">
            <v>310711</v>
          </cell>
          <cell r="B3455" t="str">
            <v>GERADOR  5 KVA</v>
          </cell>
          <cell r="C3455" t="str">
            <v>H</v>
          </cell>
          <cell r="D3455">
            <v>2.88</v>
          </cell>
        </row>
        <row r="3456">
          <cell r="A3456">
            <v>310712</v>
          </cell>
          <cell r="B3456" t="str">
            <v>GERADOR 20 KVA</v>
          </cell>
          <cell r="C3456" t="str">
            <v>H</v>
          </cell>
          <cell r="D3456">
            <v>3.46</v>
          </cell>
        </row>
        <row r="3457">
          <cell r="A3457">
            <v>310713</v>
          </cell>
          <cell r="B3457" t="str">
            <v>GERADOR 40 KVA</v>
          </cell>
          <cell r="C3457" t="str">
            <v>H</v>
          </cell>
          <cell r="D3457">
            <v>6.71</v>
          </cell>
        </row>
        <row r="3458">
          <cell r="A3458">
            <v>310800</v>
          </cell>
          <cell r="B3458" t="str">
            <v>GUINCHO</v>
          </cell>
          <cell r="C3458" t="str">
            <v>H</v>
          </cell>
          <cell r="D3458">
            <v>18.8</v>
          </cell>
        </row>
        <row r="3459">
          <cell r="A3459">
            <v>310801</v>
          </cell>
          <cell r="B3459" t="str">
            <v>GUINCHO - GUINDASTE</v>
          </cell>
          <cell r="C3459" t="str">
            <v>H</v>
          </cell>
          <cell r="D3459">
            <v>18.8</v>
          </cell>
        </row>
        <row r="3460">
          <cell r="A3460">
            <v>310802</v>
          </cell>
          <cell r="B3460" t="str">
            <v>GUINCHO T</v>
          </cell>
          <cell r="C3460" t="str">
            <v>H</v>
          </cell>
          <cell r="D3460">
            <v>18.8</v>
          </cell>
        </row>
        <row r="3461">
          <cell r="A3461">
            <v>310803</v>
          </cell>
          <cell r="B3461" t="str">
            <v>GUINDASTE 9 TON</v>
          </cell>
          <cell r="C3461" t="str">
            <v>H</v>
          </cell>
          <cell r="D3461">
            <v>32.35</v>
          </cell>
        </row>
        <row r="3462">
          <cell r="A3462">
            <v>310804</v>
          </cell>
          <cell r="B3462" t="str">
            <v>GUINDASTE BANTAN 20 TON.</v>
          </cell>
          <cell r="C3462" t="str">
            <v>H</v>
          </cell>
          <cell r="D3462">
            <v>159.96</v>
          </cell>
        </row>
        <row r="3463">
          <cell r="A3463">
            <v>310805</v>
          </cell>
          <cell r="B3463" t="str">
            <v>GUINDASTE BANTAN 20 TON.</v>
          </cell>
          <cell r="C3463" t="str">
            <v>HI</v>
          </cell>
          <cell r="D3463">
            <v>33.6</v>
          </cell>
        </row>
        <row r="3464">
          <cell r="A3464">
            <v>310806</v>
          </cell>
          <cell r="B3464" t="str">
            <v>GUINDASTE GALION 15 TON.</v>
          </cell>
          <cell r="C3464" t="str">
            <v>H</v>
          </cell>
          <cell r="D3464">
            <v>137.65</v>
          </cell>
        </row>
        <row r="3465">
          <cell r="A3465">
            <v>310807</v>
          </cell>
          <cell r="B3465" t="str">
            <v>GUINDASTE GALION 15TON</v>
          </cell>
          <cell r="C3465" t="str">
            <v>HI</v>
          </cell>
          <cell r="D3465">
            <v>59.18</v>
          </cell>
        </row>
        <row r="3466">
          <cell r="A3466">
            <v>310808</v>
          </cell>
          <cell r="B3466" t="str">
            <v>GUINDASTE HWB- GALION 9 TON.</v>
          </cell>
          <cell r="C3466" t="str">
            <v>H</v>
          </cell>
          <cell r="D3466">
            <v>32.35</v>
          </cell>
        </row>
        <row r="3467">
          <cell r="A3467">
            <v>310809</v>
          </cell>
          <cell r="B3467" t="str">
            <v>GUISTANTE GALION</v>
          </cell>
          <cell r="C3467" t="str">
            <v>H</v>
          </cell>
          <cell r="D3467">
            <v>137.65</v>
          </cell>
        </row>
        <row r="3468">
          <cell r="A3468">
            <v>310890</v>
          </cell>
          <cell r="B3468" t="str">
            <v>IRRIGADEIRA</v>
          </cell>
          <cell r="C3468" t="str">
            <v>H</v>
          </cell>
          <cell r="D3468">
            <v>1.99</v>
          </cell>
        </row>
        <row r="3469">
          <cell r="A3469">
            <v>310900</v>
          </cell>
          <cell r="B3469" t="str">
            <v>JATO DE AREIA 250 L</v>
          </cell>
          <cell r="C3469" t="str">
            <v>H</v>
          </cell>
          <cell r="D3469">
            <v>1.38</v>
          </cell>
        </row>
        <row r="3470">
          <cell r="A3470">
            <v>310910</v>
          </cell>
          <cell r="B3470" t="str">
            <v>MACARICO</v>
          </cell>
          <cell r="C3470" t="str">
            <v>H</v>
          </cell>
          <cell r="D3470">
            <v>0</v>
          </cell>
        </row>
        <row r="3471">
          <cell r="A3471">
            <v>310930</v>
          </cell>
          <cell r="B3471" t="str">
            <v>MAQUINA DE CARPINTARIA</v>
          </cell>
          <cell r="C3471" t="str">
            <v>H</v>
          </cell>
          <cell r="D3471">
            <v>0.67</v>
          </cell>
        </row>
        <row r="3472">
          <cell r="A3472">
            <v>310931</v>
          </cell>
          <cell r="B3472" t="str">
            <v>MAQUINA DE CORTAR FERRO SOGEMAT 50</v>
          </cell>
          <cell r="C3472" t="str">
            <v>H</v>
          </cell>
          <cell r="D3472">
            <v>0.67</v>
          </cell>
        </row>
        <row r="3473">
          <cell r="A3473">
            <v>310932</v>
          </cell>
          <cell r="B3473" t="str">
            <v>MAQUINA DE DOBRAR NEOCONDE CA 50 1 1/2 '</v>
          </cell>
          <cell r="C3473" t="str">
            <v>H</v>
          </cell>
          <cell r="D3473">
            <v>0.67</v>
          </cell>
        </row>
        <row r="3474">
          <cell r="A3474">
            <v>310933</v>
          </cell>
          <cell r="B3474" t="str">
            <v>MAQUINA DE SOLDA 375 A</v>
          </cell>
          <cell r="C3474" t="str">
            <v>H</v>
          </cell>
          <cell r="D3474">
            <v>14.14</v>
          </cell>
        </row>
        <row r="3475">
          <cell r="A3475">
            <v>310934</v>
          </cell>
          <cell r="B3475" t="str">
            <v>MAQUINA DE SOLDA 375 A</v>
          </cell>
          <cell r="C3475" t="str">
            <v>HI</v>
          </cell>
          <cell r="D3475">
            <v>6.06</v>
          </cell>
        </row>
        <row r="3476">
          <cell r="A3476">
            <v>310940</v>
          </cell>
          <cell r="B3476" t="str">
            <v>MAQUINA DE CORTAR FERRO SOGEMAT 50</v>
          </cell>
          <cell r="C3476" t="str">
            <v>H</v>
          </cell>
          <cell r="D3476">
            <v>0.56000000000000005</v>
          </cell>
        </row>
        <row r="3477">
          <cell r="A3477">
            <v>310950</v>
          </cell>
          <cell r="B3477" t="str">
            <v>MAQUINA DE DOBRAR NEOCONDE CA 50 1 1/2</v>
          </cell>
          <cell r="C3477" t="str">
            <v>H</v>
          </cell>
          <cell r="D3477">
            <v>0.56000000000000005</v>
          </cell>
        </row>
        <row r="3478">
          <cell r="A3478">
            <v>310960</v>
          </cell>
          <cell r="B3478" t="str">
            <v>MAQUINA DE SOLDA 375 A</v>
          </cell>
          <cell r="C3478" t="str">
            <v>H</v>
          </cell>
          <cell r="D3478">
            <v>9.42</v>
          </cell>
        </row>
        <row r="3479">
          <cell r="A3479">
            <v>310970</v>
          </cell>
          <cell r="B3479" t="str">
            <v>MAQUINA DE SOLDA 375 A</v>
          </cell>
          <cell r="C3479" t="str">
            <v>HI</v>
          </cell>
          <cell r="D3479">
            <v>4.04</v>
          </cell>
        </row>
        <row r="3480">
          <cell r="A3480">
            <v>310990</v>
          </cell>
          <cell r="B3480" t="str">
            <v>MARTELETE</v>
          </cell>
          <cell r="C3480" t="str">
            <v>H</v>
          </cell>
          <cell r="D3480">
            <v>5.66</v>
          </cell>
        </row>
        <row r="3481">
          <cell r="A3481">
            <v>310991</v>
          </cell>
          <cell r="B3481" t="str">
            <v>MARTELETE TEX 21</v>
          </cell>
          <cell r="C3481" t="str">
            <v>H</v>
          </cell>
          <cell r="D3481">
            <v>5.66</v>
          </cell>
        </row>
        <row r="3482">
          <cell r="A3482">
            <v>310992</v>
          </cell>
          <cell r="B3482" t="str">
            <v>MARTELETE TEX 31</v>
          </cell>
          <cell r="C3482" t="str">
            <v>H</v>
          </cell>
          <cell r="D3482">
            <v>5.66</v>
          </cell>
        </row>
        <row r="3483">
          <cell r="A3483">
            <v>311050</v>
          </cell>
          <cell r="B3483" t="str">
            <v>MOTOESCAVOTRANSPORTADOR (MOTOESCRAPER CAT-621-R)</v>
          </cell>
          <cell r="C3483" t="str">
            <v>H</v>
          </cell>
          <cell r="D3483">
            <v>146.36000000000001</v>
          </cell>
        </row>
        <row r="3484">
          <cell r="A3484">
            <v>311051</v>
          </cell>
          <cell r="B3484" t="str">
            <v>MOTONIVELADORA</v>
          </cell>
          <cell r="C3484" t="str">
            <v>H</v>
          </cell>
          <cell r="D3484">
            <v>51.43</v>
          </cell>
        </row>
        <row r="3485">
          <cell r="A3485">
            <v>311052</v>
          </cell>
          <cell r="B3485" t="str">
            <v>MOTONIVELADORA CAT - 120</v>
          </cell>
          <cell r="C3485" t="str">
            <v>H</v>
          </cell>
          <cell r="D3485">
            <v>51.43</v>
          </cell>
        </row>
        <row r="3486">
          <cell r="A3486">
            <v>311053</v>
          </cell>
          <cell r="B3486" t="str">
            <v>MOTONIVELADORA CAT 120</v>
          </cell>
          <cell r="C3486" t="str">
            <v>HI</v>
          </cell>
          <cell r="D3486">
            <v>22.11</v>
          </cell>
        </row>
        <row r="3487">
          <cell r="A3487">
            <v>311120</v>
          </cell>
          <cell r="B3487" t="str">
            <v>MUNCK 2 TON</v>
          </cell>
          <cell r="C3487" t="str">
            <v>H</v>
          </cell>
          <cell r="D3487">
            <v>6.24</v>
          </cell>
        </row>
        <row r="3488">
          <cell r="A3488">
            <v>311121</v>
          </cell>
          <cell r="B3488" t="str">
            <v>MUNCK 2 TON</v>
          </cell>
          <cell r="C3488" t="str">
            <v>H</v>
          </cell>
          <cell r="D3488">
            <v>14.93</v>
          </cell>
        </row>
        <row r="3489">
          <cell r="A3489">
            <v>311190</v>
          </cell>
          <cell r="B3489" t="str">
            <v>PA CARREGADEIRA</v>
          </cell>
          <cell r="C3489" t="str">
            <v>H</v>
          </cell>
          <cell r="D3489">
            <v>26.3</v>
          </cell>
        </row>
        <row r="3490">
          <cell r="A3490">
            <v>311220</v>
          </cell>
          <cell r="B3490" t="str">
            <v>PERFURATRIZ SH - 21</v>
          </cell>
          <cell r="C3490" t="str">
            <v>H</v>
          </cell>
          <cell r="D3490">
            <v>2.6</v>
          </cell>
        </row>
        <row r="3491">
          <cell r="A3491">
            <v>311250</v>
          </cell>
          <cell r="B3491" t="str">
            <v>RETROESCAVADEIRA</v>
          </cell>
          <cell r="C3491" t="str">
            <v>H</v>
          </cell>
          <cell r="D3491">
            <v>31.54</v>
          </cell>
        </row>
        <row r="3492">
          <cell r="A3492">
            <v>311251</v>
          </cell>
          <cell r="B3492" t="str">
            <v>RETROESCAVADEIRA CASE 580H</v>
          </cell>
          <cell r="C3492" t="str">
            <v>H</v>
          </cell>
          <cell r="D3492">
            <v>31.54</v>
          </cell>
        </row>
        <row r="3493">
          <cell r="A3493">
            <v>311290</v>
          </cell>
          <cell r="B3493" t="str">
            <v>ROLO DE ACO VIBRATORIO</v>
          </cell>
          <cell r="C3493" t="str">
            <v>HI</v>
          </cell>
          <cell r="D3493">
            <v>15.43</v>
          </cell>
        </row>
        <row r="3494">
          <cell r="A3494">
            <v>311291</v>
          </cell>
          <cell r="B3494" t="str">
            <v>ROLO DE PNEUS</v>
          </cell>
          <cell r="C3494" t="str">
            <v>H</v>
          </cell>
          <cell r="D3494">
            <v>45.47</v>
          </cell>
        </row>
        <row r="3495">
          <cell r="A3495">
            <v>311292</v>
          </cell>
          <cell r="B3495" t="str">
            <v>ROLO PE DE CARNEIRO</v>
          </cell>
          <cell r="C3495" t="str">
            <v>H</v>
          </cell>
          <cell r="D3495">
            <v>35.86</v>
          </cell>
        </row>
        <row r="3496">
          <cell r="A3496">
            <v>311293</v>
          </cell>
          <cell r="B3496" t="str">
            <v>ROLO PE DE CARNEIRO AUTO PROP. DYNAPAC CA 25 PD</v>
          </cell>
          <cell r="C3496" t="str">
            <v>H</v>
          </cell>
          <cell r="D3496">
            <v>32.840000000000003</v>
          </cell>
        </row>
        <row r="3497">
          <cell r="A3497">
            <v>311330</v>
          </cell>
          <cell r="B3497" t="str">
            <v>ROMPEDOR TEX-31</v>
          </cell>
          <cell r="C3497" t="str">
            <v>H</v>
          </cell>
          <cell r="D3497">
            <v>5.66</v>
          </cell>
        </row>
        <row r="3498">
          <cell r="A3498">
            <v>311370</v>
          </cell>
          <cell r="B3498" t="str">
            <v>TEODOLITO LEITURA DIRETA 1",6",20" (MEDIA)</v>
          </cell>
          <cell r="C3498" t="str">
            <v>H</v>
          </cell>
          <cell r="D3498">
            <v>3.65</v>
          </cell>
        </row>
        <row r="3499">
          <cell r="A3499">
            <v>311410</v>
          </cell>
          <cell r="B3499" t="str">
            <v>TRATOR CAT - D8 LAMINA</v>
          </cell>
          <cell r="C3499" t="str">
            <v>H</v>
          </cell>
          <cell r="D3499">
            <v>160.21</v>
          </cell>
        </row>
        <row r="3500">
          <cell r="A3500">
            <v>311411</v>
          </cell>
          <cell r="B3500" t="str">
            <v>TRATOR CAT D-6</v>
          </cell>
          <cell r="C3500" t="str">
            <v>H</v>
          </cell>
          <cell r="D3500">
            <v>60.24</v>
          </cell>
        </row>
        <row r="3501">
          <cell r="A3501">
            <v>311412</v>
          </cell>
          <cell r="B3501" t="str">
            <v>TRATOR CAT D-8 - PUSHER</v>
          </cell>
          <cell r="C3501" t="str">
            <v>H</v>
          </cell>
          <cell r="D3501">
            <v>160.21</v>
          </cell>
        </row>
        <row r="3502">
          <cell r="A3502">
            <v>311413</v>
          </cell>
          <cell r="B3502" t="str">
            <v>TRATOR DE ESTEIRAS CAT D8-L - C/RIPPER</v>
          </cell>
          <cell r="C3502" t="str">
            <v>H</v>
          </cell>
          <cell r="D3502">
            <v>160.21</v>
          </cell>
        </row>
        <row r="3503">
          <cell r="A3503">
            <v>311414</v>
          </cell>
          <cell r="B3503" t="str">
            <v>TRATOR DE PNEUS E GRADE DE DISCO</v>
          </cell>
          <cell r="C3503" t="str">
            <v>H</v>
          </cell>
          <cell r="D3503">
            <v>9.77</v>
          </cell>
        </row>
        <row r="3504">
          <cell r="A3504">
            <v>311415</v>
          </cell>
          <cell r="B3504" t="str">
            <v>TRATOR DE PNEUS E GRADE DISCO  (CRT + GRADE)</v>
          </cell>
          <cell r="C3504" t="str">
            <v>H</v>
          </cell>
          <cell r="D3504">
            <v>22.72</v>
          </cell>
        </row>
        <row r="3505">
          <cell r="A3505">
            <v>311416</v>
          </cell>
          <cell r="B3505" t="str">
            <v>TRATOR DE PNEUS COM ROÇADEIRA</v>
          </cell>
          <cell r="C3505" t="str">
            <v>h</v>
          </cell>
          <cell r="D3505">
            <v>16.04</v>
          </cell>
        </row>
        <row r="3506">
          <cell r="A3506">
            <v>311490</v>
          </cell>
          <cell r="B3506" t="str">
            <v>VIBRADOR DE IMERSAO AAS - 46</v>
          </cell>
          <cell r="C3506" t="str">
            <v>H</v>
          </cell>
          <cell r="D3506">
            <v>0.84</v>
          </cell>
        </row>
        <row r="3507">
          <cell r="A3507">
            <v>319000</v>
          </cell>
          <cell r="B3507" t="str">
            <v>EQUIPAMENTOS (OBRAS LOCALIZADAS ESPECIAL)</v>
          </cell>
          <cell r="C3507" t="str">
            <v>.</v>
          </cell>
          <cell r="D3507">
            <v>0</v>
          </cell>
        </row>
        <row r="3508">
          <cell r="A3508">
            <v>319002</v>
          </cell>
          <cell r="B3508" t="str">
            <v>BATE ESTACAS LEVE (OLO)</v>
          </cell>
          <cell r="C3508" t="str">
            <v>H</v>
          </cell>
          <cell r="D3508">
            <v>25.57</v>
          </cell>
        </row>
        <row r="3509">
          <cell r="A3509">
            <v>319004</v>
          </cell>
          <cell r="B3509" t="str">
            <v>BETONEIRA 320 L (OLO)</v>
          </cell>
          <cell r="C3509" t="str">
            <v>H</v>
          </cell>
          <cell r="D3509">
            <v>0.56999999999999995</v>
          </cell>
        </row>
        <row r="3510">
          <cell r="A3510">
            <v>319006</v>
          </cell>
          <cell r="B3510" t="str">
            <v>BOMBA SPV 2" (OLO)</v>
          </cell>
          <cell r="C3510" t="str">
            <v>H</v>
          </cell>
          <cell r="D3510">
            <v>1.02</v>
          </cell>
        </row>
        <row r="3511">
          <cell r="A3511">
            <v>319008</v>
          </cell>
          <cell r="B3511" t="str">
            <v>BOMBA SPV 3" (OLO)</v>
          </cell>
          <cell r="C3511" t="str">
            <v>H</v>
          </cell>
          <cell r="D3511">
            <v>1.1399999999999999</v>
          </cell>
        </row>
        <row r="3512">
          <cell r="A3512">
            <v>319010</v>
          </cell>
          <cell r="B3512" t="str">
            <v>CAMINHAO BASCULANTE (OLO)</v>
          </cell>
          <cell r="C3512" t="str">
            <v>H</v>
          </cell>
          <cell r="D3512">
            <v>68.52</v>
          </cell>
        </row>
        <row r="3513">
          <cell r="A3513">
            <v>319012</v>
          </cell>
          <cell r="B3513" t="str">
            <v>CAMINHAO BASCULANTE (OLO)</v>
          </cell>
          <cell r="C3513" t="str">
            <v>HI</v>
          </cell>
          <cell r="D3513">
            <v>29.46</v>
          </cell>
        </row>
        <row r="3514">
          <cell r="A3514">
            <v>319014</v>
          </cell>
          <cell r="B3514" t="str">
            <v>CAMINHAO BASCULANTE MB - 1313 - 6M3 (OLO)</v>
          </cell>
          <cell r="C3514" t="str">
            <v>H</v>
          </cell>
          <cell r="D3514">
            <v>68.52</v>
          </cell>
        </row>
        <row r="3515">
          <cell r="A3515">
            <v>319016</v>
          </cell>
          <cell r="B3515" t="str">
            <v>CAMINHAO C/MUNCK (OLO)</v>
          </cell>
          <cell r="C3515" t="str">
            <v>H</v>
          </cell>
          <cell r="D3515">
            <v>70.59</v>
          </cell>
        </row>
        <row r="3516">
          <cell r="A3516">
            <v>319018</v>
          </cell>
          <cell r="B3516" t="str">
            <v>CAMINHAO CARROCEIRA 5 TON. (OLO)</v>
          </cell>
          <cell r="C3516" t="str">
            <v>H</v>
          </cell>
          <cell r="D3516">
            <v>63.03</v>
          </cell>
        </row>
        <row r="3517">
          <cell r="A3517">
            <v>319020</v>
          </cell>
          <cell r="B3517" t="str">
            <v>CAMINHAO CARROCERIA (OLO)</v>
          </cell>
          <cell r="C3517" t="str">
            <v>H</v>
          </cell>
          <cell r="D3517">
            <v>63.03</v>
          </cell>
        </row>
        <row r="3518">
          <cell r="A3518">
            <v>319022</v>
          </cell>
          <cell r="B3518" t="str">
            <v>CAMINHAO CARROCERIA 7 TON. (OLO)</v>
          </cell>
          <cell r="C3518" t="str">
            <v>H</v>
          </cell>
          <cell r="D3518">
            <v>63.03</v>
          </cell>
        </row>
        <row r="3519">
          <cell r="A3519">
            <v>319024</v>
          </cell>
          <cell r="B3519" t="str">
            <v>CAMINHAO CARROCERIA 8 TON. (OLO)</v>
          </cell>
          <cell r="C3519" t="str">
            <v>H</v>
          </cell>
          <cell r="D3519">
            <v>63.03</v>
          </cell>
        </row>
        <row r="3520">
          <cell r="A3520">
            <v>319026</v>
          </cell>
          <cell r="B3520" t="str">
            <v>CAMINHAO PIPA MB LK 1513</v>
          </cell>
          <cell r="C3520" t="str">
            <v>H</v>
          </cell>
          <cell r="D3520">
            <v>60.57</v>
          </cell>
        </row>
        <row r="3521">
          <cell r="A3521">
            <v>319028</v>
          </cell>
          <cell r="B3521" t="str">
            <v>CAMINHAO TANQUE 6.000 L (OLO)</v>
          </cell>
          <cell r="C3521" t="str">
            <v>H</v>
          </cell>
          <cell r="D3521">
            <v>60.57</v>
          </cell>
        </row>
        <row r="3522">
          <cell r="A3522">
            <v>319030</v>
          </cell>
          <cell r="B3522" t="str">
            <v>CAMINHAO TANQUE P/AGUA MB-1313 10.000 PIPA (OLO)</v>
          </cell>
          <cell r="C3522" t="str">
            <v>H</v>
          </cell>
          <cell r="D3522">
            <v>61.9</v>
          </cell>
        </row>
        <row r="3523">
          <cell r="A3523">
            <v>319032</v>
          </cell>
          <cell r="B3523" t="str">
            <v>COMPACTADOR CM - 20 (OLO)</v>
          </cell>
          <cell r="C3523" t="str">
            <v>H</v>
          </cell>
          <cell r="D3523">
            <v>10.73</v>
          </cell>
        </row>
        <row r="3524">
          <cell r="A3524">
            <v>319034</v>
          </cell>
          <cell r="B3524" t="str">
            <v>COMPRESSOR (OLO)</v>
          </cell>
          <cell r="C3524" t="str">
            <v>H</v>
          </cell>
          <cell r="D3524">
            <v>37.11</v>
          </cell>
        </row>
        <row r="3525">
          <cell r="A3525">
            <v>319036</v>
          </cell>
          <cell r="B3525" t="str">
            <v>COMPRESSOR 250 PVM (OLO)</v>
          </cell>
          <cell r="C3525" t="str">
            <v>H</v>
          </cell>
          <cell r="D3525">
            <v>37.11</v>
          </cell>
        </row>
        <row r="3526">
          <cell r="A3526">
            <v>319038</v>
          </cell>
          <cell r="B3526" t="str">
            <v>COPRESSOR 250 PCM</v>
          </cell>
          <cell r="C3526" t="str">
            <v>H</v>
          </cell>
          <cell r="D3526">
            <v>37.11</v>
          </cell>
        </row>
        <row r="3527">
          <cell r="A3527">
            <v>319040</v>
          </cell>
          <cell r="B3527" t="str">
            <v>JATO DE AREIA 250 L</v>
          </cell>
          <cell r="C3527" t="str">
            <v>H</v>
          </cell>
          <cell r="D3527">
            <v>1.38</v>
          </cell>
        </row>
        <row r="3528">
          <cell r="A3528">
            <v>319042</v>
          </cell>
          <cell r="B3528" t="str">
            <v>MAQUINA DE CARPINTARIA (OLO)</v>
          </cell>
          <cell r="C3528" t="str">
            <v>H</v>
          </cell>
          <cell r="D3528">
            <v>0.56999999999999995</v>
          </cell>
        </row>
        <row r="3529">
          <cell r="A3529">
            <v>319044</v>
          </cell>
          <cell r="B3529" t="str">
            <v>MAQUINA DE CORTAR FRRO SOGEMAT 50 (OLO)</v>
          </cell>
          <cell r="C3529" t="str">
            <v>H</v>
          </cell>
          <cell r="D3529">
            <v>0.56999999999999995</v>
          </cell>
        </row>
        <row r="3530">
          <cell r="A3530">
            <v>319046</v>
          </cell>
          <cell r="B3530" t="str">
            <v>MAQUINA DE DOBRAR NEOCONDE CA 50 1 1/2 (OLO)</v>
          </cell>
          <cell r="C3530" t="str">
            <v>H</v>
          </cell>
          <cell r="D3530">
            <v>0.56999999999999995</v>
          </cell>
        </row>
        <row r="3531">
          <cell r="A3531">
            <v>319048</v>
          </cell>
          <cell r="B3531" t="str">
            <v>MARTELETE (OLO)</v>
          </cell>
          <cell r="C3531" t="str">
            <v>H</v>
          </cell>
          <cell r="D3531">
            <v>7.85</v>
          </cell>
        </row>
        <row r="3532">
          <cell r="A3532">
            <v>319050</v>
          </cell>
          <cell r="B3532" t="str">
            <v>PA CARREGADEIRA (OLO)</v>
          </cell>
          <cell r="C3532" t="str">
            <v>H</v>
          </cell>
          <cell r="D3532">
            <v>69.12</v>
          </cell>
        </row>
        <row r="3533">
          <cell r="A3533">
            <v>319052</v>
          </cell>
          <cell r="B3533" t="str">
            <v>RETROESCAVADEIRA (OLO)</v>
          </cell>
          <cell r="C3533" t="str">
            <v>H</v>
          </cell>
          <cell r="D3533">
            <v>64.23</v>
          </cell>
        </row>
        <row r="3534">
          <cell r="A3534">
            <v>319054</v>
          </cell>
          <cell r="B3534" t="str">
            <v>RETROESCAVADEIRA CASE 580H (OLO)</v>
          </cell>
          <cell r="C3534" t="str">
            <v>H</v>
          </cell>
          <cell r="D3534">
            <v>64.23</v>
          </cell>
        </row>
        <row r="3535">
          <cell r="A3535">
            <v>319056</v>
          </cell>
          <cell r="B3535" t="str">
            <v>ROMPEDOR TEX-31 (OLO)</v>
          </cell>
          <cell r="C3535" t="str">
            <v>H</v>
          </cell>
          <cell r="D3535">
            <v>7.85</v>
          </cell>
        </row>
        <row r="3536">
          <cell r="A3536">
            <v>319058</v>
          </cell>
          <cell r="B3536" t="str">
            <v>TEODOLITO LEITURA DIRETA 1", 6", 20" (MEDIA) (OLO)</v>
          </cell>
          <cell r="C3536" t="str">
            <v>H</v>
          </cell>
          <cell r="D3536">
            <v>3.45</v>
          </cell>
        </row>
        <row r="3537">
          <cell r="A3537">
            <v>319060</v>
          </cell>
          <cell r="B3537" t="str">
            <v>TRATOR CAT D-6 (OLO)</v>
          </cell>
          <cell r="C3537" t="str">
            <v>H</v>
          </cell>
          <cell r="D3537">
            <v>132.97999999999999</v>
          </cell>
        </row>
        <row r="3538">
          <cell r="A3538">
            <v>319062</v>
          </cell>
          <cell r="B3538" t="str">
            <v>VIBRADOR DE IMERSAO AAS - 46 (OLO)</v>
          </cell>
          <cell r="C3538" t="str">
            <v>H</v>
          </cell>
          <cell r="D3538">
            <v>0.63</v>
          </cell>
        </row>
        <row r="3539">
          <cell r="A3539">
            <v>320001</v>
          </cell>
          <cell r="B3539" t="str">
            <v>PERFIL METÁLICO TIPO I CAP. 50 KG/M</v>
          </cell>
          <cell r="C3539" t="str">
            <v>KG</v>
          </cell>
          <cell r="D3539">
            <v>3.15</v>
          </cell>
        </row>
        <row r="3540">
          <cell r="A3540">
            <v>320002</v>
          </cell>
          <cell r="B3540" t="str">
            <v>SOLDA E MONTAGEM DE PERFIL METÁLICO</v>
          </cell>
          <cell r="C3540" t="str">
            <v>KG</v>
          </cell>
          <cell r="D3540">
            <v>0.16</v>
          </cell>
        </row>
        <row r="3541">
          <cell r="A3541">
            <v>320003</v>
          </cell>
          <cell r="B3541" t="str">
            <v>CARRO TROLE PARA IÇAMENTO DE BOMBAS CAP. 500 KG</v>
          </cell>
          <cell r="C3541" t="str">
            <v>UN</v>
          </cell>
          <cell r="D3541">
            <v>480</v>
          </cell>
        </row>
        <row r="3542">
          <cell r="A3542">
            <v>320004</v>
          </cell>
          <cell r="B3542" t="str">
            <v>VEÍCULO TIPO SEDAN (SUSEG)</v>
          </cell>
          <cell r="C3542" t="str">
            <v>h</v>
          </cell>
          <cell r="D3542">
            <v>3.21</v>
          </cell>
        </row>
        <row r="3543">
          <cell r="A3543">
            <v>320005</v>
          </cell>
          <cell r="B3543" t="str">
            <v>VEÍCULO TIPO UTILITÁRIO (SUSEG)</v>
          </cell>
          <cell r="C3543" t="str">
            <v>h</v>
          </cell>
          <cell r="D3543">
            <v>3.79</v>
          </cell>
        </row>
        <row r="3544">
          <cell r="A3544">
            <v>320006</v>
          </cell>
          <cell r="B3544" t="str">
            <v>CAMIONETA (SUSEG)</v>
          </cell>
          <cell r="C3544" t="str">
            <v>h</v>
          </cell>
          <cell r="D3544">
            <v>4.0199999999999996</v>
          </cell>
        </row>
        <row r="3545">
          <cell r="A3545">
            <v>320007</v>
          </cell>
          <cell r="B3545" t="str">
            <v>FURGÃO (SUSEG)</v>
          </cell>
          <cell r="C3545" t="str">
            <v>h</v>
          </cell>
          <cell r="D3545">
            <v>3.86</v>
          </cell>
        </row>
        <row r="3546">
          <cell r="A3546">
            <v>320008</v>
          </cell>
          <cell r="B3546" t="str">
            <v>CAMINHÃO 3/4" (SUSEG)</v>
          </cell>
          <cell r="C3546" t="str">
            <v>h</v>
          </cell>
          <cell r="D3546">
            <v>5.44</v>
          </cell>
        </row>
        <row r="3547">
          <cell r="A3547">
            <v>320009</v>
          </cell>
          <cell r="B3547" t="str">
            <v>CAMINHÃO TOCO (SUSEG)</v>
          </cell>
          <cell r="C3547" t="str">
            <v>h</v>
          </cell>
          <cell r="D3547">
            <v>5.39</v>
          </cell>
        </row>
        <row r="3548">
          <cell r="A3548">
            <v>320010</v>
          </cell>
          <cell r="B3548" t="str">
            <v>CAMINHÃO RETRO (SUSEG)</v>
          </cell>
          <cell r="C3548" t="str">
            <v>h</v>
          </cell>
          <cell r="D3548">
            <v>27.31</v>
          </cell>
        </row>
        <row r="3549">
          <cell r="A3549">
            <v>320011</v>
          </cell>
          <cell r="B3549" t="str">
            <v>JET WAY (SUSEG)</v>
          </cell>
          <cell r="C3549" t="str">
            <v>h</v>
          </cell>
          <cell r="D3549">
            <v>37.880000000000003</v>
          </cell>
        </row>
        <row r="3550">
          <cell r="A3550">
            <v>320012</v>
          </cell>
          <cell r="B3550" t="str">
            <v>VEÍCULO TIPO SEDAN (SUSEG)</v>
          </cell>
          <cell r="C3550" t="str">
            <v>DI</v>
          </cell>
          <cell r="D3550">
            <v>25.71</v>
          </cell>
        </row>
        <row r="3551">
          <cell r="A3551">
            <v>320013</v>
          </cell>
          <cell r="B3551" t="str">
            <v>VEÍCULO TIPO UTILITÁRIO (SUSEG)</v>
          </cell>
          <cell r="C3551" t="str">
            <v>DI</v>
          </cell>
          <cell r="D3551">
            <v>30.29</v>
          </cell>
        </row>
        <row r="3552">
          <cell r="A3552">
            <v>320014</v>
          </cell>
          <cell r="B3552" t="str">
            <v>CAMIONETA (SUSEG)</v>
          </cell>
          <cell r="C3552" t="str">
            <v>DI</v>
          </cell>
          <cell r="D3552">
            <v>32.19</v>
          </cell>
        </row>
        <row r="3553">
          <cell r="A3553">
            <v>320015</v>
          </cell>
          <cell r="B3553" t="str">
            <v>FURGÃO (SUSEG)</v>
          </cell>
          <cell r="C3553" t="str">
            <v>DI</v>
          </cell>
          <cell r="D3553">
            <v>30.5</v>
          </cell>
        </row>
        <row r="3554">
          <cell r="A3554">
            <v>320016</v>
          </cell>
          <cell r="B3554" t="str">
            <v>CAMINHÃO 3/4" (SUSEG)</v>
          </cell>
          <cell r="C3554" t="str">
            <v>DI</v>
          </cell>
          <cell r="D3554">
            <v>43.1</v>
          </cell>
        </row>
        <row r="3555">
          <cell r="A3555">
            <v>320017</v>
          </cell>
          <cell r="B3555" t="str">
            <v>CAMINHÃO TOCO (SUSEG)</v>
          </cell>
          <cell r="C3555" t="str">
            <v>DI</v>
          </cell>
          <cell r="D3555">
            <v>43.56</v>
          </cell>
        </row>
        <row r="3556">
          <cell r="A3556">
            <v>320018</v>
          </cell>
          <cell r="B3556" t="str">
            <v>CAMINHÃO RETRO (SUSEG)</v>
          </cell>
          <cell r="C3556" t="str">
            <v>DI</v>
          </cell>
          <cell r="D3556">
            <v>218.48</v>
          </cell>
        </row>
        <row r="3557">
          <cell r="A3557">
            <v>320019</v>
          </cell>
          <cell r="B3557" t="str">
            <v>JET WAY (SUSEG)</v>
          </cell>
          <cell r="C3557" t="str">
            <v>DI</v>
          </cell>
          <cell r="D3557">
            <v>303.04000000000002</v>
          </cell>
        </row>
        <row r="3558">
          <cell r="A3558">
            <v>320020</v>
          </cell>
          <cell r="B3558" t="str">
            <v>VEÍCULO TIPO SEDAN (SUSEG)</v>
          </cell>
          <cell r="C3558" t="str">
            <v>km</v>
          </cell>
          <cell r="D3558">
            <v>0.2</v>
          </cell>
        </row>
        <row r="3559">
          <cell r="A3559">
            <v>320021</v>
          </cell>
          <cell r="B3559" t="str">
            <v>VEÍCULO TIPO UTILITÁRIO (SUSEG)</v>
          </cell>
          <cell r="C3559" t="str">
            <v>km</v>
          </cell>
          <cell r="D3559">
            <v>0.24</v>
          </cell>
        </row>
        <row r="3560">
          <cell r="A3560">
            <v>320022</v>
          </cell>
          <cell r="B3560" t="str">
            <v>CAMIONETA  (SUSEG)</v>
          </cell>
          <cell r="C3560" t="str">
            <v>km</v>
          </cell>
          <cell r="D3560">
            <v>0.24</v>
          </cell>
        </row>
        <row r="3561">
          <cell r="A3561">
            <v>320023</v>
          </cell>
          <cell r="B3561" t="str">
            <v>FURGÃO (SUSEG)</v>
          </cell>
          <cell r="C3561" t="str">
            <v>km</v>
          </cell>
          <cell r="D3561">
            <v>0.26</v>
          </cell>
        </row>
        <row r="3562">
          <cell r="A3562">
            <v>320024</v>
          </cell>
          <cell r="B3562" t="str">
            <v>CAMINHÃO 3/4" (SUSEG)</v>
          </cell>
          <cell r="C3562" t="str">
            <v>km</v>
          </cell>
          <cell r="D3562">
            <v>0.33</v>
          </cell>
        </row>
        <row r="3563">
          <cell r="A3563">
            <v>320025</v>
          </cell>
          <cell r="B3563" t="str">
            <v>CAMINHÃO TOCO (SUSEG)</v>
          </cell>
          <cell r="C3563" t="str">
            <v>km</v>
          </cell>
          <cell r="D3563">
            <v>0.33</v>
          </cell>
        </row>
        <row r="3564">
          <cell r="A3564">
            <v>320026</v>
          </cell>
          <cell r="B3564" t="str">
            <v>CAMINHÃO RETRO (SUSEG)</v>
          </cell>
          <cell r="C3564" t="str">
            <v>KM</v>
          </cell>
          <cell r="D3564">
            <v>0.33</v>
          </cell>
        </row>
        <row r="3565">
          <cell r="A3565">
            <v>320027</v>
          </cell>
          <cell r="B3565" t="str">
            <v>JET WAY (SUSEG)</v>
          </cell>
          <cell r="C3565" t="str">
            <v>km</v>
          </cell>
          <cell r="D3565">
            <v>0.33</v>
          </cell>
        </row>
        <row r="3566">
          <cell r="A3566">
            <v>320028</v>
          </cell>
          <cell r="B3566" t="str">
            <v>GUINCHO MANUAL DE ARRASTE (TIFOR CAP. 3200 KG C/ 20 METROS DE CABO)</v>
          </cell>
          <cell r="C3566" t="str">
            <v>H</v>
          </cell>
          <cell r="D3566">
            <v>1.6</v>
          </cell>
        </row>
        <row r="3567">
          <cell r="A3567">
            <v>320029</v>
          </cell>
          <cell r="B3567" t="str">
            <v>TORRE METÁLICA</v>
          </cell>
          <cell r="C3567" t="str">
            <v>H</v>
          </cell>
          <cell r="D3567">
            <v>1</v>
          </cell>
        </row>
        <row r="3569">
          <cell r="B3569" t="str">
            <v>ACESCENTADO EXTON</v>
          </cell>
        </row>
        <row r="3570">
          <cell r="A3570" t="str">
            <v>EXTINS01</v>
          </cell>
          <cell r="B3570" t="str">
            <v>Saco de nilon P/ 60 L</v>
          </cell>
          <cell r="C3570" t="str">
            <v>UN</v>
          </cell>
          <cell r="D3570">
            <v>0.2</v>
          </cell>
        </row>
        <row r="3571">
          <cell r="A3571" t="str">
            <v>EXTINS02</v>
          </cell>
          <cell r="B3571" t="str">
            <v>ESTACA CE CONCRETO PRÉ - MOLDADA DN 26 CM</v>
          </cell>
          <cell r="C3571" t="str">
            <v>M</v>
          </cell>
          <cell r="D3571">
            <v>35</v>
          </cell>
        </row>
        <row r="3572">
          <cell r="A3572" t="str">
            <v>EXTINS03</v>
          </cell>
          <cell r="B3572" t="str">
            <v>CRAVAÇÃO DE ESTACA A TRADO DN 26 CM</v>
          </cell>
          <cell r="C3572" t="str">
            <v>M</v>
          </cell>
          <cell r="D3572">
            <v>15</v>
          </cell>
        </row>
        <row r="3573">
          <cell r="A3573" t="str">
            <v>EXTINS04</v>
          </cell>
          <cell r="B3573" t="str">
            <v xml:space="preserve">MOBILIZ. E DESMOB. DE EQUIPAMENTO - BATE ESTACA </v>
          </cell>
          <cell r="C3573" t="str">
            <v>KM</v>
          </cell>
          <cell r="D3573">
            <v>7.0000000000000007E-2</v>
          </cell>
        </row>
        <row r="3574">
          <cell r="A3574" t="str">
            <v>EXTINS05</v>
          </cell>
          <cell r="B3574" t="str">
            <v>TRANSPORTE DE ESTACA</v>
          </cell>
          <cell r="C3574" t="str">
            <v>KM</v>
          </cell>
          <cell r="D3574">
            <v>7.1538461538461539E-3</v>
          </cell>
        </row>
        <row r="3575">
          <cell r="A3575" t="str">
            <v>EXTINS06</v>
          </cell>
          <cell r="B3575" t="str">
            <v>PORTA LISA CEDRO P/RECEBER PINTURA VERNIZ:1,0X2,1M</v>
          </cell>
          <cell r="C3575" t="str">
            <v>UN</v>
          </cell>
          <cell r="D3575">
            <v>29</v>
          </cell>
        </row>
        <row r="3576">
          <cell r="A3576" t="str">
            <v>EXTINS07</v>
          </cell>
          <cell r="B3576" t="str">
            <v>PORTA LISA CEDRO P/PINTURA A OLEO OU PVA:1,0X2,1M</v>
          </cell>
          <cell r="C3576" t="str">
            <v>UN</v>
          </cell>
          <cell r="D3576">
            <v>45</v>
          </cell>
        </row>
        <row r="3577">
          <cell r="A3577" t="str">
            <v>EXTINS08</v>
          </cell>
          <cell r="B3577" t="str">
            <v>PORTÃO METÁLICO TIPO VENEZIANA E VIDRO</v>
          </cell>
          <cell r="C3577" t="str">
            <v>M2</v>
          </cell>
          <cell r="D3577">
            <v>101.95</v>
          </cell>
        </row>
        <row r="3578">
          <cell r="A3578" t="str">
            <v>EXTINS09</v>
          </cell>
          <cell r="B3578" t="str">
            <v>BIDIM RT 10</v>
          </cell>
          <cell r="C3578" t="str">
            <v>M2</v>
          </cell>
          <cell r="D3578">
            <v>2</v>
          </cell>
        </row>
        <row r="3579">
          <cell r="A3579" t="str">
            <v>EXTINS10</v>
          </cell>
          <cell r="B3579" t="str">
            <v>ARVORE NATURAL LOCAL EM MUDA</v>
          </cell>
          <cell r="C3579" t="str">
            <v>UN</v>
          </cell>
          <cell r="D3579">
            <v>2.5</v>
          </cell>
        </row>
        <row r="3580">
          <cell r="A3580" t="str">
            <v>EXTINS11</v>
          </cell>
          <cell r="B3580" t="str">
            <v xml:space="preserve">COMPORTA EM FIBRA DE VIDRO 0,40 X 1,30 X 0,015 M </v>
          </cell>
          <cell r="C3580" t="str">
            <v>UN</v>
          </cell>
          <cell r="D3580">
            <v>187</v>
          </cell>
        </row>
        <row r="3581">
          <cell r="A3581" t="str">
            <v>EXTINS12</v>
          </cell>
          <cell r="B3581" t="str">
            <v xml:space="preserve">COMPORTA EM FIBRA DE VIDRO 0,35 X 0,90 X 0,015 M </v>
          </cell>
          <cell r="C3581" t="str">
            <v>UN</v>
          </cell>
          <cell r="D3581">
            <v>115.5</v>
          </cell>
        </row>
        <row r="3582">
          <cell r="A3582" t="str">
            <v>EXTINS13</v>
          </cell>
          <cell r="B3582" t="str">
            <v xml:space="preserve">BRAÇADEIRA DE AÇO, TIPO D 1/4''X 11/4'' X 500 MM </v>
          </cell>
          <cell r="C3582" t="str">
            <v>UN</v>
          </cell>
          <cell r="D3582">
            <v>9.5</v>
          </cell>
        </row>
        <row r="3583">
          <cell r="A3583" t="str">
            <v>EXTINS14</v>
          </cell>
          <cell r="B3583" t="str">
            <v>PARAFUSO DE EXPANSÃO DN 1/4''</v>
          </cell>
          <cell r="C3583" t="str">
            <v>UN</v>
          </cell>
          <cell r="D3583">
            <v>1.1299999999999999</v>
          </cell>
        </row>
        <row r="3584">
          <cell r="A3584" t="str">
            <v>EXTINS15</v>
          </cell>
          <cell r="B3584" t="str">
            <v xml:space="preserve">COMPORTA EM FIBRA DE VIDRO 0,60 X 0,50 X 0,015 M </v>
          </cell>
          <cell r="C3584" t="str">
            <v>UN</v>
          </cell>
          <cell r="D3584">
            <v>115.5</v>
          </cell>
        </row>
        <row r="3585">
          <cell r="A3585" t="str">
            <v>EXTINS16</v>
          </cell>
          <cell r="B3585" t="str">
            <v>TAMPA METÁLICA 1,60 X 1,40 M C/ GUARNIÇÕES</v>
          </cell>
          <cell r="C3585" t="str">
            <v>UN</v>
          </cell>
          <cell r="D3585">
            <v>103.95</v>
          </cell>
        </row>
        <row r="3586">
          <cell r="A3586" t="str">
            <v>EXTINS17</v>
          </cell>
          <cell r="B3586" t="str">
            <v>TAMPA METÁLICA 1,20 X 0,90 M C/ GUARNIÇÕES</v>
          </cell>
          <cell r="C3586" t="str">
            <v>UN</v>
          </cell>
          <cell r="D3586">
            <v>50.12</v>
          </cell>
        </row>
        <row r="3587">
          <cell r="A3587" t="str">
            <v>EXTINS18</v>
          </cell>
          <cell r="B3587" t="str">
            <v>TAMPA METÁLICA 1,60 X 1,20 M C/ GUARNIÇÕES</v>
          </cell>
          <cell r="C3587" t="str">
            <v>UN</v>
          </cell>
          <cell r="D3587">
            <v>89.1</v>
          </cell>
        </row>
        <row r="3588">
          <cell r="A3588" t="str">
            <v>EXTINS19</v>
          </cell>
          <cell r="B3588" t="str">
            <v xml:space="preserve">PORTA TIPO VENAZIANA ARTICULADA 0,80 X 1,20 M </v>
          </cell>
          <cell r="C3588" t="str">
            <v>UN</v>
          </cell>
          <cell r="D3588">
            <v>67.2</v>
          </cell>
        </row>
        <row r="3589">
          <cell r="A3589" t="str">
            <v>EXTINS20</v>
          </cell>
          <cell r="B3589" t="str">
            <v>PASSARELA METÁLICA L=0,80 M, C/ ESTR. TRANSV. P/ REATOR.</v>
          </cell>
          <cell r="C3589" t="str">
            <v>M2</v>
          </cell>
          <cell r="D3589">
            <v>176</v>
          </cell>
        </row>
        <row r="3590">
          <cell r="A3590" t="str">
            <v>EXTINS21</v>
          </cell>
          <cell r="B3590" t="str">
            <v>VERTEDOR EM CHAPA DE FV. 1,20 X 0,65 M H = 0,15 M</v>
          </cell>
          <cell r="C3590" t="str">
            <v xml:space="preserve">UN </v>
          </cell>
          <cell r="D3590">
            <v>132</v>
          </cell>
        </row>
        <row r="3591">
          <cell r="A3591" t="str">
            <v>EXTINS22</v>
          </cell>
          <cell r="B3591" t="str">
            <v>GRADIL DE BARRA CHATA 11/2'' X 3/8'' ESP=3 CM, P/ CX DE AREIA</v>
          </cell>
          <cell r="C3591" t="str">
            <v>M2</v>
          </cell>
          <cell r="D3591">
            <v>232.5</v>
          </cell>
        </row>
        <row r="3592">
          <cell r="A3592" t="str">
            <v>EXTINS23</v>
          </cell>
          <cell r="B3592" t="str">
            <v>ESTOP LOG EM FV 0,90 X 0,98 X 0,02 M</v>
          </cell>
          <cell r="C3592" t="str">
            <v>UN</v>
          </cell>
          <cell r="D3592">
            <v>451</v>
          </cell>
        </row>
        <row r="3593">
          <cell r="A3593" t="str">
            <v>EXTINS24</v>
          </cell>
          <cell r="B3593" t="str">
            <v>ESTOP LOG EM FV 1,10 X 1,14 X 0,02 M</v>
          </cell>
          <cell r="C3593" t="str">
            <v>UN</v>
          </cell>
          <cell r="D3593">
            <v>610.5</v>
          </cell>
        </row>
        <row r="3594">
          <cell r="A3594" t="str">
            <v>EXTINS25</v>
          </cell>
          <cell r="B3594" t="str">
            <v>COMPORTA DE MADEIRA DE LEI 0,95 X 0,1,47 X 0,03 M</v>
          </cell>
          <cell r="C3594" t="str">
            <v>UN</v>
          </cell>
          <cell r="D3594">
            <v>32</v>
          </cell>
        </row>
        <row r="3595">
          <cell r="A3595" t="str">
            <v>EXTINS26</v>
          </cell>
          <cell r="B3595" t="str">
            <v>CHINCANA DE MADEIRA DE LEI 0,65 X 0,45 X 0,03 M P/ CX AREIA</v>
          </cell>
          <cell r="C3595" t="str">
            <v>UN</v>
          </cell>
          <cell r="D3595">
            <v>12</v>
          </cell>
        </row>
        <row r="3596">
          <cell r="A3596" t="str">
            <v>EXTINS27</v>
          </cell>
          <cell r="B3596" t="str">
            <v>CANALETA DE MADEIRA DE LEI PARA CHINCANA/COMPORTA 0,10 X 0,06 M</v>
          </cell>
          <cell r="C3596" t="str">
            <v>M</v>
          </cell>
          <cell r="D3596">
            <v>4.5</v>
          </cell>
        </row>
        <row r="3597">
          <cell r="A3597" t="str">
            <v>EXTINS28</v>
          </cell>
          <cell r="B3597" t="str">
            <v>PARAFUSO ZINCADO ROSCA SOBERBA, C/ BUCHA PLÁSTICA S 8</v>
          </cell>
          <cell r="C3597" t="str">
            <v>UN</v>
          </cell>
          <cell r="D3597">
            <v>0.25</v>
          </cell>
        </row>
        <row r="3598">
          <cell r="A3598" t="str">
            <v>EXTINS29</v>
          </cell>
          <cell r="B3598" t="str">
            <v>CALHA PARSHAL EM FV 9", C= 1,642 M, LEX=0,58 M, LIN=0,38 M, H=0,48 M</v>
          </cell>
          <cell r="C3598" t="str">
            <v>UN</v>
          </cell>
          <cell r="D3598">
            <v>886</v>
          </cell>
        </row>
        <row r="3599">
          <cell r="A3599" t="str">
            <v>EXTINS30</v>
          </cell>
          <cell r="B3599" t="str">
            <v>AQUIZIÇÃO DE MATERIAL DE JAZIDA</v>
          </cell>
          <cell r="C3599" t="str">
            <v>M3</v>
          </cell>
          <cell r="D3599">
            <v>0.63</v>
          </cell>
        </row>
        <row r="3600">
          <cell r="A3600" t="str">
            <v>EXTINS31</v>
          </cell>
          <cell r="B3600" t="str">
            <v>CTD DFOFO DM 400</v>
          </cell>
          <cell r="C3600" t="str">
            <v>KG</v>
          </cell>
          <cell r="D3600">
            <v>0.01</v>
          </cell>
        </row>
        <row r="3601">
          <cell r="A3601" t="str">
            <v>EXTINS32</v>
          </cell>
          <cell r="B3601" t="str">
            <v>CTD PVC+PRVFV DM 500</v>
          </cell>
          <cell r="C3601" t="str">
            <v>KG</v>
          </cell>
          <cell r="D3601">
            <v>0.01</v>
          </cell>
        </row>
        <row r="3602">
          <cell r="A3602" t="str">
            <v>EXTINS33</v>
          </cell>
          <cell r="B3602" t="str">
            <v>CHAPA EM FIBRA DE VIDRO E =20 MM</v>
          </cell>
          <cell r="C3602" t="str">
            <v>M2</v>
          </cell>
          <cell r="D3602">
            <v>479.5</v>
          </cell>
        </row>
        <row r="3603">
          <cell r="A3603" t="str">
            <v>EXTINS34</v>
          </cell>
          <cell r="B3603" t="str">
            <v>MUDA DE EUCALIPTO H = 0,20 CM</v>
          </cell>
          <cell r="C3603" t="str">
            <v>UN</v>
          </cell>
          <cell r="D3603">
            <v>1.2</v>
          </cell>
        </row>
        <row r="3604">
          <cell r="A3604" t="str">
            <v>EXTINS35</v>
          </cell>
          <cell r="B3604" t="str">
            <v>BANCADA DE ARDOSIA E= 2,0 CM</v>
          </cell>
          <cell r="C3604" t="str">
            <v>M2</v>
          </cell>
          <cell r="D3604">
            <v>90.9</v>
          </cell>
        </row>
        <row r="3605">
          <cell r="A3605" t="str">
            <v>EXTINS36</v>
          </cell>
          <cell r="B3605" t="str">
            <v>ESQUADRIA VENEZIANA EM CHAPA DOBRADA</v>
          </cell>
          <cell r="C3605" t="str">
            <v>M2</v>
          </cell>
          <cell r="D3605">
            <v>70</v>
          </cell>
        </row>
        <row r="3606">
          <cell r="A3606" t="str">
            <v>EXTINS37</v>
          </cell>
          <cell r="B3606" t="str">
            <v>ESCADA TIPO PISCINA, INOXIDÁVEL SEM PROTECAO</v>
          </cell>
          <cell r="C3606" t="str">
            <v>M</v>
          </cell>
          <cell r="D3606">
            <v>44.22</v>
          </cell>
        </row>
        <row r="3607">
          <cell r="A3607" t="str">
            <v>EXTINS38</v>
          </cell>
          <cell r="B3607" t="str">
            <v>ESCADA TIPO PISCINA INOXIDÁVEL COM PROTECAO</v>
          </cell>
          <cell r="C3607" t="str">
            <v>M</v>
          </cell>
          <cell r="D3607">
            <v>21.18</v>
          </cell>
        </row>
        <row r="3608">
          <cell r="A3608" t="str">
            <v>EXTINS39</v>
          </cell>
          <cell r="B3608" t="str">
            <v>VENTILAÇÃO PARA RESERVATÓRIO</v>
          </cell>
          <cell r="C3608" t="str">
            <v>UN</v>
          </cell>
          <cell r="D3608">
            <v>31.8</v>
          </cell>
        </row>
        <row r="3609">
          <cell r="A3609" t="str">
            <v>EXTINS40</v>
          </cell>
          <cell r="B3609" t="str">
            <v>ESCADA TIPO MARINH. COM PROT., FIXADA C/ PARAFUSO PELO FORN.</v>
          </cell>
          <cell r="C3609" t="str">
            <v>M</v>
          </cell>
          <cell r="D3609">
            <v>15.132000000000001</v>
          </cell>
        </row>
        <row r="3610">
          <cell r="A3610" t="str">
            <v>EXTINS41</v>
          </cell>
          <cell r="B3610" t="str">
            <v>TAMPA DE INSPEÇÀO METÁLICA 0,60 X 1,00 M</v>
          </cell>
          <cell r="C3610" t="str">
            <v>UN</v>
          </cell>
          <cell r="D3610">
            <v>27.85</v>
          </cell>
        </row>
        <row r="3611">
          <cell r="A3611" t="str">
            <v>EXTINS42</v>
          </cell>
          <cell r="B3611" t="str">
            <v>CADEADO PAPAIZ</v>
          </cell>
          <cell r="C3611" t="str">
            <v>UN</v>
          </cell>
          <cell r="D3611">
            <v>4.91</v>
          </cell>
        </row>
        <row r="3612">
          <cell r="A3612" t="str">
            <v>EXTINS43</v>
          </cell>
          <cell r="B3612" t="str">
            <v>GRELHA DE FERRO C/ REQUADRO EM CANTONEIRA E CHUMBADORES</v>
          </cell>
          <cell r="C3612" t="str">
            <v>M2</v>
          </cell>
          <cell r="D3612">
            <v>136.85</v>
          </cell>
        </row>
        <row r="3613">
          <cell r="A3613" t="str">
            <v>EXTINS44</v>
          </cell>
          <cell r="B3613" t="str">
            <v>APARELHO DE NEOPRENE E= 14 MM, L= 100 MM</v>
          </cell>
          <cell r="C3613" t="str">
            <v>M</v>
          </cell>
          <cell r="D3613">
            <v>63</v>
          </cell>
        </row>
        <row r="3614">
          <cell r="A3614" t="str">
            <v>EXTINS45</v>
          </cell>
          <cell r="B3614" t="str">
            <v>PERFIL METÁLICO TIPO  I, 10'' , 50 KG/M</v>
          </cell>
          <cell r="C3614" t="str">
            <v>KG</v>
          </cell>
          <cell r="D3614">
            <v>3.15</v>
          </cell>
        </row>
        <row r="3615">
          <cell r="A3615" t="str">
            <v>EXTINS46</v>
          </cell>
          <cell r="B3615" t="str">
            <v>SOLDA E MONTAGEM DE PERFIL METÁLICO</v>
          </cell>
          <cell r="C3615" t="str">
            <v>KG</v>
          </cell>
          <cell r="D3615">
            <v>0.16</v>
          </cell>
        </row>
        <row r="3616">
          <cell r="A3616" t="str">
            <v>EXTINS47</v>
          </cell>
          <cell r="B3616" t="str">
            <v>ESCORA DE EUCALIPTO DN MEDIO 10 CM H.MAX = 3,20 M</v>
          </cell>
          <cell r="C3616" t="str">
            <v>UN</v>
          </cell>
          <cell r="D3616">
            <v>3.3</v>
          </cell>
        </row>
        <row r="3617">
          <cell r="A3617" t="str">
            <v>EXTINS48</v>
          </cell>
          <cell r="B3617" t="str">
            <v>LAJE PRÉ MODADA PARA PISO 12 CM</v>
          </cell>
          <cell r="C3617" t="str">
            <v>M2</v>
          </cell>
          <cell r="D3617">
            <v>12</v>
          </cell>
        </row>
        <row r="3618">
          <cell r="A3618" t="str">
            <v>EXTINS49</v>
          </cell>
          <cell r="B3618" t="str">
            <v>LAJE PRÉ MODADA PARA FORRO 10 CM</v>
          </cell>
          <cell r="C3618" t="str">
            <v>M3</v>
          </cell>
          <cell r="D3618">
            <v>11.5</v>
          </cell>
        </row>
        <row r="3619">
          <cell r="A3619" t="str">
            <v>EXTINS50</v>
          </cell>
          <cell r="B3619" t="str">
            <v>DIVISÓRIA TIPO NAVAL COLOCADA</v>
          </cell>
          <cell r="C3619" t="str">
            <v>M2</v>
          </cell>
          <cell r="D3619">
            <v>33</v>
          </cell>
        </row>
        <row r="3620">
          <cell r="A3620" t="str">
            <v>EXTINS51</v>
          </cell>
          <cell r="B3620" t="str">
            <v>PORTA PARA DIVIS.TIPO NAVAL 0,70 X2,10 M C/ FERRAG, COLOCADA</v>
          </cell>
          <cell r="C3620" t="str">
            <v>UN</v>
          </cell>
          <cell r="D3620">
            <v>120</v>
          </cell>
        </row>
        <row r="3621">
          <cell r="A3621" t="str">
            <v>EXTINS52</v>
          </cell>
          <cell r="B3621" t="str">
            <v>PORTA ARTICULADA DE ALUMINIO, VENEZ. FALSA, 0,90 X 2,10 M</v>
          </cell>
          <cell r="C3621" t="str">
            <v>UN</v>
          </cell>
          <cell r="D3621">
            <v>396</v>
          </cell>
        </row>
        <row r="3622">
          <cell r="A3622" t="str">
            <v>EXTINS53</v>
          </cell>
          <cell r="B3622" t="str">
            <v>CORRIMÃO EM ALUMINIO TUBULAR DN 75 MM H = 1,10 M, COLOCADO</v>
          </cell>
          <cell r="C3622" t="str">
            <v>M</v>
          </cell>
          <cell r="D3622">
            <v>156</v>
          </cell>
        </row>
        <row r="3623">
          <cell r="A3623" t="str">
            <v>EXTINS54</v>
          </cell>
          <cell r="B3623" t="str">
            <v>CHAPA METÁLICA PARA RUFO L 40 CM</v>
          </cell>
          <cell r="C3623" t="str">
            <v>M</v>
          </cell>
          <cell r="D3623">
            <v>4.62</v>
          </cell>
        </row>
        <row r="3624">
          <cell r="A3624" t="str">
            <v>EXTINS55</v>
          </cell>
          <cell r="B3624" t="str">
            <v>CERÂMICA 10 X 10 CM COR AZUL</v>
          </cell>
          <cell r="C3624" t="str">
            <v>M2</v>
          </cell>
          <cell r="D3624">
            <v>26</v>
          </cell>
        </row>
        <row r="3625">
          <cell r="A3625" t="str">
            <v>EXTINS56</v>
          </cell>
          <cell r="B3625" t="str">
            <v>CERÂMICA 30 X 30 CM PI IV</v>
          </cell>
          <cell r="C3625" t="str">
            <v>M2</v>
          </cell>
          <cell r="D3625">
            <v>12</v>
          </cell>
        </row>
        <row r="3626">
          <cell r="A3626" t="str">
            <v>EXTINS57</v>
          </cell>
          <cell r="B3626" t="str">
            <v>TAMPO DE GRANITO CINZA CLARO, COM BORDOS DUPLOS, ARREDONDADOS</v>
          </cell>
          <cell r="C3626" t="str">
            <v>M2</v>
          </cell>
          <cell r="D3626">
            <v>166.67</v>
          </cell>
        </row>
        <row r="3627">
          <cell r="A3627" t="str">
            <v>EXTINS58</v>
          </cell>
          <cell r="B3627" t="str">
            <v>FORRO DE GESSO LISO, COLOCADO</v>
          </cell>
          <cell r="C3627" t="str">
            <v>M2</v>
          </cell>
          <cell r="D3627">
            <v>6.5</v>
          </cell>
        </row>
        <row r="3628">
          <cell r="A3628" t="str">
            <v>EXTINS59</v>
          </cell>
          <cell r="B3628" t="str">
            <v>CERA DE CARNAÚBA</v>
          </cell>
          <cell r="C3628" t="str">
            <v>KG</v>
          </cell>
          <cell r="D3628">
            <v>10</v>
          </cell>
        </row>
        <row r="3629">
          <cell r="A3629" t="str">
            <v>EXTINS60</v>
          </cell>
          <cell r="B3629" t="str">
            <v>DOMUS DE ACRILICO SEMICIRCULAR R = 2,10, C = 2,60 M, C/ EST. SUST. ALUM.</v>
          </cell>
          <cell r="C3629" t="str">
            <v>UN</v>
          </cell>
          <cell r="D3629">
            <v>1350</v>
          </cell>
        </row>
        <row r="3630">
          <cell r="A3630" t="str">
            <v>EXTINS61</v>
          </cell>
          <cell r="B3630" t="str">
            <v>DOMUS DE ACRILICO SEMICIRCULAR R = 2,10, C = 4,00 M, C/ EST. SUST. ALUM.</v>
          </cell>
          <cell r="C3630" t="str">
            <v>UN</v>
          </cell>
          <cell r="D3630">
            <v>1930</v>
          </cell>
        </row>
        <row r="3631">
          <cell r="A3631" t="str">
            <v>EXTINS62</v>
          </cell>
          <cell r="B3631" t="str">
            <v>PORTA LISA CEDRO P/VERNIZ OU CERA 0,80 X 2,10 M</v>
          </cell>
          <cell r="C3631" t="str">
            <v>UN</v>
          </cell>
          <cell r="D3631">
            <v>77</v>
          </cell>
        </row>
        <row r="3632">
          <cell r="A3632" t="str">
            <v>EXTINS63</v>
          </cell>
          <cell r="B3632" t="str">
            <v>PORTA LISA CEDRO P/VERNIZ OU CERA 0,70 X 2,10 M</v>
          </cell>
          <cell r="C3632" t="str">
            <v>UN</v>
          </cell>
          <cell r="D3632">
            <v>77</v>
          </cell>
        </row>
        <row r="3633">
          <cell r="A3633" t="str">
            <v>EXTINS64</v>
          </cell>
          <cell r="B3633" t="str">
            <v>PORTA LISA CEDRO P/VERNIZ OU CERA 0,60 X 2,10 M</v>
          </cell>
          <cell r="C3633" t="str">
            <v>UN</v>
          </cell>
          <cell r="D3633">
            <v>77</v>
          </cell>
        </row>
        <row r="3634">
          <cell r="A3634" t="str">
            <v>EXTINS65</v>
          </cell>
          <cell r="B3634" t="str">
            <v>BATENTE DE CEDRO PARA VERNIZ OU CERA</v>
          </cell>
          <cell r="C3634" t="str">
            <v>JG</v>
          </cell>
          <cell r="D3634">
            <v>32</v>
          </cell>
        </row>
        <row r="3635">
          <cell r="A3635" t="str">
            <v>EXTINS66</v>
          </cell>
          <cell r="B3635" t="str">
            <v>CUMEEIRA PARA TELHA TIPO K 49</v>
          </cell>
          <cell r="C3635" t="str">
            <v>PC</v>
          </cell>
          <cell r="D3635">
            <v>10</v>
          </cell>
        </row>
        <row r="3636">
          <cell r="A3636" t="str">
            <v>EXTINS67</v>
          </cell>
          <cell r="B3636" t="str">
            <v>TAMPA DE INSPEÇÀO METÁLICA 0,80 X 1,70 M</v>
          </cell>
          <cell r="C3636" t="str">
            <v>UN</v>
          </cell>
          <cell r="D3636">
            <v>67.3</v>
          </cell>
        </row>
        <row r="3637">
          <cell r="A3637" t="str">
            <v>EXTINS68</v>
          </cell>
          <cell r="B3637" t="str">
            <v>TAMPA DE INSPEÇÀO METÁLICA 0,60 X 0,60 M</v>
          </cell>
          <cell r="C3637" t="str">
            <v>UN</v>
          </cell>
          <cell r="D3637">
            <v>16.71</v>
          </cell>
        </row>
        <row r="3638">
          <cell r="A3638" t="str">
            <v>EXTINS69</v>
          </cell>
          <cell r="B3638" t="str">
            <v>TELA MILIMETRADA, C/ REQUADRO EM CANTONEIRA DE FERRO CHATO</v>
          </cell>
          <cell r="C3638" t="str">
            <v>M2</v>
          </cell>
          <cell r="D3638">
            <v>35</v>
          </cell>
        </row>
        <row r="3639">
          <cell r="A3639" t="str">
            <v>EXTINS70</v>
          </cell>
          <cell r="B3639" t="str">
            <v>CUBA DE LOUÇA BRANCA PARA BANCADA, SOLDADA NA BANCA PELA MARM.</v>
          </cell>
          <cell r="C3639" t="str">
            <v>UN</v>
          </cell>
          <cell r="D3639">
            <v>33.799999999999997</v>
          </cell>
        </row>
        <row r="3640">
          <cell r="A3640" t="str">
            <v>EXTINS71</v>
          </cell>
          <cell r="B3640" t="str">
            <v>VIDRO FANTASIA E = 4 MM COLOCADO</v>
          </cell>
          <cell r="C3640" t="str">
            <v>M2</v>
          </cell>
          <cell r="D3640">
            <v>25</v>
          </cell>
        </row>
        <row r="3641">
          <cell r="A3641" t="str">
            <v>EXTINS72</v>
          </cell>
          <cell r="B3641" t="str">
            <v>CARRO TROLE PARA IÇAMENTO DE BOMBAS CAP = 500 KG</v>
          </cell>
          <cell r="C3641" t="str">
            <v>UN</v>
          </cell>
          <cell r="D3641">
            <v>480</v>
          </cell>
        </row>
        <row r="3642">
          <cell r="A3642" t="str">
            <v>EXTINS73</v>
          </cell>
          <cell r="B3642" t="str">
            <v>TALHA PARA 500 KG</v>
          </cell>
          <cell r="C3642" t="str">
            <v>UN</v>
          </cell>
          <cell r="D3642">
            <v>400</v>
          </cell>
        </row>
        <row r="3643">
          <cell r="A3643" t="str">
            <v>EXTINS74</v>
          </cell>
          <cell r="B3643" t="str">
            <v>ALUGUEL DE ANDAIME FACHADEIRO</v>
          </cell>
          <cell r="C3643" t="str">
            <v>M2XMS</v>
          </cell>
          <cell r="D3643">
            <v>1.7</v>
          </cell>
        </row>
        <row r="3644">
          <cell r="A3644" t="str">
            <v>EXTINS75</v>
          </cell>
          <cell r="B3644" t="str">
            <v>PORTA ARTICULADA DE ALUMINIO, VENEZ. FALSA</v>
          </cell>
          <cell r="C3644" t="str">
            <v>M2</v>
          </cell>
          <cell r="D3644">
            <v>210</v>
          </cell>
        </row>
        <row r="3645">
          <cell r="A3645" t="str">
            <v>EXTINS76</v>
          </cell>
          <cell r="B3645" t="str">
            <v>ÓLEO QUEIMADO</v>
          </cell>
          <cell r="C3645" t="str">
            <v>L</v>
          </cell>
          <cell r="D3645">
            <v>0.3</v>
          </cell>
        </row>
        <row r="3646">
          <cell r="A3646" t="str">
            <v>EXTINS77</v>
          </cell>
          <cell r="B3646" t="str">
            <v>PEITORIL DE GRANITO E = 2,5 CM L= 10CM C/ BORDAS DUPLAS ARREDONDADAS</v>
          </cell>
          <cell r="C3646" t="str">
            <v>M</v>
          </cell>
          <cell r="D3646">
            <v>33.200000000000003</v>
          </cell>
        </row>
        <row r="3647">
          <cell r="A3647" t="str">
            <v>EXTINS78</v>
          </cell>
          <cell r="B3647" t="str">
            <v>PEITORIL DE GRANITO E = 2,5 CM L= 10CM C/ BORDAS ARREDONDADAS</v>
          </cell>
          <cell r="C3647" t="str">
            <v>M</v>
          </cell>
          <cell r="D3647">
            <v>16.600000000000001</v>
          </cell>
        </row>
        <row r="3648">
          <cell r="A3648" t="str">
            <v>EXTINS79</v>
          </cell>
          <cell r="B3648" t="str">
            <v>PORTA ARTICULADA METALICA EM CHAPA DOBRADA</v>
          </cell>
          <cell r="C3648" t="str">
            <v>M2</v>
          </cell>
          <cell r="D3648">
            <v>75</v>
          </cell>
        </row>
        <row r="3649">
          <cell r="A3649" t="str">
            <v>EXTINS80</v>
          </cell>
          <cell r="B3649" t="str">
            <v>TAMPA METÁLICA REVESTIDA COM FIBRA DE VIDRO</v>
          </cell>
          <cell r="C3649" t="str">
            <v>M2</v>
          </cell>
          <cell r="D3649">
            <v>238.21</v>
          </cell>
        </row>
        <row r="3650">
          <cell r="A3650" t="str">
            <v>EXTINS81</v>
          </cell>
          <cell r="B3650" t="str">
            <v>FORNECIMENTO E CRAVAÇÃO DE TUBO DE AÇO CARBONO DN 600 MM</v>
          </cell>
          <cell r="C3650" t="str">
            <v>M</v>
          </cell>
          <cell r="D3650">
            <v>1085</v>
          </cell>
        </row>
        <row r="3651">
          <cell r="A3651" t="str">
            <v>EXTINS82</v>
          </cell>
          <cell r="B3651" t="str">
            <v>FORNECIMENTO E CRAVAÇÃO DE TUBO DE AÇO CARBONO DN 500 MM</v>
          </cell>
          <cell r="C3651" t="str">
            <v>M</v>
          </cell>
        </row>
        <row r="3652">
          <cell r="A3652" t="str">
            <v>EXTINS83</v>
          </cell>
          <cell r="B3652" t="str">
            <v>FORNECIMENTO E CRAVAÇÃO DE TUBO DE AÇO CARBONO DN 400 MM</v>
          </cell>
          <cell r="C3652" t="str">
            <v>M</v>
          </cell>
          <cell r="D3652">
            <v>721</v>
          </cell>
        </row>
        <row r="3653">
          <cell r="A3653" t="str">
            <v>EXTINS84</v>
          </cell>
          <cell r="B3653" t="str">
            <v>FORNECIMENTO E CRAVAÇÃO DE TUBO DE AÇO CARBONO DN 300 MM</v>
          </cell>
          <cell r="C3653" t="str">
            <v>M</v>
          </cell>
        </row>
        <row r="3654">
          <cell r="A3654" t="str">
            <v>EXTINS85</v>
          </cell>
          <cell r="B3654" t="str">
            <v>FORNECIMENTO E CRAVAÇÃO DE TUBO DE AÇO CARBONO DN 200 MM</v>
          </cell>
          <cell r="C3654" t="str">
            <v>M</v>
          </cell>
          <cell r="D3654">
            <v>545</v>
          </cell>
        </row>
        <row r="3655">
          <cell r="A3655" t="str">
            <v>EXTINS86</v>
          </cell>
          <cell r="B3655" t="str">
            <v>PORTA LISA CEDRO P/VERNIZ OU CERA 1,00 X 2,10 M</v>
          </cell>
          <cell r="C3655" t="str">
            <v>UN</v>
          </cell>
          <cell r="D3655">
            <v>77</v>
          </cell>
        </row>
        <row r="3656">
          <cell r="A3656" t="str">
            <v>EXTINS87</v>
          </cell>
          <cell r="B3656" t="str">
            <v>TAMPA DE INSPEÇÀO METÁLICA 0,80 X 1,00 M</v>
          </cell>
          <cell r="C3656" t="str">
            <v>UN</v>
          </cell>
          <cell r="D3656">
            <v>39.6</v>
          </cell>
        </row>
        <row r="3657">
          <cell r="A3657" t="str">
            <v>EXTINS88</v>
          </cell>
          <cell r="B3657" t="str">
            <v>FORNEC. E CRAV. DE TUBO DE AÇO ARMICO DN 1000 MM, MET. NÃO DESTR.</v>
          </cell>
          <cell r="C3657" t="str">
            <v>M</v>
          </cell>
          <cell r="D3657">
            <v>1753.57</v>
          </cell>
        </row>
        <row r="3658">
          <cell r="A3658" t="str">
            <v>EXTINS89</v>
          </cell>
          <cell r="B3658" t="str">
            <v>FORNECIMENTO E CRAVAÇÃO DE ESTACA PRE MOLDADA DN 42 CM</v>
          </cell>
          <cell r="C3658" t="str">
            <v>M</v>
          </cell>
          <cell r="D3658">
            <v>102.5</v>
          </cell>
        </row>
        <row r="3659">
          <cell r="A3659" t="str">
            <v>EXTINS90</v>
          </cell>
          <cell r="B3659" t="str">
            <v>MOBILIZAÇÃO DE EQUIPAMENTO</v>
          </cell>
          <cell r="C3659" t="str">
            <v>KM/M</v>
          </cell>
          <cell r="D3659">
            <v>0.4</v>
          </cell>
        </row>
        <row r="3660">
          <cell r="A3660" t="str">
            <v>EXTINS91</v>
          </cell>
          <cell r="B3660" t="str">
            <v>ESTOP LOG EM MADEIRA DE LEI</v>
          </cell>
          <cell r="C3660" t="str">
            <v>M2</v>
          </cell>
          <cell r="D3660">
            <v>23</v>
          </cell>
        </row>
        <row r="3661">
          <cell r="A3661" t="str">
            <v>EXTINS92</v>
          </cell>
          <cell r="B3661" t="str">
            <v>PERFIL METÁLICO TIPO  I, 8'' , 27,3 KG/M</v>
          </cell>
          <cell r="C3661" t="str">
            <v>KG</v>
          </cell>
          <cell r="D3661">
            <v>3.15</v>
          </cell>
        </row>
        <row r="3662">
          <cell r="A3662" t="str">
            <v>EXTINS93</v>
          </cell>
          <cell r="B3662" t="str">
            <v>CHAPA COM CHUMBADOR 1/2'' X 15 CM X 20 CM</v>
          </cell>
          <cell r="C3662" t="str">
            <v>UN</v>
          </cell>
          <cell r="D3662">
            <v>25.2</v>
          </cell>
        </row>
        <row r="3663">
          <cell r="A3663" t="str">
            <v>EXTINS94</v>
          </cell>
          <cell r="B3663" t="str">
            <v>PARAFUSO 5/8'' X 50 MM C/ PORCA</v>
          </cell>
          <cell r="C3663" t="str">
            <v>UN</v>
          </cell>
          <cell r="D3663">
            <v>3.4</v>
          </cell>
        </row>
        <row r="3664">
          <cell r="A3664" t="str">
            <v>EXTINS95</v>
          </cell>
          <cell r="B3664" t="str">
            <v>CHAPA 1/2'' X 12 CM X 15 CM</v>
          </cell>
          <cell r="C3664" t="str">
            <v>UN</v>
          </cell>
          <cell r="D3664">
            <v>12.5</v>
          </cell>
        </row>
        <row r="3665">
          <cell r="A3665" t="str">
            <v>EXTINS96</v>
          </cell>
          <cell r="B3665" t="str">
            <v>FORNEC. E MONT. DE PLATAFORMA FLUTUANTE (BALSA) CONF. PROJETO</v>
          </cell>
          <cell r="C3665" t="str">
            <v>UN</v>
          </cell>
          <cell r="D3665">
            <v>23000</v>
          </cell>
        </row>
        <row r="3666">
          <cell r="A3666" t="str">
            <v>EXTINS97</v>
          </cell>
          <cell r="B3666" t="str">
            <v>FORNEC. E MONT. DE BRAÇADEIRA MET. P/ BOIA DE BALSA CONF. PROJETO</v>
          </cell>
          <cell r="C3666" t="str">
            <v>UN</v>
          </cell>
          <cell r="D3666">
            <v>720</v>
          </cell>
        </row>
        <row r="3667">
          <cell r="A3667" t="str">
            <v>EXTINS98</v>
          </cell>
          <cell r="B3667" t="str">
            <v>FORNEC. E MONT. DE CATRACA E CORRENTE P/ BOIA DE BALSA CONF. PROJETO</v>
          </cell>
          <cell r="C3667" t="str">
            <v>UN</v>
          </cell>
          <cell r="D3667">
            <v>1900</v>
          </cell>
        </row>
        <row r="3668">
          <cell r="A3668" t="str">
            <v>EXTINS99</v>
          </cell>
          <cell r="B3668" t="str">
            <v>FORNEC. E MONT. DE GIB CRANE P/ IÇAMENTO DE BALSA/BOMBAS CONF. PROJETO</v>
          </cell>
          <cell r="C3668" t="str">
            <v>UN</v>
          </cell>
          <cell r="D3668">
            <v>9800</v>
          </cell>
        </row>
        <row r="3669">
          <cell r="A3669" t="str">
            <v>EXTINS100</v>
          </cell>
          <cell r="B3669" t="str">
            <v>FORNEC. E MONT. DE TALHA E PERFIL I EM BALSA P/BOMBAS CONF. PROJETO</v>
          </cell>
          <cell r="C3669" t="str">
            <v>CJ</v>
          </cell>
          <cell r="D3669">
            <v>3500</v>
          </cell>
        </row>
        <row r="3670">
          <cell r="A3670" t="str">
            <v>EXTINS101</v>
          </cell>
          <cell r="B3670" t="str">
            <v>FORNEC. E EXEC. DE COBERTURA COM TELLHA DE ZINCO EM BALSA CNF. PROJETO</v>
          </cell>
          <cell r="C3670" t="str">
            <v>CJ</v>
          </cell>
          <cell r="D3670">
            <v>1740</v>
          </cell>
        </row>
        <row r="3671">
          <cell r="A3671" t="str">
            <v>EXTINS102</v>
          </cell>
          <cell r="B3671" t="str">
            <v>FORNEC. E EXEC. DE TABLADO DE MADEIRA IPÊ P/ BALSA CNF. PROJETO</v>
          </cell>
          <cell r="C3671" t="str">
            <v>CJ</v>
          </cell>
          <cell r="D3671">
            <v>480</v>
          </cell>
        </row>
        <row r="3672">
          <cell r="A3672" t="str">
            <v>EXTINS103</v>
          </cell>
          <cell r="B3672" t="str">
            <v>FORNEC. E EXEC. DE GUARDA CORPO METÁLICO MODULAR P/ BALSA CNF. PROJETO</v>
          </cell>
          <cell r="C3672" t="str">
            <v>CJ</v>
          </cell>
          <cell r="D3672">
            <v>580</v>
          </cell>
        </row>
        <row r="3673">
          <cell r="A3673" t="str">
            <v>EXTINS104</v>
          </cell>
          <cell r="B3673" t="str">
            <v xml:space="preserve">BRAÇADEIRA DE AÇO, TIPO D FERRO CHATO,  11/4'' X 300 MM </v>
          </cell>
          <cell r="C3673" t="str">
            <v>UN</v>
          </cell>
          <cell r="D3673">
            <v>5.7</v>
          </cell>
        </row>
        <row r="3674">
          <cell r="A3674" t="str">
            <v>EXTINS105</v>
          </cell>
          <cell r="B3674" t="str">
            <v>TUBO PVC RIGIDO RIB-LOC DN 600</v>
          </cell>
          <cell r="C3674" t="str">
            <v>M</v>
          </cell>
          <cell r="D3674">
            <v>92.9</v>
          </cell>
        </row>
        <row r="3675">
          <cell r="A3675" t="str">
            <v>EXTINS106</v>
          </cell>
          <cell r="B3675" t="str">
            <v>TUBO DE AÇO GALVANIZADO ARMCO DN 120</v>
          </cell>
          <cell r="C3675" t="str">
            <v>M</v>
          </cell>
          <cell r="D3675">
            <v>624</v>
          </cell>
        </row>
        <row r="3676">
          <cell r="A3676" t="str">
            <v>EXTINS107</v>
          </cell>
          <cell r="B3676" t="str">
            <v>TUBO DE AÇO GALVANIZADO ARMCO DN 140</v>
          </cell>
          <cell r="C3676" t="str">
            <v>M</v>
          </cell>
          <cell r="D3676">
            <v>736</v>
          </cell>
        </row>
        <row r="3677">
          <cell r="A3677" t="str">
            <v>EXTINS108</v>
          </cell>
          <cell r="B3677" t="str">
            <v>POSTE DE CONCRETO DT 9/150KGF</v>
          </cell>
          <cell r="C3677" t="str">
            <v>UN</v>
          </cell>
          <cell r="D3677">
            <v>138.04</v>
          </cell>
        </row>
        <row r="3678">
          <cell r="A3678" t="str">
            <v>EXTINS109</v>
          </cell>
          <cell r="B3678" t="str">
            <v>CRUZETA DE MADEIRA HORIZONTAL 12 X 15 X 5,0 M</v>
          </cell>
          <cell r="C3678" t="str">
            <v>UN</v>
          </cell>
          <cell r="D3678">
            <v>73.290000000000006</v>
          </cell>
        </row>
        <row r="3679">
          <cell r="A3679" t="str">
            <v>EXTINS110</v>
          </cell>
          <cell r="B3679" t="str">
            <v>PARAFUSO ROSCA DUPLA 16 X 550 MM</v>
          </cell>
          <cell r="C3679" t="str">
            <v>UN</v>
          </cell>
          <cell r="D3679">
            <v>3.5</v>
          </cell>
        </row>
        <row r="3680">
          <cell r="A3680" t="str">
            <v>EXTINS111</v>
          </cell>
          <cell r="B3680" t="str">
            <v>TUBO DE AÇO GALVANIZADO ARMCO DN 160</v>
          </cell>
          <cell r="C3680" t="str">
            <v>M</v>
          </cell>
          <cell r="D3680">
            <v>836.92</v>
          </cell>
        </row>
        <row r="3681">
          <cell r="A3681" t="str">
            <v>EXTINS112</v>
          </cell>
          <cell r="B3681" t="str">
            <v>COMPORTA EM FIBRA DE VIDRO ESTRUTURADO</v>
          </cell>
          <cell r="C3681" t="str">
            <v>M2</v>
          </cell>
          <cell r="D3681">
            <v>366.67</v>
          </cell>
        </row>
        <row r="3682">
          <cell r="A3682" t="str">
            <v>EXTINS113</v>
          </cell>
          <cell r="B3682" t="str">
            <v>ÁCIDO MURIÁTICO</v>
          </cell>
          <cell r="C3682" t="str">
            <v>L</v>
          </cell>
          <cell r="D3682">
            <v>2.8</v>
          </cell>
        </row>
        <row r="3683">
          <cell r="A3683" t="str">
            <v>EXTINS114</v>
          </cell>
          <cell r="B3683" t="str">
            <v>SABÃO EM PÓ</v>
          </cell>
          <cell r="C3683" t="str">
            <v>KG</v>
          </cell>
          <cell r="D3683">
            <v>2.6</v>
          </cell>
        </row>
        <row r="3684">
          <cell r="A3684" t="str">
            <v>EXTINS115</v>
          </cell>
          <cell r="B3684" t="str">
            <v>LIMPA VIDROS</v>
          </cell>
          <cell r="C3684" t="str">
            <v>LT</v>
          </cell>
          <cell r="D3684">
            <v>1.64</v>
          </cell>
        </row>
        <row r="3685">
          <cell r="A3685" t="str">
            <v>EXTINS116</v>
          </cell>
          <cell r="B3685" t="str">
            <v>FLANELA 25 X 30 CM</v>
          </cell>
          <cell r="C3685" t="str">
            <v>UN</v>
          </cell>
          <cell r="D3685">
            <v>1</v>
          </cell>
        </row>
        <row r="3686">
          <cell r="A3686" t="str">
            <v>EXTINS117</v>
          </cell>
          <cell r="B3686" t="str">
            <v>SAPOLIO EM PÓ PCT  DE 300 G</v>
          </cell>
          <cell r="C3686" t="str">
            <v>UN</v>
          </cell>
          <cell r="D3686">
            <v>1.65</v>
          </cell>
        </row>
        <row r="3687">
          <cell r="A3687" t="str">
            <v>EXTINS118</v>
          </cell>
          <cell r="B3687" t="str">
            <v>PALHA DE ACO Nº. ZERO</v>
          </cell>
          <cell r="C3687" t="str">
            <v>UN</v>
          </cell>
          <cell r="D3687">
            <v>0.4</v>
          </cell>
        </row>
        <row r="3688">
          <cell r="A3688" t="str">
            <v>EXTINS119</v>
          </cell>
          <cell r="B3688" t="str">
            <v>TAMPA METÁLICA COM SUPORTE E CHUMBADORES</v>
          </cell>
          <cell r="C3688" t="str">
            <v>M2</v>
          </cell>
          <cell r="D3688">
            <v>49.48</v>
          </cell>
        </row>
        <row r="3689">
          <cell r="A3689" t="str">
            <v>EXT120</v>
          </cell>
          <cell r="B3689" t="str">
            <v>TIJOLO MACICO 19X9X5 CM PARA ALV. APARENTE</v>
          </cell>
          <cell r="C3689" t="str">
            <v>UN</v>
          </cell>
          <cell r="D3689">
            <v>0.17</v>
          </cell>
        </row>
        <row r="3690">
          <cell r="A3690" t="str">
            <v>EXTINS121</v>
          </cell>
          <cell r="B3690" t="str">
            <v>PLAQUETA REFRATÁRIA 229 X 114 X 25 MM</v>
          </cell>
          <cell r="C3690" t="str">
            <v>UN</v>
          </cell>
          <cell r="D3690">
            <v>0.83</v>
          </cell>
        </row>
        <row r="3691">
          <cell r="A3691" t="str">
            <v>EXTINS122</v>
          </cell>
          <cell r="B3691" t="str">
            <v>COIFA METÁLICA 2,70 X 0,60 X 1,10 M, C/ CHAMINÉ 0,25 X 0,20 C/ 1,0 M # 16</v>
          </cell>
          <cell r="C3691" t="str">
            <v>UN</v>
          </cell>
          <cell r="D3691">
            <v>602.5</v>
          </cell>
        </row>
        <row r="3692">
          <cell r="A3692" t="str">
            <v>EXTINS123</v>
          </cell>
          <cell r="B3692" t="str">
            <v>BANCADA DE MÁRMORE BRANCO E= 2,5 CM PARA PIA OU LAVATÓRIO</v>
          </cell>
          <cell r="C3692" t="str">
            <v>M2</v>
          </cell>
          <cell r="D3692">
            <v>130</v>
          </cell>
        </row>
        <row r="3693">
          <cell r="A3693" t="str">
            <v>EXTINS124</v>
          </cell>
          <cell r="B3693" t="str">
            <v>ARDÓSIA PARA PISO 40 X 40 CM</v>
          </cell>
          <cell r="C3693" t="str">
            <v>M2</v>
          </cell>
          <cell r="D3693">
            <v>5.2</v>
          </cell>
        </row>
        <row r="3694">
          <cell r="A3694" t="str">
            <v>EXTINS125</v>
          </cell>
          <cell r="B3694" t="str">
            <v xml:space="preserve">RODAPÉ DE ARDÓSIA H = 7 CM </v>
          </cell>
          <cell r="C3694" t="str">
            <v>M</v>
          </cell>
          <cell r="D3694">
            <v>1.1000000000000001</v>
          </cell>
        </row>
        <row r="3695">
          <cell r="A3695" t="str">
            <v>EXTINS126</v>
          </cell>
          <cell r="B3695" t="str">
            <v>PAPELEIRA DE LOUÇA 15 X 15 CM</v>
          </cell>
          <cell r="C3695" t="str">
            <v>UN</v>
          </cell>
          <cell r="D3695">
            <v>7.82</v>
          </cell>
        </row>
        <row r="3696">
          <cell r="A3696" t="str">
            <v>EXTINS127</v>
          </cell>
          <cell r="B3696" t="str">
            <v>SABONETEIRA DE LOUÇA 15 X 15 CM</v>
          </cell>
          <cell r="C3696" t="str">
            <v>UN</v>
          </cell>
          <cell r="D3696">
            <v>7.73</v>
          </cell>
        </row>
        <row r="3697">
          <cell r="A3697" t="str">
            <v>EXTINS128</v>
          </cell>
          <cell r="B3697" t="str">
            <v>LOCAÇÃO DE CAÇAMBA CAP. 5 M3</v>
          </cell>
          <cell r="C3697" t="str">
            <v>UN</v>
          </cell>
          <cell r="D3697">
            <v>40</v>
          </cell>
        </row>
        <row r="3698">
          <cell r="A3698" t="str">
            <v>EXTINS129</v>
          </cell>
          <cell r="B3698" t="str">
            <v>ARGAMASSA EXPANSIVA DE ALTA RESISTÊNCIA INICIAL ( SICA GROUT )</v>
          </cell>
          <cell r="C3698" t="str">
            <v>KG</v>
          </cell>
          <cell r="D3698">
            <v>0.8</v>
          </cell>
        </row>
        <row r="3699">
          <cell r="A3699" t="str">
            <v>EXTINS130</v>
          </cell>
          <cell r="B3699" t="str">
            <v xml:space="preserve">TELA PARA ESTUQUE </v>
          </cell>
          <cell r="C3699" t="str">
            <v>M2</v>
          </cell>
          <cell r="D3699">
            <v>0.65</v>
          </cell>
        </row>
        <row r="3700">
          <cell r="A3700" t="str">
            <v>EXTINS131</v>
          </cell>
          <cell r="B3700" t="str">
            <v>REVISÃO EM ESQUADRIAS METÁLICAS</v>
          </cell>
          <cell r="C3700" t="str">
            <v>M2</v>
          </cell>
          <cell r="D3700">
            <v>21</v>
          </cell>
        </row>
        <row r="3701">
          <cell r="A3701" t="str">
            <v>EXTINS132</v>
          </cell>
          <cell r="B3701" t="str">
            <v>MASTRO PARA BANDEIRA FG 4'' X 6,00 M</v>
          </cell>
          <cell r="C3701" t="str">
            <v>UN</v>
          </cell>
          <cell r="D3701">
            <v>218</v>
          </cell>
        </row>
        <row r="3702">
          <cell r="A3702" t="str">
            <v>EXTINS133</v>
          </cell>
          <cell r="B3702" t="str">
            <v>MASTRO PARA BANDEIRA FG 3'' X 6,00 M</v>
          </cell>
          <cell r="C3702" t="str">
            <v>UN</v>
          </cell>
          <cell r="D3702">
            <v>192</v>
          </cell>
        </row>
        <row r="3703">
          <cell r="A3703" t="str">
            <v>EXTINS134</v>
          </cell>
          <cell r="B3703" t="str">
            <v>MASTRO PARA BANDEIRA FG 6'' X 6,00 M</v>
          </cell>
          <cell r="C3703" t="str">
            <v>UN</v>
          </cell>
          <cell r="D3703">
            <v>272</v>
          </cell>
        </row>
        <row r="3704">
          <cell r="A3704" t="str">
            <v>EXTINS135</v>
          </cell>
          <cell r="B3704" t="str">
            <v>PRAT.C/ SUP. EM METAL. 40 X 50 MM CD 0,70M, FORRO EM CHAPA,L=40CM</v>
          </cell>
          <cell r="C3704" t="str">
            <v>M2</v>
          </cell>
          <cell r="D3704">
            <v>114.32</v>
          </cell>
        </row>
        <row r="3705">
          <cell r="A3705" t="str">
            <v>EXTINS136</v>
          </cell>
          <cell r="B3705" t="str">
            <v xml:space="preserve">CORREMÃO EM TUBO INDUSTRIAL DN 11/2'' C/ SUPOR.VERT. H=1,10M </v>
          </cell>
          <cell r="C3705" t="str">
            <v>M</v>
          </cell>
          <cell r="D3705">
            <v>27.83</v>
          </cell>
        </row>
        <row r="3706">
          <cell r="A3706" t="str">
            <v>EXTINS137</v>
          </cell>
          <cell r="B3706" t="str">
            <v>VERTEDOURO EM FIBRA DE VIDRO ESTRUTURADA</v>
          </cell>
          <cell r="C3706" t="str">
            <v>M2</v>
          </cell>
          <cell r="D3706">
            <v>366.67</v>
          </cell>
        </row>
        <row r="3707">
          <cell r="A3707" t="str">
            <v>EXTINS138</v>
          </cell>
          <cell r="B3707" t="str">
            <v xml:space="preserve">GRADIL DE BARRA CHATA 3/4'' X 1/4'', C/MONTANTES.5/16''X1/4'' </v>
          </cell>
          <cell r="C3707" t="str">
            <v>M2</v>
          </cell>
          <cell r="D3707">
            <v>116.25</v>
          </cell>
        </row>
        <row r="3708">
          <cell r="A3708" t="str">
            <v>EXTINS139</v>
          </cell>
          <cell r="B3708" t="str">
            <v>IMPERMEABILIZAÇÃO DE LAGOAS C/ MANTA PEAD 1,0 MM</v>
          </cell>
          <cell r="C3708" t="str">
            <v>M2</v>
          </cell>
          <cell r="D3708">
            <v>14</v>
          </cell>
        </row>
        <row r="3709">
          <cell r="A3709" t="str">
            <v>EXTINS140</v>
          </cell>
          <cell r="B3709" t="str">
            <v>IMPERMEABILIZAÇÃO DE LAGOAS C/ MANTA PEAD 2,0 MM</v>
          </cell>
          <cell r="C3709" t="str">
            <v>M3</v>
          </cell>
          <cell r="D3709">
            <v>19</v>
          </cell>
        </row>
        <row r="3710">
          <cell r="A3710" t="str">
            <v>EXTINS141</v>
          </cell>
          <cell r="B3710" t="str">
            <v>REVESTIMENTO CERÂMICO 20 X 30 CM, COM PI V</v>
          </cell>
          <cell r="C3710" t="str">
            <v>M2</v>
          </cell>
          <cell r="D3710">
            <v>8</v>
          </cell>
        </row>
        <row r="3711">
          <cell r="A3711" t="str">
            <v>EXTINS142</v>
          </cell>
          <cell r="B3711" t="str">
            <v>PISO CERÂMICO 30 X 30 CM, COM PI V</v>
          </cell>
          <cell r="C3711" t="str">
            <v>M3</v>
          </cell>
          <cell r="D3711">
            <v>11.7</v>
          </cell>
        </row>
        <row r="3712">
          <cell r="A3712" t="str">
            <v>EXTINS143</v>
          </cell>
          <cell r="B3712" t="str">
            <v>QUADRO DE CANTONEIRA METÁLICA C/ BAGUETE P/ FIXAÇÃO DE TELA</v>
          </cell>
          <cell r="C3712" t="str">
            <v>M2</v>
          </cell>
          <cell r="D3712">
            <v>21</v>
          </cell>
        </row>
        <row r="3713">
          <cell r="A3713" t="str">
            <v>EXTINS144</v>
          </cell>
          <cell r="B3713" t="str">
            <v>TELA DE NYLON P/ MOSQUITEIRO</v>
          </cell>
          <cell r="C3713" t="str">
            <v>M2</v>
          </cell>
          <cell r="D3713">
            <v>1.75</v>
          </cell>
        </row>
        <row r="3714">
          <cell r="A3714" t="str">
            <v>EXTINS145</v>
          </cell>
          <cell r="B3714" t="str">
            <v>CALHA PARSHAL EM FV 3", C= 1,642 M, LEX=0,58 M, LIN=0,38 M, H=0,48 M</v>
          </cell>
          <cell r="C3714" t="str">
            <v>UN</v>
          </cell>
          <cell r="D3714">
            <v>588</v>
          </cell>
        </row>
        <row r="3715">
          <cell r="A3715" t="str">
            <v>EXTINS146</v>
          </cell>
          <cell r="B3715" t="str">
            <v>CERÂMICA CORRUGADA 11X24CM, TIPO TIJOLINHO</v>
          </cell>
          <cell r="C3715" t="str">
            <v>M2</v>
          </cell>
          <cell r="D3715">
            <v>14.26</v>
          </cell>
        </row>
        <row r="3716">
          <cell r="A3716" t="str">
            <v>EXTINS147</v>
          </cell>
          <cell r="B3716" t="str">
            <v>FORNECIMENTO E APLICAÇÃO DE PISO CORODUR</v>
          </cell>
          <cell r="C3716" t="str">
            <v>M2</v>
          </cell>
          <cell r="D3716">
            <v>25.1</v>
          </cell>
        </row>
        <row r="3717">
          <cell r="A3717" t="str">
            <v>EXTINS148</v>
          </cell>
          <cell r="B3717" t="str">
            <v>COMPORTA EM FIBRA DE VIDRO ESTRUTURADO COM VOLANTE 120X120CM</v>
          </cell>
          <cell r="C3717" t="str">
            <v>UN</v>
          </cell>
          <cell r="D3717">
            <v>1523.78</v>
          </cell>
        </row>
        <row r="3718">
          <cell r="A3718" t="str">
            <v>EXTINS149</v>
          </cell>
          <cell r="B3718" t="str">
            <v>COMPORTA EM FIBRA DE VIDRO ESTRUTURADO COM VOLANTE 50X60CM</v>
          </cell>
          <cell r="C3718" t="str">
            <v>UN</v>
          </cell>
          <cell r="D3718">
            <v>317.45</v>
          </cell>
        </row>
        <row r="3719">
          <cell r="A3719" t="str">
            <v>EXTINS150</v>
          </cell>
          <cell r="B3719" t="str">
            <v>ESTRUT.METÁL. P/COBERT.EM TELHA DE ALUMÍNIO VÃO MAX. 5,0 M PRONTA</v>
          </cell>
          <cell r="C3719" t="str">
            <v>M2</v>
          </cell>
          <cell r="D3719">
            <v>38</v>
          </cell>
        </row>
        <row r="3720">
          <cell r="A3720" t="str">
            <v>EXTINS151</v>
          </cell>
          <cell r="B3720" t="str">
            <v>FORNEC. E APLICAÇ.DE TELHA DE ALUMÍNIO TRAPEZ.,SOBRE EST. MET.</v>
          </cell>
          <cell r="C3720" t="str">
            <v>M3</v>
          </cell>
          <cell r="D3720">
            <v>25</v>
          </cell>
        </row>
        <row r="3721">
          <cell r="A3721" t="str">
            <v>EXTINS152</v>
          </cell>
          <cell r="B3721" t="str">
            <v xml:space="preserve">DISCO DE DESBASTE </v>
          </cell>
          <cell r="C3721" t="str">
            <v>UN</v>
          </cell>
          <cell r="D3721">
            <v>3</v>
          </cell>
        </row>
        <row r="3722">
          <cell r="A3722" t="str">
            <v>EXTINS153</v>
          </cell>
          <cell r="B3722" t="str">
            <v>DILUENTE 499  RENNER HERMANN</v>
          </cell>
          <cell r="C3722" t="str">
            <v>L</v>
          </cell>
          <cell r="D3722">
            <v>8.4600000000000009</v>
          </cell>
        </row>
        <row r="3723">
          <cell r="A3723" t="str">
            <v>EXTINS154</v>
          </cell>
          <cell r="B3723" t="str">
            <v>FUNDO EPOXI ISOCIANATO REVRAN PAA 540</v>
          </cell>
          <cell r="C3723" t="str">
            <v>L</v>
          </cell>
          <cell r="D3723">
            <v>28.78</v>
          </cell>
        </row>
        <row r="3724">
          <cell r="A3724" t="str">
            <v>EXTINS155</v>
          </cell>
          <cell r="B3724" t="str">
            <v>RECOFREN FAL 691 RENER HERMANN</v>
          </cell>
          <cell r="C3724" t="str">
            <v>L</v>
          </cell>
          <cell r="D3724">
            <v>26.99</v>
          </cell>
        </row>
        <row r="3725">
          <cell r="A3725" t="str">
            <v>EXTINS156</v>
          </cell>
          <cell r="B3725" t="str">
            <v>PARAFUSO DE EXPANSÃO DN 1/2''X15CM</v>
          </cell>
          <cell r="C3725" t="str">
            <v>UN</v>
          </cell>
          <cell r="D3725">
            <v>3.73</v>
          </cell>
        </row>
        <row r="3726">
          <cell r="A3726" t="str">
            <v>EXTINS157</v>
          </cell>
          <cell r="B3726" t="str">
            <v xml:space="preserve">BRAÇADEIRA DE AÇO, TIPO D 1/4''X 2'' X 500 MM, C/ ABAS DE 20CM </v>
          </cell>
          <cell r="C3726" t="str">
            <v>UN</v>
          </cell>
          <cell r="D3726">
            <v>13.8</v>
          </cell>
        </row>
        <row r="3727">
          <cell r="A3727" t="str">
            <v>EXTINS158</v>
          </cell>
          <cell r="B3727" t="str">
            <v xml:space="preserve">FORN. E APLICAÇÃO DE IMPERMEABILIZAÇÃO COM K11-KZ </v>
          </cell>
          <cell r="C3727" t="str">
            <v>M2</v>
          </cell>
          <cell r="D3727">
            <v>16.5</v>
          </cell>
        </row>
        <row r="3728">
          <cell r="A3728" t="str">
            <v>EXTINS159</v>
          </cell>
          <cell r="B3728" t="str">
            <v>VIAFIX</v>
          </cell>
          <cell r="C3728" t="str">
            <v>KG</v>
          </cell>
          <cell r="D3728">
            <v>8.19</v>
          </cell>
        </row>
        <row r="3729">
          <cell r="A3729">
            <v>121900326</v>
          </cell>
          <cell r="B3729" t="str">
            <v>VIAPLUS 1000</v>
          </cell>
          <cell r="C3729" t="str">
            <v>KG</v>
          </cell>
          <cell r="D3729">
            <v>2.5099999999999998</v>
          </cell>
        </row>
        <row r="3730">
          <cell r="A3730">
            <v>121900327</v>
          </cell>
          <cell r="B3730" t="str">
            <v>VIAPLUS 5000</v>
          </cell>
          <cell r="C3730" t="str">
            <v>KG</v>
          </cell>
          <cell r="D3730">
            <v>8.6</v>
          </cell>
        </row>
        <row r="3731">
          <cell r="A3731" t="str">
            <v>EXTINS162</v>
          </cell>
          <cell r="B3731" t="str">
            <v xml:space="preserve">ARBUSTO EM MUDA H = 50CM </v>
          </cell>
          <cell r="C3731" t="str">
            <v>UN</v>
          </cell>
          <cell r="D3731">
            <v>1.5</v>
          </cell>
        </row>
        <row r="3732">
          <cell r="A3732" t="str">
            <v>EXTINS163</v>
          </cell>
          <cell r="B3732" t="str">
            <v xml:space="preserve">STOP LOG  EM FIBRA DE VIDRO ESTRUTURADO </v>
          </cell>
          <cell r="C3732" t="str">
            <v>UN</v>
          </cell>
          <cell r="D3732">
            <v>95</v>
          </cell>
        </row>
        <row r="3733">
          <cell r="A3733" t="str">
            <v>EXTINS164</v>
          </cell>
          <cell r="B3733" t="str">
            <v>PEITORIL DE GRANITO E = 2,5 CM L= 15CM C/ BORDAS ARREDONDADAS</v>
          </cell>
          <cell r="C3733" t="str">
            <v>M</v>
          </cell>
          <cell r="D3733">
            <v>24.9</v>
          </cell>
        </row>
        <row r="3734">
          <cell r="A3734" t="str">
            <v>EXTINS165</v>
          </cell>
          <cell r="B3734" t="str">
            <v>CONJ.M.-BOMBA SUBM: Q=1,5 L/S, HM=45 MCA E P=1,5CV</v>
          </cell>
          <cell r="C3734" t="str">
            <v>CJ</v>
          </cell>
          <cell r="D3734">
            <v>1156.2</v>
          </cell>
        </row>
        <row r="3735">
          <cell r="A3735" t="str">
            <v>EXTINS166</v>
          </cell>
          <cell r="B3735" t="str">
            <v>CAIXA D AGUA CIMENTO AMIANTO 1000 L</v>
          </cell>
          <cell r="C3735" t="str">
            <v>UN</v>
          </cell>
          <cell r="D3735">
            <v>168.75</v>
          </cell>
        </row>
        <row r="3736">
          <cell r="A3736" t="str">
            <v>EXTINS167</v>
          </cell>
          <cell r="B3736" t="str">
            <v>ESTRUTURA DE AÇO MONTADA E PINTADA C/ TINTA ANTICORROSIVA</v>
          </cell>
          <cell r="C3736" t="str">
            <v>KG</v>
          </cell>
          <cell r="D3736">
            <v>3.85</v>
          </cell>
        </row>
        <row r="3737">
          <cell r="A3737" t="str">
            <v>EXTINS168</v>
          </cell>
          <cell r="B3737" t="str">
            <v>ESTACA MOLDADA IN LOCO TIPO ESTRAUS DN 25 CM</v>
          </cell>
          <cell r="C3737" t="str">
            <v>M</v>
          </cell>
          <cell r="D3737">
            <v>19.5</v>
          </cell>
        </row>
        <row r="3738">
          <cell r="A3738" t="str">
            <v>EXTINS169</v>
          </cell>
          <cell r="B3738" t="str">
            <v xml:space="preserve">ESCORA DE EUCALIPTO DM 12 CM </v>
          </cell>
          <cell r="C3738" t="str">
            <v>UN</v>
          </cell>
        </row>
        <row r="3739">
          <cell r="A3739" t="str">
            <v>EXTINS170</v>
          </cell>
          <cell r="B3739" t="str">
            <v>ESPELHO 4 MM COM ACESSÓRIOS DE FIXAÇÃO</v>
          </cell>
          <cell r="C3739" t="str">
            <v>M2</v>
          </cell>
          <cell r="D3739">
            <v>80</v>
          </cell>
        </row>
        <row r="3740">
          <cell r="A3740" t="str">
            <v>EXTINS171</v>
          </cell>
          <cell r="B3740" t="str">
            <v>TAMPO DE AÇO INOX LISO</v>
          </cell>
          <cell r="C3740" t="str">
            <v>M2</v>
          </cell>
          <cell r="D3740">
            <v>168.98</v>
          </cell>
        </row>
        <row r="3741">
          <cell r="A3741" t="str">
            <v>EXTINS172</v>
          </cell>
          <cell r="B3741" t="str">
            <v>TOALHEIRO METÁLICO PARA TALHA DE PAPEL</v>
          </cell>
          <cell r="C3741" t="str">
            <v>UN</v>
          </cell>
          <cell r="D3741">
            <v>23</v>
          </cell>
        </row>
        <row r="3742">
          <cell r="A3742" t="str">
            <v>EXTINS173</v>
          </cell>
          <cell r="B3742" t="str">
            <v>CABIDE DE LOUÇA SIMPLES COM UM GANCHO</v>
          </cell>
          <cell r="C3742" t="str">
            <v>UN</v>
          </cell>
          <cell r="D3742">
            <v>4.5</v>
          </cell>
        </row>
        <row r="3743">
          <cell r="A3743" t="str">
            <v>EXTINS174</v>
          </cell>
          <cell r="B3743" t="str">
            <v>SOLEIRA DE ARDOSIA L E= 2,5 CM L= 15CM</v>
          </cell>
          <cell r="C3743" t="str">
            <v>M</v>
          </cell>
          <cell r="D3743">
            <v>8.75</v>
          </cell>
        </row>
        <row r="3744">
          <cell r="A3744" t="str">
            <v>EXTINS175</v>
          </cell>
          <cell r="B3744" t="str">
            <v>PEITORIL DE ARDOSIA L E= 2,5 CM L= 15CM</v>
          </cell>
          <cell r="C3744" t="str">
            <v>M</v>
          </cell>
          <cell r="D3744">
            <v>12.5</v>
          </cell>
        </row>
        <row r="3745">
          <cell r="A3745" t="str">
            <v>EXTINS176</v>
          </cell>
          <cell r="B3745" t="str">
            <v>DIVISÓRIA DE ARDÓSIA POLIDA NAS DUS FACES</v>
          </cell>
          <cell r="C3745" t="str">
            <v>M2</v>
          </cell>
          <cell r="D3745">
            <v>88.88</v>
          </cell>
        </row>
        <row r="3746">
          <cell r="A3746" t="str">
            <v>EXTINS177</v>
          </cell>
          <cell r="B3746" t="str">
            <v>PEDRA TIPO PÉ-DE-MOLEQUE</v>
          </cell>
          <cell r="C3746" t="str">
            <v>M2</v>
          </cell>
          <cell r="D3746">
            <v>2.73</v>
          </cell>
        </row>
        <row r="3747">
          <cell r="A3747" t="str">
            <v>EXTINS178</v>
          </cell>
          <cell r="B3747" t="str">
            <v xml:space="preserve">BRAÇADEIRA DE AÇO, TIPO D 3/16'' X 700 MM, C/ ABAS DE 20CM </v>
          </cell>
          <cell r="C3747" t="str">
            <v>UN</v>
          </cell>
          <cell r="D3747">
            <v>19.32</v>
          </cell>
        </row>
        <row r="3748">
          <cell r="A3748" t="str">
            <v>EXTINS179</v>
          </cell>
          <cell r="B3748" t="str">
            <v>PLACA DE FIBRA DE VIDRO PARA DECANTADORES E= 8 MM</v>
          </cell>
          <cell r="C3748" t="str">
            <v>M2</v>
          </cell>
          <cell r="D3748">
            <v>224</v>
          </cell>
        </row>
        <row r="3749">
          <cell r="A3749" t="str">
            <v>EXTINS180</v>
          </cell>
          <cell r="B3749" t="str">
            <v>TALHA TIPO PERKRON INCL. ACESSORIOS E PARAFUSOS</v>
          </cell>
          <cell r="C3749" t="str">
            <v>M2</v>
          </cell>
          <cell r="D3749">
            <v>36.75</v>
          </cell>
        </row>
        <row r="3750">
          <cell r="A3750" t="str">
            <v>EXTINS181</v>
          </cell>
          <cell r="B3750" t="str">
            <v>FORNECIMENTO DE MATERIAL GRANULAR PARA FILTRO ICL. TRANSP. ATE GO</v>
          </cell>
          <cell r="C3750" t="str">
            <v>M3</v>
          </cell>
          <cell r="D3750">
            <v>132.5</v>
          </cell>
        </row>
        <row r="3751">
          <cell r="A3751" t="str">
            <v>EXTINS182</v>
          </cell>
          <cell r="B3751" t="str">
            <v>ALUGUEL DE MAQUINA DE DESENTUPIR TUBOS DE ESGOTO, POTENCIA DE 5 HP</v>
          </cell>
          <cell r="C3751" t="str">
            <v>HP</v>
          </cell>
          <cell r="D3751">
            <v>2.5</v>
          </cell>
        </row>
        <row r="3752">
          <cell r="A3752" t="str">
            <v>EXTINS183</v>
          </cell>
          <cell r="B3752" t="str">
            <v>TIRANTE DE AÇO DN 1'' L= 10 M</v>
          </cell>
          <cell r="C3752" t="str">
            <v>UN</v>
          </cell>
          <cell r="D3752">
            <v>22.78</v>
          </cell>
        </row>
        <row r="3753">
          <cell r="A3753" t="str">
            <v>EXTINS184</v>
          </cell>
          <cell r="B3753" t="str">
            <v xml:space="preserve">JUNTA DE DILATAÇÃO FUNGENBAND 0 - 22 CM </v>
          </cell>
          <cell r="C3753" t="str">
            <v>M</v>
          </cell>
          <cell r="D3753">
            <v>54.68</v>
          </cell>
        </row>
        <row r="3754">
          <cell r="A3754" t="str">
            <v>EXTINS185</v>
          </cell>
          <cell r="B3754" t="str">
            <v>MADEIRIT 12 MM PLASTIFICADO</v>
          </cell>
          <cell r="C3754" t="str">
            <v>M2</v>
          </cell>
          <cell r="D3754">
            <v>18.11</v>
          </cell>
        </row>
        <row r="3755">
          <cell r="A3755" t="str">
            <v>EXTINS186</v>
          </cell>
          <cell r="B3755" t="str">
            <v>LONA PLÁSTICA</v>
          </cell>
          <cell r="C3755" t="str">
            <v>M2</v>
          </cell>
          <cell r="D3755">
            <v>0.54</v>
          </cell>
        </row>
        <row r="3756">
          <cell r="A3756" t="str">
            <v>EXTINS187</v>
          </cell>
          <cell r="B3756" t="str">
            <v>MUDA DE BAMBÚ</v>
          </cell>
          <cell r="C3756" t="str">
            <v>UN</v>
          </cell>
          <cell r="D3756">
            <v>1.2</v>
          </cell>
        </row>
        <row r="3757">
          <cell r="A3757" t="str">
            <v>EXTINS188</v>
          </cell>
          <cell r="B3757" t="str">
            <v>CALHA PARSHALL EM FV 12"; C=1,642 M; L=0,58 M; LIN=0,38 M; H=0,48 M</v>
          </cell>
          <cell r="C3757" t="str">
            <v>UN</v>
          </cell>
          <cell r="D3757">
            <v>2000</v>
          </cell>
        </row>
        <row r="3758">
          <cell r="A3758" t="str">
            <v>EXTINS189</v>
          </cell>
          <cell r="B3758" t="str">
            <v>CANALETA DE CONCRETO SIMPLES MEIA CANA DN 200</v>
          </cell>
          <cell r="C3758" t="str">
            <v>M</v>
          </cell>
          <cell r="D3758">
            <v>5.56</v>
          </cell>
        </row>
        <row r="3759">
          <cell r="A3759" t="str">
            <v>EXTINS190</v>
          </cell>
          <cell r="B3759" t="str">
            <v>IMPRIMAÇÃO COM CM 30</v>
          </cell>
          <cell r="C3759" t="str">
            <v>M2</v>
          </cell>
          <cell r="D3759">
            <v>0.14000000000000001</v>
          </cell>
        </row>
        <row r="3760">
          <cell r="A3760" t="str">
            <v>EXTINS191</v>
          </cell>
          <cell r="B3760" t="str">
            <v>CHAPA EM FIBRA DE VIDRO ESTRUTURADA E =5 MM</v>
          </cell>
          <cell r="C3760" t="str">
            <v>M2</v>
          </cell>
          <cell r="D3760">
            <v>119.88</v>
          </cell>
        </row>
        <row r="3761">
          <cell r="A3761" t="str">
            <v>EXTINS192</v>
          </cell>
          <cell r="B3761" t="str">
            <v>FOSTAR P233</v>
          </cell>
          <cell r="C3761" t="str">
            <v>L</v>
          </cell>
          <cell r="D3761">
            <v>29.78</v>
          </cell>
        </row>
        <row r="3762">
          <cell r="A3762" t="str">
            <v>EXTINS193</v>
          </cell>
          <cell r="B3762" t="str">
            <v>SOLVENTE 906</v>
          </cell>
          <cell r="C3762" t="str">
            <v>L</v>
          </cell>
          <cell r="D3762">
            <v>10</v>
          </cell>
        </row>
        <row r="3763">
          <cell r="A3763" t="str">
            <v>EXTINS194</v>
          </cell>
          <cell r="B3763" t="str">
            <v>ANEL PRE-MOLDADO PARA PV</v>
          </cell>
          <cell r="C3763" t="str">
            <v>UN</v>
          </cell>
          <cell r="D3763">
            <v>23.5</v>
          </cell>
        </row>
        <row r="3764">
          <cell r="A3764" t="str">
            <v>EXTINS195</v>
          </cell>
          <cell r="B3764" t="str">
            <v>TAMPÃO PRE-MOLDADO PARA PV</v>
          </cell>
          <cell r="C3764" t="str">
            <v>UN</v>
          </cell>
          <cell r="D3764">
            <v>27.34</v>
          </cell>
        </row>
        <row r="3765">
          <cell r="A3765" t="str">
            <v>EXTINS196</v>
          </cell>
          <cell r="B3765" t="str">
            <v>COMPORTA DE MADEIRA DE LEI E= 0,03 M</v>
          </cell>
          <cell r="C3765" t="str">
            <v>UN</v>
          </cell>
          <cell r="D3765">
            <v>22.91</v>
          </cell>
        </row>
        <row r="3766">
          <cell r="A3766" t="str">
            <v>EXTINS197</v>
          </cell>
          <cell r="B3766" t="str">
            <v>SIKA TOP 107</v>
          </cell>
          <cell r="C3766" t="str">
            <v>KG</v>
          </cell>
          <cell r="D3766">
            <v>3.64</v>
          </cell>
        </row>
        <row r="3767">
          <cell r="A3767" t="str">
            <v>EXTINS198</v>
          </cell>
          <cell r="B3767" t="str">
            <v>ESCADA MARINH.ALUM. TUBO DN 40 MM, P/ FIXAÇÃO C/ PARAFUSOS L = 40 CM</v>
          </cell>
          <cell r="C3767" t="str">
            <v>M</v>
          </cell>
          <cell r="D3767">
            <v>80</v>
          </cell>
        </row>
        <row r="3768">
          <cell r="A3768" t="str">
            <v>EXTINS199</v>
          </cell>
          <cell r="B3768" t="str">
            <v>LETREIRO EM PAREDE FEITO A PINCEL</v>
          </cell>
          <cell r="C3768" t="str">
            <v>M2</v>
          </cell>
          <cell r="D3768">
            <v>28.5</v>
          </cell>
        </row>
        <row r="3769">
          <cell r="A3769" t="str">
            <v>EXTINS200</v>
          </cell>
          <cell r="B3769" t="str">
            <v>GUICHE EM CANTONEIRA COM GRADE PARA VIDRO, COLOCADO</v>
          </cell>
          <cell r="C3769" t="str">
            <v>M2</v>
          </cell>
          <cell r="D3769">
            <v>156</v>
          </cell>
        </row>
        <row r="3770">
          <cell r="A3770" t="str">
            <v>EXTINS201</v>
          </cell>
          <cell r="B3770" t="str">
            <v>BRAÇADEIRA DE AÇO, TIPO D FERRO CHATO,  5/8''</v>
          </cell>
          <cell r="C3770" t="str">
            <v>UN</v>
          </cell>
          <cell r="D3770">
            <v>5.7</v>
          </cell>
        </row>
        <row r="3771">
          <cell r="A3771" t="str">
            <v>EXTINS202</v>
          </cell>
          <cell r="B3771" t="str">
            <v>MODULAÇÃO DAS TAMPA DE CONCRETO DAS CANALETAS DE CABOS</v>
          </cell>
          <cell r="C3771" t="str">
            <v>UN</v>
          </cell>
          <cell r="D3771">
            <v>28.07</v>
          </cell>
        </row>
        <row r="3772">
          <cell r="A3772" t="str">
            <v>EXTINS203</v>
          </cell>
          <cell r="B3772" t="str">
            <v>MONT. DE ENSECADEIRA DE AÇO 3/8'' CONTRAVENTADA C/ PERFIL  I  6'' X 3/38'' E ATIR. C/ BABO DE AÇO 1/2''</v>
          </cell>
          <cell r="C3772" t="str">
            <v>UN</v>
          </cell>
          <cell r="D3772">
            <v>2116.8000000000002</v>
          </cell>
        </row>
        <row r="3773">
          <cell r="A3773" t="str">
            <v>EXTINS204</v>
          </cell>
          <cell r="B3773" t="str">
            <v>CHAPA ANTEDERRAPANTE PARA PISO E= 3 MM</v>
          </cell>
          <cell r="C3773" t="str">
            <v>M2</v>
          </cell>
          <cell r="D3773">
            <v>66.81</v>
          </cell>
        </row>
        <row r="3774">
          <cell r="A3774" t="str">
            <v>EXTINS205</v>
          </cell>
          <cell r="B3774" t="str">
            <v>CHINCANA EM MADEIRA DE LEI = 1,5CM</v>
          </cell>
          <cell r="C3774" t="str">
            <v>UN</v>
          </cell>
          <cell r="D3774">
            <v>20.51</v>
          </cell>
        </row>
        <row r="3775">
          <cell r="A3775" t="str">
            <v>EXTINS206</v>
          </cell>
          <cell r="B3775" t="str">
            <v>ANCORAGEM EM PERFIL METÁLICO CONFORME PROJETO -ELEV. ITAUÇU</v>
          </cell>
          <cell r="C3775" t="str">
            <v>UN</v>
          </cell>
          <cell r="D3775">
            <v>18</v>
          </cell>
        </row>
        <row r="3776">
          <cell r="A3776" t="str">
            <v>EXTINS207</v>
          </cell>
          <cell r="B3776" t="str">
            <v>COMPORTA METÁLICA REFORÇADA INC/ CANTONEIRAS GUIAS</v>
          </cell>
          <cell r="C3776" t="str">
            <v>M2</v>
          </cell>
          <cell r="D3776">
            <v>180</v>
          </cell>
        </row>
        <row r="3777">
          <cell r="A3777" t="str">
            <v>EXTINS208</v>
          </cell>
          <cell r="B3777" t="str">
            <v>BRAÇ. TIPO ''D'' EM CHAPA E= 5/8'', L= 21/2''; DN 800 MM, ABAS 15 CM</v>
          </cell>
          <cell r="C3777" t="str">
            <v>UN</v>
          </cell>
          <cell r="D3777">
            <v>67</v>
          </cell>
        </row>
        <row r="3778">
          <cell r="A3778" t="str">
            <v>EXTINS209</v>
          </cell>
          <cell r="B3778" t="str">
            <v>TRAVESSIA POR MÉTODO NÃO DESTRUTIVO DN 900 MM</v>
          </cell>
          <cell r="C3778" t="str">
            <v>M</v>
          </cell>
          <cell r="D3778">
            <v>1173.83</v>
          </cell>
        </row>
        <row r="3779">
          <cell r="A3779" t="str">
            <v>EXTINS210</v>
          </cell>
          <cell r="B3779" t="str">
            <v>TRAVESSIA POR MÉTODO NÃO DESTRUTIVO DN 1200 MM</v>
          </cell>
          <cell r="C3779" t="str">
            <v>M</v>
          </cell>
          <cell r="D3779">
            <v>1529</v>
          </cell>
        </row>
        <row r="3780">
          <cell r="A3780" t="str">
            <v>EXTINS211</v>
          </cell>
          <cell r="B3780" t="str">
            <v>TRAVESSIA POR MÉTODO NÃO DESTRUTIVO DN 1500 MM</v>
          </cell>
          <cell r="C3780" t="str">
            <v>M</v>
          </cell>
          <cell r="D3780">
            <v>2005</v>
          </cell>
        </row>
        <row r="3781">
          <cell r="A3781" t="str">
            <v>EXTINS212</v>
          </cell>
          <cell r="B3781" t="str">
            <v>Grelha 400x400mm, ferro de construção malha 50x50</v>
          </cell>
          <cell r="C3781" t="str">
            <v>UN</v>
          </cell>
          <cell r="D3781">
            <v>14.4</v>
          </cell>
        </row>
        <row r="3782">
          <cell r="A3782" t="str">
            <v>EXTINS213</v>
          </cell>
          <cell r="B3782" t="str">
            <v>Módulo de escada (3 degraus)</v>
          </cell>
          <cell r="C3782" t="str">
            <v>un</v>
          </cell>
          <cell r="D3782">
            <v>14.55</v>
          </cell>
        </row>
        <row r="3783">
          <cell r="A3783" t="str">
            <v>EXTINS214</v>
          </cell>
          <cell r="B3783" t="str">
            <v>Módulo de escada (2 degraus)</v>
          </cell>
          <cell r="C3783" t="str">
            <v>un</v>
          </cell>
          <cell r="D3783">
            <v>9.6999999999999993</v>
          </cell>
        </row>
        <row r="3784">
          <cell r="A3784" t="str">
            <v>EXTINS215</v>
          </cell>
          <cell r="B3784" t="str">
            <v>Tampão de rua - padrão Saneago Ø 900 mm (Ferro Dúctul)</v>
          </cell>
          <cell r="C3784" t="str">
            <v>un</v>
          </cell>
        </row>
        <row r="3785">
          <cell r="A3785" t="str">
            <v>EXTINS216</v>
          </cell>
          <cell r="B3785" t="str">
            <v xml:space="preserve">Flange cega Ø 24" chapa 1/2" c/ alças Ø 5/8" e furação PN (Aço Carbono) </v>
          </cell>
          <cell r="C3785" t="str">
            <v>un</v>
          </cell>
          <cell r="D3785">
            <v>720</v>
          </cell>
        </row>
        <row r="3786">
          <cell r="A3786" t="str">
            <v>EXTINS217</v>
          </cell>
          <cell r="B3786" t="str">
            <v>Tampão e caixa para haste de registro (Ferro Dúctil)</v>
          </cell>
          <cell r="C3786" t="str">
            <v>un</v>
          </cell>
          <cell r="D3786">
            <v>143</v>
          </cell>
        </row>
        <row r="3787">
          <cell r="A3787" t="str">
            <v>EXTINS218</v>
          </cell>
          <cell r="B3787" t="str">
            <v>Grade de ferro de construção Ø 1/2" - malha 20 x 20 mm</v>
          </cell>
          <cell r="C3787" t="str">
            <v>un</v>
          </cell>
          <cell r="D3787">
            <v>28</v>
          </cell>
        </row>
        <row r="3788">
          <cell r="A3788" t="str">
            <v>EXTINS219</v>
          </cell>
        </row>
        <row r="3789">
          <cell r="A3789" t="str">
            <v>EXTINS220</v>
          </cell>
        </row>
        <row r="3790">
          <cell r="A3790" t="str">
            <v>EXTINS221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CRONOGRAMA"/>
      <sheetName val="mat1ª cat (2)"/>
      <sheetName val="PORIGINAL"/>
      <sheetName val="Plan1"/>
      <sheetName val="Plan2"/>
      <sheetName val="MEMÓRIA A"/>
      <sheetName val="ORÇAMENTO A"/>
      <sheetName val="ORÇAMENTO B"/>
      <sheetName val="MEMÓRIA B"/>
      <sheetName val="Listas"/>
      <sheetName val="B M Pl04"/>
      <sheetName val="mat1ª_cat_(2)"/>
      <sheetName val="MEMÓRIA_A"/>
      <sheetName val="ORÇAMENTO_A"/>
      <sheetName val="ORÇAMENTO_B"/>
      <sheetName val="MEMÓRIA_B"/>
      <sheetName val="pro-08"/>
      <sheetName val="pro_08"/>
      <sheetName val="CIDADE"/>
      <sheetName val="planejamento"/>
      <sheetName val="insumos"/>
      <sheetName val="Códigos"/>
      <sheetName val="Vínculos (Não Mexer)"/>
      <sheetName val="dados"/>
      <sheetName val="Vínculos"/>
      <sheetName val="motors"/>
      <sheetName val="mat1ª_cat_(2)1"/>
      <sheetName val="MEMÓRIA_A1"/>
      <sheetName val="ORÇAMENTO_A1"/>
      <sheetName val="ORÇAMENTO_B1"/>
      <sheetName val="MEMÓRIA_B1"/>
      <sheetName val="mat1ª_cat_(2)3"/>
      <sheetName val="MEMÓRIA_A3"/>
      <sheetName val="ORÇAMENTO_A3"/>
      <sheetName val="ORÇAMENTO_B3"/>
      <sheetName val="MEMÓRIA_B3"/>
      <sheetName val="mat1ª_cat_(2)2"/>
      <sheetName val="MEMÓRIA_A2"/>
      <sheetName val="ORÇAMENTO_A2"/>
      <sheetName val="ORÇAMENTO_B2"/>
      <sheetName val="MEMÓRIA_B2"/>
      <sheetName val="compos1"/>
      <sheetName val="resumo transporte"/>
      <sheetName val="tabela orçamento"/>
      <sheetName val="TAB_  POÇOS DEFINITIVO _2007  c"/>
    </sheetNames>
    <sheetDataSet>
      <sheetData sheetId="0">
        <row r="1">
          <cell r="B1" t="str">
            <v xml:space="preserve">                     PREFEITURA MUNICIPAL DE GOIÂNIA</v>
          </cell>
        </row>
      </sheetData>
      <sheetData sheetId="1"/>
      <sheetData sheetId="2"/>
      <sheetData sheetId="3" refreshError="1">
        <row r="1">
          <cell r="B1" t="str">
            <v xml:space="preserve">                     PREFEITURA MUNICIPAL DE GOIÂNIA</v>
          </cell>
        </row>
        <row r="2">
          <cell r="B2" t="str">
            <v xml:space="preserve">                     DEPARTAMENTO DE  ESTRADAS E RODAGEM DO MUNICÍPIO DE GOIÂNIA</v>
          </cell>
        </row>
        <row r="4">
          <cell r="C4" t="str">
            <v>ITEM</v>
          </cell>
          <cell r="D4" t="str">
            <v>DISCRIMINAÇÃO DOS SERVIÇOS</v>
          </cell>
          <cell r="E4" t="str">
            <v>UNIDADE</v>
          </cell>
          <cell r="F4" t="str">
            <v>PREÇO</v>
          </cell>
          <cell r="G4" t="str">
            <v>PREÇO</v>
          </cell>
        </row>
        <row r="5">
          <cell r="F5" t="str">
            <v>UNITÁRIO</v>
          </cell>
          <cell r="G5" t="str">
            <v>UNITÁRIO -ATUAL</v>
          </cell>
        </row>
        <row r="7">
          <cell r="C7">
            <v>0</v>
          </cell>
        </row>
        <row r="8">
          <cell r="C8" t="str">
            <v>1.</v>
          </cell>
          <cell r="D8" t="str">
            <v xml:space="preserve"> TERRAPLENAGEM </v>
          </cell>
        </row>
        <row r="9">
          <cell r="C9" t="str">
            <v>1.1</v>
          </cell>
          <cell r="D9" t="str">
            <v xml:space="preserve"> Serviço topográfico e acompanhamento</v>
          </cell>
          <cell r="E9" t="str">
            <v>m²</v>
          </cell>
          <cell r="F9">
            <v>0.15</v>
          </cell>
          <cell r="G9">
            <v>0.18</v>
          </cell>
        </row>
        <row r="10">
          <cell r="C10" t="str">
            <v>1.2</v>
          </cell>
          <cell r="D10" t="str">
            <v xml:space="preserve"> Desmatamento, destocamento e limpeza  </v>
          </cell>
          <cell r="E10" t="str">
            <v>m²</v>
          </cell>
          <cell r="F10">
            <v>0.14000000000000001</v>
          </cell>
          <cell r="G10">
            <v>0.17</v>
          </cell>
        </row>
        <row r="11">
          <cell r="C11" t="str">
            <v>1.3</v>
          </cell>
          <cell r="D11" t="str">
            <v xml:space="preserve"> Transporte de material para distancia &lt;= 5 Km</v>
          </cell>
          <cell r="E11" t="str">
            <v>m³</v>
          </cell>
          <cell r="F11">
            <v>2.3199999999999998</v>
          </cell>
          <cell r="G11">
            <v>2.8</v>
          </cell>
        </row>
        <row r="12">
          <cell r="C12" t="str">
            <v>1.4</v>
          </cell>
          <cell r="D12" t="str">
            <v xml:space="preserve"> Transp. de material para distancia superior a 5 Km (DMT=10Km)</v>
          </cell>
          <cell r="E12" t="str">
            <v>m³xKm</v>
          </cell>
          <cell r="F12">
            <v>0.38</v>
          </cell>
          <cell r="G12">
            <v>0.46</v>
          </cell>
        </row>
        <row r="13">
          <cell r="C13" t="str">
            <v>1.5</v>
          </cell>
          <cell r="D13" t="str">
            <v xml:space="preserve"> Escavação  e  carga  de  material  de  1a  categoria em corte</v>
          </cell>
          <cell r="E13" t="str">
            <v>m³</v>
          </cell>
          <cell r="F13">
            <v>2.64</v>
          </cell>
          <cell r="G13">
            <v>3.18</v>
          </cell>
        </row>
        <row r="14">
          <cell r="C14" t="str">
            <v>1.6</v>
          </cell>
          <cell r="D14" t="str">
            <v xml:space="preserve"> Descarga e espalh. de mat. de 1a categ., em área de bota-fora</v>
          </cell>
          <cell r="E14" t="str">
            <v>m³</v>
          </cell>
          <cell r="F14">
            <v>0.78</v>
          </cell>
          <cell r="G14">
            <v>0.94</v>
          </cell>
        </row>
        <row r="15">
          <cell r="C15" t="str">
            <v>1.7</v>
          </cell>
          <cell r="D15" t="str">
            <v xml:space="preserve"> Escavação e carga de material jazida de 1a categ. para aterro</v>
          </cell>
          <cell r="E15" t="str">
            <v>m³</v>
          </cell>
          <cell r="F15">
            <v>2.0499999999999998</v>
          </cell>
          <cell r="G15">
            <v>2.4700000000000002</v>
          </cell>
        </row>
        <row r="16">
          <cell r="C16" t="str">
            <v>1.8</v>
          </cell>
          <cell r="D16" t="str">
            <v xml:space="preserve"> Transp. de material de jazida, com distancia de aprox. 30 Km</v>
          </cell>
          <cell r="E16" t="str">
            <v>m³xKm</v>
          </cell>
          <cell r="F16">
            <v>0.48</v>
          </cell>
          <cell r="G16">
            <v>0.57999999999999996</v>
          </cell>
        </row>
        <row r="17">
          <cell r="C17" t="str">
            <v>1.9</v>
          </cell>
          <cell r="D17" t="str">
            <v xml:space="preserve"> Aquisição de material de jazida para aterro</v>
          </cell>
          <cell r="E17" t="str">
            <v>m³</v>
          </cell>
          <cell r="F17">
            <v>1.36</v>
          </cell>
          <cell r="G17">
            <v>1.64</v>
          </cell>
        </row>
        <row r="18">
          <cell r="C18" t="str">
            <v>1.10</v>
          </cell>
          <cell r="D18" t="str">
            <v xml:space="preserve"> Espalhamento e compactação de aterros a 95% P.N.</v>
          </cell>
          <cell r="E18" t="str">
            <v>m³</v>
          </cell>
          <cell r="F18">
            <v>2.15</v>
          </cell>
          <cell r="G18">
            <v>2.59</v>
          </cell>
        </row>
        <row r="19">
          <cell r="C19" t="str">
            <v>1.11</v>
          </cell>
          <cell r="D19" t="str">
            <v xml:space="preserve"> Espalhamento e compactação de aterros a 100% P.N.</v>
          </cell>
          <cell r="E19" t="str">
            <v>m³</v>
          </cell>
          <cell r="F19">
            <v>2.4700000000000002</v>
          </cell>
          <cell r="G19">
            <v>2.98</v>
          </cell>
        </row>
        <row r="20">
          <cell r="C20" t="str">
            <v>1.12</v>
          </cell>
          <cell r="D20" t="str">
            <v xml:space="preserve"> Execução de aterros compactados c/ socadores manuais</v>
          </cell>
          <cell r="E20" t="str">
            <v>m³</v>
          </cell>
          <cell r="F20">
            <v>7.99</v>
          </cell>
          <cell r="G20">
            <v>9.6300000000000008</v>
          </cell>
        </row>
        <row r="21">
          <cell r="C21" t="str">
            <v>1.13</v>
          </cell>
          <cell r="D21" t="str">
            <v xml:space="preserve"> Execução de aterros compac. c/ compactador 95% P.N.</v>
          </cell>
          <cell r="E21" t="str">
            <v>m³</v>
          </cell>
          <cell r="F21">
            <v>3.22</v>
          </cell>
          <cell r="G21">
            <v>3.88</v>
          </cell>
        </row>
        <row r="22">
          <cell r="C22" t="str">
            <v>1.14</v>
          </cell>
          <cell r="D22" t="str">
            <v xml:space="preserve"> Execução de aterros dos canteiros e bermas, c/ mat. destinadoa bota-fora,  compact. c/ passadas do equipamento de transp.</v>
          </cell>
          <cell r="E22" t="str">
            <v>m³</v>
          </cell>
          <cell r="F22">
            <v>1.99</v>
          </cell>
          <cell r="G22">
            <v>2.4</v>
          </cell>
        </row>
        <row r="23">
          <cell r="D23" t="str">
            <v xml:space="preserve"> TOTAL DO ITEM 1.</v>
          </cell>
          <cell r="F23" t="str">
            <v>R$</v>
          </cell>
          <cell r="G23" t="str">
            <v>R$</v>
          </cell>
        </row>
        <row r="25">
          <cell r="C25" t="str">
            <v>2.</v>
          </cell>
          <cell r="D25" t="str">
            <v xml:space="preserve"> PAVIMENTAÇÃO</v>
          </cell>
        </row>
        <row r="26">
          <cell r="C26" t="str">
            <v>2.1</v>
          </cell>
          <cell r="D26" t="str">
            <v xml:space="preserve"> Regularização do sub-leito, sem fornecto. do material</v>
          </cell>
          <cell r="E26" t="str">
            <v>m²</v>
          </cell>
          <cell r="F26">
            <v>0.42</v>
          </cell>
          <cell r="G26">
            <v>0.55000000000000004</v>
          </cell>
        </row>
        <row r="27">
          <cell r="C27" t="str">
            <v>2.2</v>
          </cell>
          <cell r="D27" t="str">
            <v xml:space="preserve"> Aquisição de material de jazida, para base e sub-base </v>
          </cell>
          <cell r="E27" t="str">
            <v>m³</v>
          </cell>
          <cell r="F27">
            <v>1.85</v>
          </cell>
          <cell r="G27">
            <v>2.44</v>
          </cell>
        </row>
        <row r="28">
          <cell r="C28" t="str">
            <v>2.3</v>
          </cell>
          <cell r="D28" t="str">
            <v xml:space="preserve"> Escavação e carga de material de jazida (solo laterítico)</v>
          </cell>
          <cell r="E28" t="str">
            <v>m³</v>
          </cell>
          <cell r="F28">
            <v>2.0099999999999998</v>
          </cell>
          <cell r="G28">
            <v>2.65</v>
          </cell>
        </row>
        <row r="29">
          <cell r="C29" t="str">
            <v>2.4</v>
          </cell>
          <cell r="D29" t="str">
            <v xml:space="preserve"> Transporte de material de jazida DT = 30 Km</v>
          </cell>
          <cell r="E29" t="str">
            <v>m³xKm</v>
          </cell>
          <cell r="F29">
            <v>0.43</v>
          </cell>
          <cell r="G29">
            <v>0.56999999999999995</v>
          </cell>
        </row>
        <row r="30">
          <cell r="C30" t="str">
            <v>2.5</v>
          </cell>
          <cell r="D30" t="str">
            <v xml:space="preserve"> Base estabilizada granulometricamente com utilização de solos lateríticos</v>
          </cell>
          <cell r="E30" t="str">
            <v>m³</v>
          </cell>
          <cell r="F30">
            <v>4.0599999999999996</v>
          </cell>
          <cell r="G30">
            <v>5.35</v>
          </cell>
        </row>
        <row r="31">
          <cell r="C31" t="str">
            <v xml:space="preserve"> 2.6</v>
          </cell>
          <cell r="D31" t="str">
            <v xml:space="preserve"> Imprimacao Impermeabilizante</v>
          </cell>
          <cell r="E31" t="str">
            <v>m²</v>
          </cell>
          <cell r="F31">
            <v>0.81</v>
          </cell>
          <cell r="G31">
            <v>1.07</v>
          </cell>
        </row>
        <row r="32">
          <cell r="C32" t="str">
            <v xml:space="preserve"> 2.7</v>
          </cell>
          <cell r="D32" t="str">
            <v xml:space="preserve"> Tratamento superficial duplo, com capa selante</v>
          </cell>
          <cell r="E32" t="str">
            <v>m²</v>
          </cell>
          <cell r="F32">
            <v>2.57</v>
          </cell>
          <cell r="G32">
            <v>3.39</v>
          </cell>
        </row>
        <row r="33">
          <cell r="C33" t="str">
            <v xml:space="preserve"> 2.8</v>
          </cell>
          <cell r="D33" t="str">
            <v xml:space="preserve"> Concreto  betuminoso  usinado  a  quente </v>
          </cell>
          <cell r="E33" t="str">
            <v>m³</v>
          </cell>
          <cell r="F33">
            <v>154.13999999999999</v>
          </cell>
          <cell r="G33">
            <v>203.06</v>
          </cell>
        </row>
        <row r="34">
          <cell r="C34" t="str">
            <v xml:space="preserve"> 2.9</v>
          </cell>
          <cell r="D34" t="str">
            <v xml:space="preserve"> Transporte de CBUQ para distancia media de  25 Km</v>
          </cell>
          <cell r="E34" t="str">
            <v>tXkm</v>
          </cell>
          <cell r="F34">
            <v>0.28000000000000003</v>
          </cell>
          <cell r="G34">
            <v>0.37</v>
          </cell>
        </row>
        <row r="35">
          <cell r="C35" t="str">
            <v xml:space="preserve"> 2.10</v>
          </cell>
          <cell r="D35" t="str">
            <v xml:space="preserve"> Remendo de pavimento estabilizado</v>
          </cell>
          <cell r="E35" t="str">
            <v>m³</v>
          </cell>
          <cell r="F35">
            <v>94.41</v>
          </cell>
          <cell r="G35">
            <v>124.38</v>
          </cell>
        </row>
        <row r="36">
          <cell r="C36" t="str">
            <v xml:space="preserve"> 2.11</v>
          </cell>
          <cell r="D36" t="str">
            <v xml:space="preserve"> Remendo de capa asfáltica</v>
          </cell>
          <cell r="E36" t="str">
            <v>t</v>
          </cell>
          <cell r="F36">
            <v>91.89</v>
          </cell>
          <cell r="G36">
            <v>121.06</v>
          </cell>
        </row>
        <row r="37">
          <cell r="D37" t="str">
            <v xml:space="preserve"> TOTAL DO ITEM 2</v>
          </cell>
          <cell r="F37" t="str">
            <v>R$</v>
          </cell>
          <cell r="G37" t="str">
            <v>R$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C39" t="str">
            <v xml:space="preserve"> 3</v>
          </cell>
          <cell r="D39" t="str">
            <v xml:space="preserve"> DRENAGEM E CANALIZAÇÃO</v>
          </cell>
          <cell r="E39">
            <v>0</v>
          </cell>
          <cell r="F39">
            <v>0</v>
          </cell>
          <cell r="G39">
            <v>0</v>
          </cell>
        </row>
        <row r="40">
          <cell r="C40" t="str">
            <v xml:space="preserve"> 3.1</v>
          </cell>
          <cell r="D40" t="str">
            <v xml:space="preserve"> Limpeza da faixa do córrego</v>
          </cell>
          <cell r="E40">
            <v>0</v>
          </cell>
          <cell r="F40">
            <v>0</v>
          </cell>
          <cell r="G40">
            <v>0</v>
          </cell>
        </row>
        <row r="41">
          <cell r="C41" t="str">
            <v xml:space="preserve"> 3.1.1</v>
          </cell>
          <cell r="D41" t="str">
            <v xml:space="preserve"> Limpeza e carga</v>
          </cell>
          <cell r="E41" t="str">
            <v>m²</v>
          </cell>
          <cell r="F41">
            <v>0.49</v>
          </cell>
          <cell r="G41">
            <v>0.56999999999999995</v>
          </cell>
        </row>
        <row r="42">
          <cell r="C42" t="str">
            <v xml:space="preserve"> 3.1.2</v>
          </cell>
          <cell r="D42" t="str">
            <v xml:space="preserve"> Transporte do material resultante da limpeza com distância  de ate 5 Km (vol. médio medido pela capacidade dos caminhões)</v>
          </cell>
          <cell r="E42" t="str">
            <v>m³</v>
          </cell>
          <cell r="F42">
            <v>2.27</v>
          </cell>
          <cell r="G42">
            <v>2.65</v>
          </cell>
        </row>
        <row r="43">
          <cell r="C43" t="str">
            <v xml:space="preserve"> 3.2</v>
          </cell>
          <cell r="D43" t="str">
            <v xml:space="preserve"> Escavação do canal</v>
          </cell>
          <cell r="E43">
            <v>0</v>
          </cell>
          <cell r="F43">
            <v>0</v>
          </cell>
          <cell r="G43">
            <v>0</v>
          </cell>
        </row>
        <row r="44">
          <cell r="C44" t="str">
            <v xml:space="preserve"> 3.2.1</v>
          </cell>
          <cell r="D44" t="str">
            <v xml:space="preserve"> Escavação e carga de material de 1p categ., com profundidade  de ate 3,0m, c/ emprego de escavadeira hidráulica</v>
          </cell>
          <cell r="E44" t="str">
            <v>m³</v>
          </cell>
          <cell r="F44">
            <v>5.07</v>
          </cell>
          <cell r="G44">
            <v>5.93</v>
          </cell>
        </row>
        <row r="45">
          <cell r="C45" t="str">
            <v xml:space="preserve"> 3.2.2</v>
          </cell>
          <cell r="D45" t="str">
            <v xml:space="preserve"> Escavação e carga de material de 2p categ., com utilização de  compressor e guincho.</v>
          </cell>
          <cell r="E45" t="str">
            <v>m³</v>
          </cell>
          <cell r="F45">
            <v>36.68</v>
          </cell>
          <cell r="G45">
            <v>42.89</v>
          </cell>
        </row>
        <row r="46">
          <cell r="C46" t="str">
            <v>3.2.3</v>
          </cell>
          <cell r="D46" t="str">
            <v xml:space="preserve"> Escavação de material de 3p categoria</v>
          </cell>
          <cell r="E46" t="str">
            <v>m³</v>
          </cell>
          <cell r="F46">
            <v>94.32</v>
          </cell>
          <cell r="G46">
            <v>110.3</v>
          </cell>
        </row>
        <row r="47">
          <cell r="C47" t="str">
            <v>3.2.4</v>
          </cell>
          <cell r="D47" t="str">
            <v xml:space="preserve"> Escavação e carga de solo mole, ate a profundidade de 3,0 m,  com emprego de escavadeira hidráulica</v>
          </cell>
          <cell r="E47" t="str">
            <v>m³</v>
          </cell>
          <cell r="F47">
            <v>6.44</v>
          </cell>
          <cell r="G47">
            <v>7.53</v>
          </cell>
        </row>
        <row r="48">
          <cell r="C48" t="str">
            <v>3.2.5</v>
          </cell>
          <cell r="D48" t="str">
            <v xml:space="preserve"> Carga de material de 1p e 2p categ., quando impossibilitada a  operação conjunta de escavação e carga</v>
          </cell>
          <cell r="E48" t="str">
            <v>m³</v>
          </cell>
          <cell r="F48">
            <v>1.59</v>
          </cell>
          <cell r="G48">
            <v>1.86</v>
          </cell>
        </row>
        <row r="49">
          <cell r="C49" t="str">
            <v xml:space="preserve"> 3.2.6</v>
          </cell>
          <cell r="D49" t="str">
            <v xml:space="preserve"> Carga de material de 3p categoria</v>
          </cell>
          <cell r="E49" t="str">
            <v>m³</v>
          </cell>
          <cell r="F49">
            <v>1.78</v>
          </cell>
          <cell r="G49">
            <v>2.08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</row>
        <row r="51">
          <cell r="C51" t="str">
            <v xml:space="preserve"> 3.2.7</v>
          </cell>
          <cell r="D51" t="str">
            <v xml:space="preserve"> Transporte de material de 1p e 2p categ., resultante de escavação do canal, para distancia de ate 5 Km</v>
          </cell>
          <cell r="E51" t="str">
            <v>m³</v>
          </cell>
          <cell r="F51">
            <v>2.27</v>
          </cell>
          <cell r="G51">
            <v>2.65</v>
          </cell>
        </row>
        <row r="52">
          <cell r="C52" t="str">
            <v>3.2.8</v>
          </cell>
          <cell r="D52" t="str">
            <v xml:space="preserve"> Transporte de material de 1p e 2p categ., resultante de escavação do canal, para distancia superior a 5 Km</v>
          </cell>
          <cell r="E52" t="str">
            <v>m³xKm</v>
          </cell>
          <cell r="F52">
            <v>0.37</v>
          </cell>
          <cell r="G52">
            <v>0.43</v>
          </cell>
        </row>
        <row r="53">
          <cell r="C53" t="str">
            <v>3.2.9</v>
          </cell>
          <cell r="D53" t="str">
            <v xml:space="preserve"> Descarga e espalhamento na área do bota-fora, de material  resultante da escavação do canal</v>
          </cell>
          <cell r="E53" t="str">
            <v>m³</v>
          </cell>
          <cell r="F53">
            <v>0.77</v>
          </cell>
          <cell r="G53">
            <v>0.9</v>
          </cell>
        </row>
        <row r="54">
          <cell r="C54" t="str">
            <v xml:space="preserve"> 3.3</v>
          </cell>
          <cell r="D54" t="str">
            <v xml:space="preserve"> Escavação manual de valas, em material de 1p categ.,   com  profundidade de ate 2,0 m, p/ assentamento de tubos</v>
          </cell>
          <cell r="E54" t="str">
            <v>m³</v>
          </cell>
          <cell r="F54">
            <v>6.12</v>
          </cell>
          <cell r="G54">
            <v>7.16</v>
          </cell>
        </row>
        <row r="55">
          <cell r="C55" t="str">
            <v xml:space="preserve"> 3.4</v>
          </cell>
          <cell r="D55" t="str">
            <v xml:space="preserve"> Escavação mecânica de valas, em material de 1p categ.,   com  profundidade de ate 2,0 m, p/ assentamento de tubos</v>
          </cell>
          <cell r="E55" t="str">
            <v>m³</v>
          </cell>
          <cell r="F55">
            <v>2.11</v>
          </cell>
          <cell r="G55">
            <v>2.4700000000000002</v>
          </cell>
        </row>
        <row r="56">
          <cell r="C56" t="str">
            <v xml:space="preserve"> 3.5</v>
          </cell>
          <cell r="D56" t="str">
            <v xml:space="preserve"> Esgotamento de valas e cavas, c/ utilização de bombas</v>
          </cell>
          <cell r="E56" t="str">
            <v>HpxHr</v>
          </cell>
          <cell r="F56">
            <v>5.86</v>
          </cell>
          <cell r="G56">
            <v>6.85</v>
          </cell>
        </row>
        <row r="57">
          <cell r="C57" t="str">
            <v xml:space="preserve"> 3.6</v>
          </cell>
          <cell r="D57" t="str">
            <v xml:space="preserve"> Aquisição, escavação e carga de material de jazida p/ reaterro de valas e parte do canal</v>
          </cell>
          <cell r="E57" t="str">
            <v>m³</v>
          </cell>
          <cell r="F57">
            <v>4.12</v>
          </cell>
          <cell r="G57">
            <v>4.82</v>
          </cell>
        </row>
        <row r="58">
          <cell r="C58" t="str">
            <v xml:space="preserve"> 3.7</v>
          </cell>
          <cell r="D58" t="str">
            <v xml:space="preserve"> Reaterro de valas, compactado manualmente</v>
          </cell>
          <cell r="E58" t="str">
            <v>m³</v>
          </cell>
          <cell r="F58">
            <v>6.57</v>
          </cell>
          <cell r="G58">
            <v>7.68</v>
          </cell>
        </row>
        <row r="59">
          <cell r="C59" t="str">
            <v xml:space="preserve"> 3.8</v>
          </cell>
          <cell r="D59" t="str">
            <v xml:space="preserve"> Reaterro de valas, compactadas c/ compactador ate 95% PN</v>
          </cell>
          <cell r="E59" t="str">
            <v>m³</v>
          </cell>
          <cell r="F59">
            <v>2.66</v>
          </cell>
          <cell r="G59">
            <v>3.11</v>
          </cell>
        </row>
        <row r="60">
          <cell r="C60" t="str">
            <v xml:space="preserve"> 3.9</v>
          </cell>
          <cell r="D60" t="str">
            <v xml:space="preserve"> Escoramento de valas c/ pranchas de madeira do tipo aberto  para profundidade de ate 2,5 m</v>
          </cell>
          <cell r="E60" t="str">
            <v>m²</v>
          </cell>
          <cell r="F60">
            <v>6.28</v>
          </cell>
          <cell r="G60">
            <v>7.34</v>
          </cell>
        </row>
        <row r="61">
          <cell r="C61" t="str">
            <v xml:space="preserve"> 3.10</v>
          </cell>
          <cell r="D61" t="str">
            <v xml:space="preserve"> Escoramento de valas c/ pranchas de madeira do tipo fechado  para profundidade de ate 2,5 m</v>
          </cell>
          <cell r="E61" t="str">
            <v>m²</v>
          </cell>
          <cell r="F61">
            <v>11.29</v>
          </cell>
          <cell r="G61">
            <v>13.2</v>
          </cell>
        </row>
        <row r="62">
          <cell r="C62" t="str">
            <v xml:space="preserve"> 3.11</v>
          </cell>
          <cell r="D62" t="str">
            <v xml:space="preserve"> Estaca prancha n_x0014_ 5 fornecimento e escavação. estronca,  caixão I-8 longarina I-12</v>
          </cell>
          <cell r="E62" t="str">
            <v>m³</v>
          </cell>
          <cell r="F62">
            <v>74.41</v>
          </cell>
          <cell r="G62">
            <v>87.02</v>
          </cell>
        </row>
        <row r="63">
          <cell r="C63" t="str">
            <v xml:space="preserve"> 3.12</v>
          </cell>
          <cell r="D63" t="str">
            <v xml:space="preserve"> Fornecimento, transporte e assentamento de tubos de concreto  para drenagem</v>
          </cell>
          <cell r="E63">
            <v>0</v>
          </cell>
          <cell r="F63">
            <v>0</v>
          </cell>
          <cell r="G63">
            <v>0</v>
          </cell>
        </row>
        <row r="64">
          <cell r="C64" t="str">
            <v>3.12.1</v>
          </cell>
          <cell r="D64" t="str">
            <v xml:space="preserve"> Tipo diâmetro 300 mm p/ drenos</v>
          </cell>
          <cell r="E64" t="str">
            <v>m</v>
          </cell>
          <cell r="F64">
            <v>30.07</v>
          </cell>
          <cell r="G64">
            <v>35.159999999999997</v>
          </cell>
        </row>
        <row r="65">
          <cell r="C65" t="str">
            <v xml:space="preserve"> 3.12.2</v>
          </cell>
          <cell r="D65" t="str">
            <v xml:space="preserve"> Tipo CA-1 diâmetro 400 mm</v>
          </cell>
          <cell r="E65" t="str">
            <v>m</v>
          </cell>
          <cell r="F65">
            <v>25.67</v>
          </cell>
          <cell r="G65">
            <v>30.02</v>
          </cell>
        </row>
        <row r="66">
          <cell r="C66" t="str">
            <v xml:space="preserve"> 3.12.3</v>
          </cell>
          <cell r="D66" t="str">
            <v xml:space="preserve"> Tipo CA-1 diâmetro 600 mm</v>
          </cell>
          <cell r="E66" t="str">
            <v>m</v>
          </cell>
          <cell r="F66">
            <v>60.34</v>
          </cell>
          <cell r="G66">
            <v>70.56</v>
          </cell>
        </row>
        <row r="67">
          <cell r="C67" t="str">
            <v xml:space="preserve"> 3.12.4</v>
          </cell>
          <cell r="D67" t="str">
            <v xml:space="preserve"> Tipo CA-1 diâmetro 800 mm</v>
          </cell>
          <cell r="E67" t="str">
            <v>m</v>
          </cell>
          <cell r="F67">
            <v>86.35</v>
          </cell>
          <cell r="G67">
            <v>100.98</v>
          </cell>
        </row>
        <row r="68">
          <cell r="C68" t="str">
            <v xml:space="preserve"> 3.12.5</v>
          </cell>
          <cell r="D68" t="str">
            <v xml:space="preserve"> Tipo CA-1 diâmetro 1.000 mm</v>
          </cell>
          <cell r="E68" t="str">
            <v>m</v>
          </cell>
          <cell r="F68">
            <v>105.83</v>
          </cell>
          <cell r="G68">
            <v>123.76</v>
          </cell>
        </row>
        <row r="69">
          <cell r="C69" t="str">
            <v xml:space="preserve"> 3.12.6</v>
          </cell>
          <cell r="D69" t="str">
            <v xml:space="preserve"> Tipo CA-1 diâmetro 1.200 mm</v>
          </cell>
          <cell r="E69" t="str">
            <v>m</v>
          </cell>
          <cell r="F69">
            <v>223.9</v>
          </cell>
          <cell r="G69">
            <v>261.83</v>
          </cell>
        </row>
        <row r="70">
          <cell r="C70" t="str">
            <v xml:space="preserve"> 3.12.7</v>
          </cell>
          <cell r="D70" t="str">
            <v xml:space="preserve"> Tipo CA-1 diâmetro 1.500 mm</v>
          </cell>
          <cell r="E70" t="str">
            <v>m</v>
          </cell>
          <cell r="F70">
            <v>277.86</v>
          </cell>
          <cell r="G70">
            <v>324.93</v>
          </cell>
        </row>
        <row r="71">
          <cell r="C71" t="str">
            <v xml:space="preserve"> 3.13</v>
          </cell>
          <cell r="D71" t="str">
            <v xml:space="preserve"> Poço de Visita parte fixa c/ 1,0 m de altura, em alvenaria  de tijolos, para rede</v>
          </cell>
          <cell r="E71">
            <v>0</v>
          </cell>
          <cell r="F71">
            <v>0</v>
          </cell>
          <cell r="G71">
            <v>0</v>
          </cell>
        </row>
        <row r="72">
          <cell r="C72" t="str">
            <v xml:space="preserve"> 3.13.1</v>
          </cell>
          <cell r="D72" t="str">
            <v xml:space="preserve"> De diâmetro 600 mm</v>
          </cell>
          <cell r="E72" t="str">
            <v>Un</v>
          </cell>
          <cell r="F72">
            <v>288.3</v>
          </cell>
          <cell r="G72">
            <v>337.14</v>
          </cell>
        </row>
        <row r="73">
          <cell r="C73" t="str">
            <v xml:space="preserve"> 3.13.2</v>
          </cell>
          <cell r="D73" t="str">
            <v xml:space="preserve"> De diâmetro 800 mm</v>
          </cell>
          <cell r="E73" t="str">
            <v>Un</v>
          </cell>
          <cell r="F73">
            <v>598.83000000000004</v>
          </cell>
          <cell r="G73">
            <v>700.27</v>
          </cell>
        </row>
        <row r="74">
          <cell r="C74" t="str">
            <v xml:space="preserve"> 3.13.3</v>
          </cell>
          <cell r="D74" t="str">
            <v xml:space="preserve"> De diâmetro 1.000 mm</v>
          </cell>
          <cell r="E74" t="str">
            <v>Un</v>
          </cell>
          <cell r="F74">
            <v>705.42</v>
          </cell>
          <cell r="G74">
            <v>824.92</v>
          </cell>
        </row>
        <row r="75">
          <cell r="C75" t="str">
            <v xml:space="preserve"> 3.13.4</v>
          </cell>
          <cell r="D75" t="str">
            <v xml:space="preserve"> De diâmetro 1.200 mm</v>
          </cell>
          <cell r="E75" t="str">
            <v>Un</v>
          </cell>
          <cell r="F75">
            <v>938.76</v>
          </cell>
          <cell r="G75">
            <v>1097.79</v>
          </cell>
        </row>
        <row r="76">
          <cell r="C76" t="str">
            <v xml:space="preserve"> 3.13.5</v>
          </cell>
          <cell r="D76" t="str">
            <v xml:space="preserve"> De diâmetro 1.500 mm</v>
          </cell>
          <cell r="E76" t="str">
            <v>Un</v>
          </cell>
          <cell r="F76">
            <v>1173.6099999999999</v>
          </cell>
          <cell r="G76">
            <v>1372.42</v>
          </cell>
        </row>
        <row r="77">
          <cell r="C77" t="str">
            <v xml:space="preserve"> 3.14</v>
          </cell>
          <cell r="D77" t="str">
            <v xml:space="preserve"> Acréscimo na altura de PV para rede</v>
          </cell>
          <cell r="E77">
            <v>0</v>
          </cell>
          <cell r="F77">
            <v>0</v>
          </cell>
          <cell r="G77">
            <v>0</v>
          </cell>
        </row>
        <row r="78">
          <cell r="C78" t="str">
            <v xml:space="preserve"> 3.14.1</v>
          </cell>
          <cell r="D78" t="str">
            <v xml:space="preserve"> De diâmetro 600 mm</v>
          </cell>
          <cell r="E78" t="str">
            <v>m</v>
          </cell>
          <cell r="F78">
            <v>102.08</v>
          </cell>
          <cell r="G78">
            <v>119.37</v>
          </cell>
        </row>
        <row r="79">
          <cell r="C79" t="str">
            <v xml:space="preserve"> 3.14.2</v>
          </cell>
          <cell r="D79" t="str">
            <v xml:space="preserve"> De diâmetro 800 mm</v>
          </cell>
          <cell r="E79" t="str">
            <v>m</v>
          </cell>
          <cell r="F79">
            <v>211.54</v>
          </cell>
          <cell r="G79">
            <v>247.37</v>
          </cell>
        </row>
        <row r="80">
          <cell r="C80" t="str">
            <v xml:space="preserve"> 3.14.3</v>
          </cell>
          <cell r="D80" t="str">
            <v xml:space="preserve"> De diâmetro 1.000 mm</v>
          </cell>
          <cell r="E80" t="str">
            <v>m</v>
          </cell>
          <cell r="F80">
            <v>235.62</v>
          </cell>
          <cell r="G80">
            <v>275.52999999999997</v>
          </cell>
        </row>
        <row r="81">
          <cell r="C81" t="str">
            <v xml:space="preserve"> 3.14.4</v>
          </cell>
          <cell r="D81" t="str">
            <v xml:space="preserve"> De diâmetro 1.200 mm</v>
          </cell>
          <cell r="E81" t="str">
            <v>m</v>
          </cell>
          <cell r="F81">
            <v>333.19</v>
          </cell>
          <cell r="G81">
            <v>389.63</v>
          </cell>
        </row>
        <row r="82">
          <cell r="C82" t="str">
            <v xml:space="preserve"> 3.14.5</v>
          </cell>
          <cell r="D82" t="str">
            <v xml:space="preserve"> De diâmetro 1.500 mm</v>
          </cell>
          <cell r="E82" t="str">
            <v>m</v>
          </cell>
          <cell r="F82">
            <v>386.86</v>
          </cell>
          <cell r="G82">
            <v>452.39</v>
          </cell>
        </row>
        <row r="83">
          <cell r="C83" t="str">
            <v xml:space="preserve"> 3.15</v>
          </cell>
          <cell r="D83" t="str">
            <v xml:space="preserve"> Chaminé para poço de visita, inclusive tampão modelo DER-Mu</v>
          </cell>
          <cell r="E83" t="str">
            <v>m</v>
          </cell>
          <cell r="F83">
            <v>159.19999999999999</v>
          </cell>
          <cell r="G83">
            <v>186.17</v>
          </cell>
        </row>
        <row r="84">
          <cell r="C84" t="str">
            <v xml:space="preserve"> 3.16</v>
          </cell>
          <cell r="D84" t="str">
            <v xml:space="preserve"> Lastro de brita</v>
          </cell>
          <cell r="E84" t="str">
            <v>m³</v>
          </cell>
          <cell r="F84">
            <v>29.88</v>
          </cell>
          <cell r="G84">
            <v>34.94</v>
          </cell>
        </row>
        <row r="85">
          <cell r="C85" t="str">
            <v xml:space="preserve"> 3.17</v>
          </cell>
          <cell r="D85" t="str">
            <v xml:space="preserve"> Fornecimento e execução de muros de contenção em  gabiões no canal e encostas</v>
          </cell>
          <cell r="E85" t="str">
            <v>m³</v>
          </cell>
          <cell r="F85">
            <v>142.63999999999999</v>
          </cell>
          <cell r="G85">
            <v>166.8</v>
          </cell>
        </row>
        <row r="86">
          <cell r="C86" t="str">
            <v xml:space="preserve"> 3.18</v>
          </cell>
          <cell r="D86" t="str">
            <v xml:space="preserve"> Meio-fio de concreto moldado no local padrão DER-Mu</v>
          </cell>
          <cell r="E86" t="str">
            <v>m</v>
          </cell>
          <cell r="F86">
            <v>5.9</v>
          </cell>
          <cell r="G86">
            <v>6.9</v>
          </cell>
        </row>
        <row r="87">
          <cell r="C87" t="str">
            <v xml:space="preserve"> 3.19</v>
          </cell>
          <cell r="D87" t="str">
            <v xml:space="preserve"> Meio-fio e sarjeta de concreto moldado no local padrão DER-Mu</v>
          </cell>
          <cell r="E87" t="str">
            <v>m</v>
          </cell>
          <cell r="F87">
            <v>13.92</v>
          </cell>
          <cell r="G87">
            <v>16.28</v>
          </cell>
        </row>
        <row r="88">
          <cell r="C88" t="str">
            <v xml:space="preserve"> 3.20</v>
          </cell>
          <cell r="D88" t="str">
            <v xml:space="preserve"> Boca de lobo em concreto pre-moldado, modelo DER-Mu</v>
          </cell>
          <cell r="E88" t="str">
            <v>m</v>
          </cell>
          <cell r="F88">
            <v>150.63</v>
          </cell>
          <cell r="G88">
            <v>176.15</v>
          </cell>
        </row>
        <row r="89">
          <cell r="C89" t="str">
            <v xml:space="preserve"> 3.21</v>
          </cell>
          <cell r="D89" t="str">
            <v xml:space="preserve"> Meia-cana diâmetro 400 mm, p/ drenagem superficial,  instalação e fornecimento</v>
          </cell>
          <cell r="E89" t="str">
            <v>m</v>
          </cell>
          <cell r="F89">
            <v>24.11</v>
          </cell>
          <cell r="G89">
            <v>28.19</v>
          </cell>
        </row>
        <row r="90">
          <cell r="D90" t="str">
            <v xml:space="preserve"> TOTAL DO ITEM 3</v>
          </cell>
          <cell r="F90" t="str">
            <v>R$</v>
          </cell>
          <cell r="G90" t="str">
            <v>R$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</v>
          </cell>
        </row>
        <row r="92">
          <cell r="C92" t="str">
            <v xml:space="preserve"> 4</v>
          </cell>
          <cell r="D92" t="str">
            <v xml:space="preserve"> OBRAS DE ARTE ESPECIAIS</v>
          </cell>
          <cell r="E92">
            <v>0</v>
          </cell>
          <cell r="F92">
            <v>0</v>
          </cell>
          <cell r="G92">
            <v>0</v>
          </cell>
        </row>
        <row r="93">
          <cell r="C93" t="str">
            <v xml:space="preserve"> 4.1</v>
          </cell>
          <cell r="D93" t="str">
            <v xml:space="preserve"> Bueiros celulares</v>
          </cell>
          <cell r="E93" t="str">
            <v>VB</v>
          </cell>
        </row>
        <row r="94">
          <cell r="C94" t="str">
            <v xml:space="preserve"> 4.2</v>
          </cell>
          <cell r="D94" t="str">
            <v xml:space="preserve"> Passarelas em concreto armado</v>
          </cell>
          <cell r="E94" t="str">
            <v>VB</v>
          </cell>
        </row>
        <row r="95">
          <cell r="C95" t="str">
            <v xml:space="preserve"> 4.3</v>
          </cell>
          <cell r="D95" t="str">
            <v xml:space="preserve"> Cortinas de contenção em concreto armado</v>
          </cell>
          <cell r="E95" t="str">
            <v>VB</v>
          </cell>
        </row>
        <row r="96">
          <cell r="C96" t="str">
            <v xml:space="preserve"> 4.4</v>
          </cell>
          <cell r="D96" t="str">
            <v xml:space="preserve"> Ponte</v>
          </cell>
          <cell r="E96" t="str">
            <v>m²</v>
          </cell>
        </row>
        <row r="97">
          <cell r="C97" t="str">
            <v xml:space="preserve"> 4.4.1</v>
          </cell>
          <cell r="D97" t="str">
            <v xml:space="preserve"> Ferragem depositada</v>
          </cell>
          <cell r="E97" t="str">
            <v>Kg</v>
          </cell>
          <cell r="F97">
            <v>1.7</v>
          </cell>
          <cell r="G97">
            <v>1.99</v>
          </cell>
        </row>
        <row r="98">
          <cell r="C98" t="str">
            <v xml:space="preserve"> 4.4.2</v>
          </cell>
          <cell r="D98" t="str">
            <v xml:space="preserve"> Infra-estrutura</v>
          </cell>
          <cell r="E98">
            <v>0</v>
          </cell>
          <cell r="F98">
            <v>0</v>
          </cell>
          <cell r="G98">
            <v>0</v>
          </cell>
        </row>
        <row r="99">
          <cell r="C99" t="str">
            <v xml:space="preserve"> 4.4.2.1</v>
          </cell>
          <cell r="D99" t="str">
            <v xml:space="preserve"> Tubulão a céu aberto</v>
          </cell>
          <cell r="E99">
            <v>0</v>
          </cell>
          <cell r="F99">
            <v>0</v>
          </cell>
          <cell r="G99">
            <v>0</v>
          </cell>
        </row>
        <row r="100">
          <cell r="D100" t="str">
            <v xml:space="preserve"> - Escavação em mat. de 1a. categoria</v>
          </cell>
          <cell r="E100" t="str">
            <v>m³</v>
          </cell>
          <cell r="F100">
            <v>93.96</v>
          </cell>
          <cell r="G100">
            <v>109.88</v>
          </cell>
        </row>
        <row r="101">
          <cell r="C101">
            <v>0</v>
          </cell>
          <cell r="D101" t="str">
            <v xml:space="preserve"> - Escavação em mat. de 2a. categoria</v>
          </cell>
          <cell r="E101" t="str">
            <v>m³</v>
          </cell>
          <cell r="F101">
            <v>125.72</v>
          </cell>
          <cell r="G101">
            <v>147.02000000000001</v>
          </cell>
        </row>
        <row r="102">
          <cell r="C102">
            <v>0</v>
          </cell>
          <cell r="D102" t="str">
            <v xml:space="preserve"> - Alargamento de base em mat.  de 2a. categoria</v>
          </cell>
          <cell r="E102" t="str">
            <v>m³</v>
          </cell>
          <cell r="F102">
            <v>251.45</v>
          </cell>
          <cell r="G102">
            <v>294.05</v>
          </cell>
        </row>
        <row r="103">
          <cell r="C103">
            <v>0</v>
          </cell>
          <cell r="D103" t="str">
            <v xml:space="preserve"> - Escavação em mat. de 3a. categoria</v>
          </cell>
          <cell r="E103" t="str">
            <v>m³</v>
          </cell>
          <cell r="F103">
            <v>183.24</v>
          </cell>
          <cell r="G103">
            <v>214.28</v>
          </cell>
        </row>
        <row r="104">
          <cell r="C104">
            <v>0</v>
          </cell>
          <cell r="D104" t="str">
            <v xml:space="preserve"> - Alargamento de base em mat.  de 3a. categoria</v>
          </cell>
          <cell r="E104" t="str">
            <v>m³</v>
          </cell>
          <cell r="F104">
            <v>549.70000000000005</v>
          </cell>
          <cell r="G104">
            <v>642.82000000000005</v>
          </cell>
        </row>
        <row r="105">
          <cell r="C105" t="str">
            <v xml:space="preserve"> 4.4..2.2</v>
          </cell>
          <cell r="D105" t="str">
            <v xml:space="preserve"> Tubulão a ar comprimido</v>
          </cell>
          <cell r="E105">
            <v>0</v>
          </cell>
          <cell r="G105">
            <v>0</v>
          </cell>
        </row>
        <row r="106">
          <cell r="C106">
            <v>0</v>
          </cell>
          <cell r="D106" t="str">
            <v xml:space="preserve"> - Escavação em mat. de 1a. categoria</v>
          </cell>
          <cell r="E106" t="str">
            <v>m³</v>
          </cell>
          <cell r="F106">
            <v>384.94</v>
          </cell>
          <cell r="G106">
            <v>450.15</v>
          </cell>
        </row>
        <row r="107">
          <cell r="C107">
            <v>0</v>
          </cell>
          <cell r="D107" t="str">
            <v xml:space="preserve"> - Alargamento de base em mat.  de 1a. categoria</v>
          </cell>
          <cell r="E107" t="str">
            <v>m³</v>
          </cell>
          <cell r="F107">
            <v>769.89</v>
          </cell>
          <cell r="G107">
            <v>900.31</v>
          </cell>
        </row>
        <row r="108">
          <cell r="C108">
            <v>0</v>
          </cell>
          <cell r="D108" t="str">
            <v xml:space="preserve"> - Escavação em mat. de 2a. categoria</v>
          </cell>
          <cell r="E108" t="str">
            <v>m³</v>
          </cell>
          <cell r="F108">
            <v>513.26</v>
          </cell>
          <cell r="G108">
            <v>600.21</v>
          </cell>
        </row>
        <row r="109">
          <cell r="C109">
            <v>0</v>
          </cell>
          <cell r="D109" t="str">
            <v xml:space="preserve"> - Alargamento de base em mat.  de 2a. categoria</v>
          </cell>
          <cell r="E109" t="str">
            <v>m³</v>
          </cell>
          <cell r="F109">
            <v>1026.52</v>
          </cell>
          <cell r="G109">
            <v>1200.4100000000001</v>
          </cell>
        </row>
        <row r="110">
          <cell r="C110">
            <v>0</v>
          </cell>
          <cell r="D110" t="str">
            <v xml:space="preserve"> - Escavação em mat. de 3a. categoria</v>
          </cell>
          <cell r="E110" t="str">
            <v>m³</v>
          </cell>
          <cell r="F110">
            <v>668.22</v>
          </cell>
          <cell r="G110">
            <v>781.42</v>
          </cell>
        </row>
        <row r="111">
          <cell r="C111">
            <v>0</v>
          </cell>
          <cell r="D111" t="str">
            <v xml:space="preserve"> - Alargamento da base em rocha</v>
          </cell>
          <cell r="E111" t="str">
            <v>m³</v>
          </cell>
          <cell r="F111">
            <v>2004.66</v>
          </cell>
          <cell r="G111">
            <v>2344.25</v>
          </cell>
        </row>
        <row r="112">
          <cell r="C112" t="str">
            <v xml:space="preserve"> 4.4.2.3</v>
          </cell>
          <cell r="D112" t="str">
            <v xml:space="preserve"> Estaca Raiz</v>
          </cell>
          <cell r="E112">
            <v>0</v>
          </cell>
          <cell r="F112">
            <v>0</v>
          </cell>
          <cell r="G112">
            <v>0</v>
          </cell>
        </row>
        <row r="113">
          <cell r="C113">
            <v>0</v>
          </cell>
          <cell r="D113" t="str">
            <v xml:space="preserve"> - Perfuração de Estaca Raiz em solo comum, s/ forn. de mat.</v>
          </cell>
          <cell r="E113" t="str">
            <v>m</v>
          </cell>
          <cell r="F113">
            <v>121.83</v>
          </cell>
          <cell r="G113">
            <v>142.47</v>
          </cell>
        </row>
        <row r="114">
          <cell r="C114">
            <v>0</v>
          </cell>
          <cell r="D114" t="str">
            <v xml:space="preserve"> - Perfuração de Estaca Raiz em solo rochoso, s/forn. de mat.</v>
          </cell>
          <cell r="E114" t="str">
            <v>m</v>
          </cell>
          <cell r="F114">
            <v>862.06</v>
          </cell>
          <cell r="G114">
            <v>1008.09</v>
          </cell>
        </row>
        <row r="115">
          <cell r="C115">
            <v>0</v>
          </cell>
          <cell r="D115" t="str">
            <v xml:space="preserve"> - Prova de Carga em Estaca Raiz a Tração</v>
          </cell>
          <cell r="E115" t="str">
            <v>un</v>
          </cell>
          <cell r="F115">
            <v>14034.18</v>
          </cell>
          <cell r="G115">
            <v>16411.57</v>
          </cell>
        </row>
        <row r="116">
          <cell r="C116">
            <v>0</v>
          </cell>
          <cell r="D116" t="str">
            <v xml:space="preserve"> - Prova de Carga em Estaca Raiz a Compresso</v>
          </cell>
          <cell r="E116" t="str">
            <v>un</v>
          </cell>
          <cell r="F116">
            <v>15634.69</v>
          </cell>
          <cell r="G116">
            <v>18283.21</v>
          </cell>
        </row>
        <row r="117">
          <cell r="C117">
            <v>0</v>
          </cell>
          <cell r="D117" t="str">
            <v xml:space="preserve"> - Arrazamento de Estaca Raiz</v>
          </cell>
          <cell r="E117" t="str">
            <v>m</v>
          </cell>
          <cell r="F117">
            <v>12.89</v>
          </cell>
          <cell r="G117">
            <v>15.07</v>
          </cell>
        </row>
        <row r="118">
          <cell r="C118" t="str">
            <v xml:space="preserve"> 4.4.2.4</v>
          </cell>
          <cell r="D118" t="str">
            <v xml:space="preserve"> Forma</v>
          </cell>
          <cell r="E118" t="str">
            <v>m²</v>
          </cell>
          <cell r="F118">
            <v>35.75</v>
          </cell>
          <cell r="G118">
            <v>41.81</v>
          </cell>
        </row>
        <row r="119">
          <cell r="C119" t="str">
            <v xml:space="preserve"> 4.4.2.5</v>
          </cell>
          <cell r="D119" t="str">
            <v xml:space="preserve"> Ferragem CA-50</v>
          </cell>
          <cell r="E119" t="str">
            <v>kg</v>
          </cell>
          <cell r="F119">
            <v>0.51</v>
          </cell>
          <cell r="G119">
            <v>0.6</v>
          </cell>
        </row>
        <row r="120">
          <cell r="C120" t="str">
            <v xml:space="preserve"> 4.4.2.6</v>
          </cell>
          <cell r="D120" t="str">
            <v xml:space="preserve"> Concreto FCK 15MPa</v>
          </cell>
          <cell r="E120" t="str">
            <v>m³</v>
          </cell>
          <cell r="F120">
            <v>208.56</v>
          </cell>
          <cell r="G120">
            <v>243.89</v>
          </cell>
        </row>
        <row r="121">
          <cell r="C121" t="str">
            <v xml:space="preserve"> 4.4.2.7</v>
          </cell>
          <cell r="D121" t="str">
            <v xml:space="preserve"> Cravação de Estaca Trilho Inclusive fornecimento</v>
          </cell>
          <cell r="E121" t="str">
            <v>m</v>
          </cell>
          <cell r="F121">
            <v>216.64</v>
          </cell>
          <cell r="G121">
            <v>253.34</v>
          </cell>
        </row>
        <row r="122">
          <cell r="C122" t="str">
            <v xml:space="preserve"> 4.4.2.8</v>
          </cell>
          <cell r="D122" t="str">
            <v xml:space="preserve"> Soleira de nivelamento para Terra Armada</v>
          </cell>
          <cell r="E122" t="str">
            <v>m³</v>
          </cell>
          <cell r="F122">
            <v>285.83999999999997</v>
          </cell>
          <cell r="G122">
            <v>334.26</v>
          </cell>
        </row>
        <row r="123">
          <cell r="C123" t="str">
            <v xml:space="preserve"> 4.4.2.9</v>
          </cell>
          <cell r="D123" t="str">
            <v xml:space="preserve"> Terra Armada  aterro até 6.00m de altura</v>
          </cell>
          <cell r="E123" t="str">
            <v>m²</v>
          </cell>
          <cell r="F123">
            <v>240.3</v>
          </cell>
          <cell r="G123">
            <v>281.01</v>
          </cell>
        </row>
        <row r="124">
          <cell r="C124" t="str">
            <v xml:space="preserve"> 4.4.2.9</v>
          </cell>
          <cell r="D124" t="str">
            <v xml:space="preserve"> Terra Armada aterro de 6.00m a 9.00m de altura</v>
          </cell>
          <cell r="E124" t="str">
            <v>m²</v>
          </cell>
          <cell r="F124">
            <v>261.98</v>
          </cell>
          <cell r="G124">
            <v>306.36</v>
          </cell>
        </row>
        <row r="125">
          <cell r="C125" t="str">
            <v xml:space="preserve"> 4.4.3</v>
          </cell>
          <cell r="D125" t="str">
            <v xml:space="preserve"> Mesoestrutura</v>
          </cell>
          <cell r="E125">
            <v>0</v>
          </cell>
          <cell r="G125">
            <v>0</v>
          </cell>
        </row>
        <row r="126">
          <cell r="C126" t="str">
            <v xml:space="preserve"> 4.4.3.1</v>
          </cell>
          <cell r="D126" t="str">
            <v xml:space="preserve"> Forma</v>
          </cell>
          <cell r="E126" t="str">
            <v>m²</v>
          </cell>
          <cell r="F126">
            <v>35.75</v>
          </cell>
          <cell r="G126">
            <v>41.81</v>
          </cell>
        </row>
        <row r="127">
          <cell r="C127" t="str">
            <v xml:space="preserve"> 4.4.3.2</v>
          </cell>
          <cell r="D127" t="str">
            <v xml:space="preserve"> Ferragem CA-50</v>
          </cell>
          <cell r="E127" t="str">
            <v>kg</v>
          </cell>
          <cell r="F127">
            <v>0.51</v>
          </cell>
          <cell r="G127">
            <v>0.6</v>
          </cell>
        </row>
        <row r="128">
          <cell r="C128" t="str">
            <v xml:space="preserve"> 4.4.3.3</v>
          </cell>
          <cell r="D128" t="str">
            <v xml:space="preserve"> Concreto FCK 15MPa</v>
          </cell>
          <cell r="E128" t="str">
            <v>m³</v>
          </cell>
          <cell r="F128">
            <v>208.56</v>
          </cell>
          <cell r="G128">
            <v>243.89</v>
          </cell>
        </row>
        <row r="129">
          <cell r="C129" t="str">
            <v xml:space="preserve"> 4.4.3.4</v>
          </cell>
          <cell r="D129" t="str">
            <v xml:space="preserve"> Escoramento convencional</v>
          </cell>
          <cell r="E129" t="str">
            <v>m³</v>
          </cell>
          <cell r="F129">
            <v>25.6</v>
          </cell>
          <cell r="G129">
            <v>29.94</v>
          </cell>
        </row>
        <row r="130">
          <cell r="C130" t="str">
            <v xml:space="preserve"> 4.4.3.5</v>
          </cell>
          <cell r="D130" t="str">
            <v xml:space="preserve"> Cordoalha de aço CP - 190 RB Ø 15.2 inclusive fornecimento</v>
          </cell>
          <cell r="E130" t="str">
            <v>Kg</v>
          </cell>
          <cell r="F130">
            <v>11.68</v>
          </cell>
          <cell r="G130">
            <v>13.66</v>
          </cell>
        </row>
        <row r="131">
          <cell r="C131" t="str">
            <v xml:space="preserve"> 4.4.4</v>
          </cell>
          <cell r="D131" t="str">
            <v xml:space="preserve"> Superestrutura</v>
          </cell>
          <cell r="E131">
            <v>0</v>
          </cell>
          <cell r="F131">
            <v>0</v>
          </cell>
          <cell r="G131">
            <v>0</v>
          </cell>
        </row>
        <row r="132">
          <cell r="C132" t="str">
            <v xml:space="preserve"> 4.4.4.1</v>
          </cell>
          <cell r="D132" t="str">
            <v xml:space="preserve"> Forma</v>
          </cell>
          <cell r="E132" t="str">
            <v>m²</v>
          </cell>
          <cell r="F132">
            <v>35.75</v>
          </cell>
          <cell r="G132">
            <v>41.81</v>
          </cell>
        </row>
        <row r="133">
          <cell r="C133" t="str">
            <v xml:space="preserve"> 4.4.4.2</v>
          </cell>
          <cell r="D133" t="str">
            <v xml:space="preserve"> Ferragem CA-50</v>
          </cell>
          <cell r="E133" t="str">
            <v>kg</v>
          </cell>
          <cell r="F133">
            <v>0.51</v>
          </cell>
          <cell r="G133">
            <v>0.6</v>
          </cell>
        </row>
        <row r="134">
          <cell r="C134" t="str">
            <v xml:space="preserve"> 4.4.4.3</v>
          </cell>
          <cell r="D134" t="str">
            <v xml:space="preserve"> Concreto FCK 18MPa</v>
          </cell>
          <cell r="E134" t="str">
            <v>m³</v>
          </cell>
          <cell r="F134">
            <v>227.72</v>
          </cell>
          <cell r="G134">
            <v>266.3</v>
          </cell>
        </row>
        <row r="135">
          <cell r="C135" t="str">
            <v xml:space="preserve"> 4.4.4.4</v>
          </cell>
          <cell r="D135" t="str">
            <v xml:space="preserve"> Concreto FCK 20MPa</v>
          </cell>
          <cell r="E135" t="str">
            <v>m³</v>
          </cell>
          <cell r="F135">
            <v>256.05</v>
          </cell>
          <cell r="G135">
            <v>299.42</v>
          </cell>
        </row>
        <row r="136">
          <cell r="C136" t="str">
            <v xml:space="preserve"> 4.4.4.5</v>
          </cell>
          <cell r="D136" t="str">
            <v xml:space="preserve"> Concreto FCK 25MPa</v>
          </cell>
          <cell r="E136" t="str">
            <v>m³</v>
          </cell>
          <cell r="F136">
            <v>265.87</v>
          </cell>
          <cell r="G136">
            <v>310.91000000000003</v>
          </cell>
        </row>
        <row r="137">
          <cell r="C137" t="str">
            <v xml:space="preserve"> 4.4.4.6</v>
          </cell>
          <cell r="D137" t="str">
            <v xml:space="preserve"> Concreto FCK 30MPa</v>
          </cell>
          <cell r="E137" t="str">
            <v>m³</v>
          </cell>
          <cell r="F137">
            <v>276.56</v>
          </cell>
          <cell r="G137">
            <v>323.41000000000003</v>
          </cell>
        </row>
        <row r="138">
          <cell r="C138" t="str">
            <v xml:space="preserve"> 4.4.4.7</v>
          </cell>
          <cell r="D138" t="str">
            <v xml:space="preserve"> Concreto FCK 35MPa</v>
          </cell>
          <cell r="E138" t="str">
            <v>m³</v>
          </cell>
          <cell r="F138">
            <v>287.68</v>
          </cell>
          <cell r="G138">
            <v>336.41</v>
          </cell>
        </row>
        <row r="139">
          <cell r="C139">
            <v>0</v>
          </cell>
          <cell r="D139" t="str">
            <v xml:space="preserve"> TOTAL DO ITEM 4</v>
          </cell>
          <cell r="F139" t="str">
            <v>R$</v>
          </cell>
          <cell r="G139" t="str">
            <v>R$</v>
          </cell>
        </row>
        <row r="140">
          <cell r="C140" t="str">
            <v xml:space="preserve"> 5</v>
          </cell>
          <cell r="D140" t="str">
            <v>SERVIÇOS DIVERSOS</v>
          </cell>
          <cell r="E140">
            <v>0</v>
          </cell>
          <cell r="F140">
            <v>0</v>
          </cell>
          <cell r="G140">
            <v>0</v>
          </cell>
        </row>
        <row r="141">
          <cell r="C141" t="str">
            <v xml:space="preserve"> 5.1</v>
          </cell>
          <cell r="D141" t="str">
            <v xml:space="preserve"> Demolição de estrutura de concreto armado</v>
          </cell>
          <cell r="E141" t="str">
            <v>VB (%)</v>
          </cell>
          <cell r="F141">
            <v>67144.37</v>
          </cell>
          <cell r="G141">
            <v>78518.63</v>
          </cell>
        </row>
        <row r="142">
          <cell r="C142" t="str">
            <v xml:space="preserve"> 5.2</v>
          </cell>
          <cell r="D142" t="str">
            <v xml:space="preserve"> Remoção de meio-fio de concreto</v>
          </cell>
          <cell r="E142" t="str">
            <v>m</v>
          </cell>
          <cell r="F142">
            <v>1.62</v>
          </cell>
          <cell r="G142">
            <v>1.89</v>
          </cell>
        </row>
        <row r="143">
          <cell r="C143" t="str">
            <v xml:space="preserve"> 5.3</v>
          </cell>
          <cell r="D143" t="str">
            <v xml:space="preserve"> Reposição de meio-fio de concreto</v>
          </cell>
          <cell r="E143" t="str">
            <v>m</v>
          </cell>
          <cell r="F143">
            <v>3.39</v>
          </cell>
          <cell r="G143">
            <v>3.96</v>
          </cell>
        </row>
        <row r="144">
          <cell r="C144" t="str">
            <v xml:space="preserve"> 5.4</v>
          </cell>
          <cell r="D144" t="str">
            <v xml:space="preserve"> Demolição de pavimentação em asfalto</v>
          </cell>
          <cell r="E144" t="str">
            <v>m²</v>
          </cell>
          <cell r="F144">
            <v>4.1900000000000004</v>
          </cell>
          <cell r="G144">
            <v>4.9000000000000004</v>
          </cell>
        </row>
        <row r="145">
          <cell r="C145" t="str">
            <v xml:space="preserve"> 5.5</v>
          </cell>
          <cell r="D145" t="str">
            <v xml:space="preserve"> Sinalização, proteção de valas, cavas e cercas</v>
          </cell>
          <cell r="E145" t="str">
            <v>VB (%)</v>
          </cell>
          <cell r="F145">
            <v>86169.78</v>
          </cell>
          <cell r="G145">
            <v>100766.94</v>
          </cell>
        </row>
        <row r="146">
          <cell r="C146" t="str">
            <v xml:space="preserve"> 5.6</v>
          </cell>
          <cell r="D146" t="str">
            <v xml:space="preserve"> Desmobilização geral de instalação, equipamentos, pessoal e  limpeza da área ou serviço</v>
          </cell>
          <cell r="E146" t="str">
            <v>VB (%)</v>
          </cell>
          <cell r="F146">
            <v>348406.67</v>
          </cell>
          <cell r="G146">
            <v>407426.76</v>
          </cell>
        </row>
        <row r="147">
          <cell r="C147" t="str">
            <v xml:space="preserve"> 5.7</v>
          </cell>
          <cell r="D147" t="str">
            <v xml:space="preserve"> Fornecimento e Instalação de Manta de Bidim</v>
          </cell>
          <cell r="E147" t="str">
            <v>m²</v>
          </cell>
          <cell r="F147">
            <v>3.87</v>
          </cell>
          <cell r="G147">
            <v>4.53</v>
          </cell>
        </row>
        <row r="148">
          <cell r="C148" t="str">
            <v xml:space="preserve"> 5.8</v>
          </cell>
          <cell r="D148" t="str">
            <v xml:space="preserve"> Alvenaria de Pedra e Argamassada</v>
          </cell>
          <cell r="E148" t="str">
            <v>m³</v>
          </cell>
          <cell r="F148">
            <v>68.569999999999993</v>
          </cell>
          <cell r="G148">
            <v>80.19</v>
          </cell>
        </row>
        <row r="149">
          <cell r="C149">
            <v>0</v>
          </cell>
          <cell r="D149" t="str">
            <v xml:space="preserve"> TOTAL DO ITEM 5</v>
          </cell>
          <cell r="F149" t="str">
            <v>R$</v>
          </cell>
          <cell r="G149" t="str">
            <v>R$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1">
          <cell r="C151" t="str">
            <v xml:space="preserve"> 6</v>
          </cell>
          <cell r="D151" t="str">
            <v xml:space="preserve"> OBRAS COMPLEMENTARES</v>
          </cell>
          <cell r="E151">
            <v>0</v>
          </cell>
          <cell r="F151">
            <v>0</v>
          </cell>
          <cell r="G151">
            <v>0</v>
          </cell>
        </row>
        <row r="152">
          <cell r="C152" t="str">
            <v xml:space="preserve"> 6.1</v>
          </cell>
          <cell r="D152" t="str">
            <v xml:space="preserve"> Passeios em concreto simples</v>
          </cell>
          <cell r="E152" t="str">
            <v>VB (%)</v>
          </cell>
          <cell r="F152">
            <v>871480</v>
          </cell>
          <cell r="G152">
            <v>1019108.71</v>
          </cell>
        </row>
        <row r="153">
          <cell r="C153" t="str">
            <v xml:space="preserve"> 6.2</v>
          </cell>
          <cell r="D153" t="str">
            <v xml:space="preserve"> Revestimento com grama</v>
          </cell>
          <cell r="E153" t="str">
            <v>VB (%)</v>
          </cell>
          <cell r="F153">
            <v>450765.5</v>
          </cell>
          <cell r="G153">
            <v>527125.18000000005</v>
          </cell>
        </row>
        <row r="154">
          <cell r="C154" t="str">
            <v xml:space="preserve"> 6.3</v>
          </cell>
          <cell r="D154" t="str">
            <v xml:space="preserve"> Plantio de mudas</v>
          </cell>
          <cell r="E154" t="str">
            <v>VB (%)</v>
          </cell>
          <cell r="F154">
            <v>150255.18</v>
          </cell>
          <cell r="G154">
            <v>175708.41</v>
          </cell>
        </row>
        <row r="155">
          <cell r="C155" t="str">
            <v xml:space="preserve"> 6.4</v>
          </cell>
          <cell r="D155" t="str">
            <v xml:space="preserve"> Defensas metálicas</v>
          </cell>
          <cell r="E155" t="str">
            <v>VB (%)</v>
          </cell>
          <cell r="F155">
            <v>1502551.7</v>
          </cell>
          <cell r="G155">
            <v>1757083.96</v>
          </cell>
        </row>
        <row r="156">
          <cell r="C156" t="str">
            <v xml:space="preserve"> 6.5</v>
          </cell>
          <cell r="D156" t="str">
            <v xml:space="preserve"> Fornecimento de areia</v>
          </cell>
          <cell r="E156" t="str">
            <v>VB (%)</v>
          </cell>
          <cell r="F156">
            <v>30051.040000000001</v>
          </cell>
          <cell r="G156">
            <v>35141.69</v>
          </cell>
        </row>
        <row r="157">
          <cell r="C157">
            <v>0</v>
          </cell>
          <cell r="D157" t="str">
            <v xml:space="preserve"> TOTAL DO ITEM 6</v>
          </cell>
          <cell r="F157" t="str">
            <v>R$</v>
          </cell>
          <cell r="G157" t="str">
            <v>R$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</row>
        <row r="159">
          <cell r="C159" t="str">
            <v xml:space="preserve"> 7</v>
          </cell>
          <cell r="D159" t="str">
            <v xml:space="preserve"> SERVIÇOS PRELIMINARES</v>
          </cell>
          <cell r="E159">
            <v>0</v>
          </cell>
          <cell r="F159">
            <v>0</v>
          </cell>
          <cell r="G159">
            <v>0</v>
          </cell>
        </row>
        <row r="160">
          <cell r="C160" t="str">
            <v xml:space="preserve"> 7.1</v>
          </cell>
          <cell r="D160" t="str">
            <v xml:space="preserve"> Mobilização de maquinas, equipamentos e pessoal (verba orçada em  em 3% do valor total dos serviços)</v>
          </cell>
          <cell r="E160" t="str">
            <v>VB (%)</v>
          </cell>
          <cell r="F160">
            <v>1045220.03</v>
          </cell>
          <cell r="G160">
            <v>1222280.3</v>
          </cell>
        </row>
        <row r="161">
          <cell r="C161" t="str">
            <v xml:space="preserve"> 7.2</v>
          </cell>
          <cell r="D161" t="str">
            <v xml:space="preserve"> Instalação provisória, cercas, placas de obra, oficinas,  energizacao e instal. hidro-sanit. (2% do valor dos serviços)</v>
          </cell>
          <cell r="E161" t="str">
            <v>VB (%)</v>
          </cell>
          <cell r="F161">
            <v>696813.36</v>
          </cell>
          <cell r="G161">
            <v>814853.54</v>
          </cell>
        </row>
        <row r="162">
          <cell r="C162">
            <v>0</v>
          </cell>
          <cell r="D162" t="str">
            <v xml:space="preserve"> TOTAL DO ITEM 7</v>
          </cell>
          <cell r="F162" t="str">
            <v>R$</v>
          </cell>
          <cell r="G162" t="str">
            <v>R$</v>
          </cell>
        </row>
        <row r="163">
          <cell r="C163" t="str">
            <v xml:space="preserve"> 8</v>
          </cell>
          <cell r="D163" t="str">
            <v>SERVIÇOS EXTRA PLANILHA</v>
          </cell>
          <cell r="E163">
            <v>0</v>
          </cell>
          <cell r="F163">
            <v>0</v>
          </cell>
          <cell r="G163">
            <v>0</v>
          </cell>
        </row>
        <row r="164">
          <cell r="C164" t="str">
            <v xml:space="preserve"> 8.1</v>
          </cell>
          <cell r="D164" t="str">
            <v xml:space="preserve">Fornecimento e Assentamento de Apoio Neoprene Fretado </v>
          </cell>
          <cell r="E164" t="str">
            <v>dc³</v>
          </cell>
          <cell r="F164">
            <v>71.36</v>
          </cell>
          <cell r="G164">
            <v>83.45</v>
          </cell>
        </row>
        <row r="165">
          <cell r="C165" t="str">
            <v xml:space="preserve"> 8.2</v>
          </cell>
          <cell r="D165" t="str">
            <v xml:space="preserve">Preparo de Berço, Fornecimento e Aplicação de Junta Jeene </v>
          </cell>
          <cell r="E165" t="str">
            <v>m</v>
          </cell>
          <cell r="F165">
            <v>583.53</v>
          </cell>
          <cell r="G165">
            <v>682.38</v>
          </cell>
        </row>
        <row r="166">
          <cell r="C166" t="str">
            <v xml:space="preserve"> 8.3</v>
          </cell>
          <cell r="D166" t="str">
            <v>Graut</v>
          </cell>
          <cell r="E166" t="str">
            <v>m³</v>
          </cell>
          <cell r="F166">
            <v>1252.46</v>
          </cell>
          <cell r="G166">
            <v>1464.63</v>
          </cell>
        </row>
        <row r="167">
          <cell r="C167" t="str">
            <v xml:space="preserve"> 8.4</v>
          </cell>
          <cell r="D167" t="str">
            <v>Impermeabilização de Estrutura de Concreto com Neutrol</v>
          </cell>
          <cell r="E167" t="str">
            <v>m²</v>
          </cell>
          <cell r="F167">
            <v>3.55</v>
          </cell>
          <cell r="G167">
            <v>4.1500000000000004</v>
          </cell>
        </row>
        <row r="168">
          <cell r="C168" t="str">
            <v xml:space="preserve"> 8.5</v>
          </cell>
          <cell r="D168" t="str">
            <v>Junta de Dilatação</v>
          </cell>
          <cell r="E168" t="str">
            <v>m</v>
          </cell>
          <cell r="F168">
            <v>11.18</v>
          </cell>
          <cell r="G168">
            <v>13.07</v>
          </cell>
        </row>
        <row r="169">
          <cell r="C169" t="str">
            <v xml:space="preserve"> 8.6</v>
          </cell>
          <cell r="D169" t="str">
            <v>Barbacam com Tubo de Pvc D=40 mm</v>
          </cell>
          <cell r="E169" t="str">
            <v>m</v>
          </cell>
          <cell r="F169">
            <v>23.93</v>
          </cell>
          <cell r="G169">
            <v>27.98</v>
          </cell>
        </row>
        <row r="170">
          <cell r="C170" t="str">
            <v xml:space="preserve"> 8.7</v>
          </cell>
          <cell r="D170" t="str">
            <v>Barbacam com Tubo de Pvc D=100 mm</v>
          </cell>
          <cell r="E170" t="str">
            <v>m</v>
          </cell>
          <cell r="F170">
            <v>25.57</v>
          </cell>
          <cell r="G170">
            <v>29.9</v>
          </cell>
        </row>
        <row r="171">
          <cell r="C171" t="str">
            <v xml:space="preserve"> 8.8</v>
          </cell>
          <cell r="D171" t="str">
            <v>Rede de Esgoto com tubo de Pvc D=100mm</v>
          </cell>
          <cell r="E171" t="str">
            <v>m</v>
          </cell>
          <cell r="F171">
            <v>6.47</v>
          </cell>
          <cell r="G171">
            <v>7.57</v>
          </cell>
        </row>
        <row r="172">
          <cell r="C172" t="str">
            <v xml:space="preserve"> 8.9</v>
          </cell>
          <cell r="D172" t="str">
            <v>Rede de Esgoto com tubo de Pvc D=150mm</v>
          </cell>
          <cell r="E172" t="str">
            <v>m</v>
          </cell>
          <cell r="F172">
            <v>10.6</v>
          </cell>
          <cell r="G172">
            <v>12.4</v>
          </cell>
        </row>
        <row r="173">
          <cell r="C173" t="str">
            <v xml:space="preserve"> 8.10</v>
          </cell>
          <cell r="D173" t="str">
            <v>Rede de Esgoto com tubo de Pvc D=200mm</v>
          </cell>
          <cell r="E173" t="str">
            <v>m</v>
          </cell>
          <cell r="F173">
            <v>19.48</v>
          </cell>
          <cell r="G173">
            <v>22.78</v>
          </cell>
        </row>
        <row r="174">
          <cell r="C174" t="str">
            <v xml:space="preserve"> 8.11</v>
          </cell>
          <cell r="D174" t="str">
            <v>Gabião tipo Colchão Reno</v>
          </cell>
          <cell r="E174" t="str">
            <v>m³</v>
          </cell>
          <cell r="F174">
            <v>193.82</v>
          </cell>
          <cell r="G174">
            <v>226.65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Plan1"/>
      <sheetName val="Plan2"/>
      <sheetName val="Plan3"/>
      <sheetName val="OR960887.XLS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çamento"/>
      <sheetName val="QuQuant"/>
      <sheetName val="DADOS"/>
      <sheetName val="Orçamentária"/>
      <sheetName val="Materiais Betuminosos"/>
      <sheetName val="BR-267_TR01"/>
      <sheetName val="BR-267_TR02"/>
      <sheetName val="BR-267_TR03"/>
      <sheetName val="BR-376"/>
      <sheetName val="BR-463"/>
      <sheetName val="BR-487"/>
      <sheetName val="CUSTO LARANJEIRAS"/>
      <sheetName val="DG"/>
      <sheetName val=""/>
      <sheetName val="Qd05 Preço"/>
      <sheetName val="Qd06"/>
      <sheetName val="LOTE 6"/>
      <sheetName val="Acumulado"/>
      <sheetName val="TLMB"/>
      <sheetName val="SERVIÇOS"/>
      <sheetName val="alteração"/>
      <sheetName val="Mat"/>
      <sheetName val="CONS_CORR"/>
      <sheetName val="Mobra"/>
      <sheetName val="PGR"/>
      <sheetName val="[OR960887.XLS][OR960887.XLS][OR"/>
      <sheetName val="SIIG 2010-Jun"/>
      <sheetName val="Estimativa"/>
      <sheetName val="comp1"/>
      <sheetName val="//localhost/@/DFBSA00535/dyna01"/>
      <sheetName val="__localhost_@_DFBSA00535_dyna01"/>
      <sheetName val="Carimbo de Nota"/>
      <sheetName val="FLUXO - EXECUÇÃO PRÓPRIA"/>
      <sheetName val="08-IND. FÍSICOS"/>
      <sheetName val="C"/>
      <sheetName val="8ª MP_BR_459"/>
      <sheetName val="DSS_04"/>
      <sheetName val="Meio-fio"/>
      <sheetName val="PintLigacao"/>
      <sheetName val="PMQ"/>
      <sheetName val="STC_01"/>
      <sheetName val="P A T O"/>
      <sheetName val="PLANILHA"/>
      <sheetName val="Teor"/>
    </sheetNames>
    <definedNames>
      <definedName name="PassaExtenso"/>
    </defined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v"/>
      <sheetName val="pav (99)"/>
    </sheetNames>
    <sheetDataSet>
      <sheetData sheetId="0"/>
      <sheetData sheetId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 Básico"/>
      <sheetName val="PropostaCoren"/>
      <sheetName val="Araújo"/>
      <sheetName val="NúcleoEngenharia"/>
      <sheetName val="HS"/>
      <sheetName val="HO"/>
      <sheetName val="Básico (2)"/>
      <sheetName val="Parede"/>
      <sheetName val="tinta"/>
      <sheetName val="Gesso"/>
      <sheetName val="acartonado"/>
      <sheetName val="Metálica"/>
      <sheetName val="PABXS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 Básico"/>
      <sheetName val="PropostaCoren"/>
      <sheetName val="Araújo"/>
      <sheetName val="NúcleoEngenharia"/>
      <sheetName val="HS"/>
      <sheetName val="HO"/>
      <sheetName val="Básico (2)"/>
      <sheetName val="Parede"/>
      <sheetName val="tinta"/>
      <sheetName val="Gesso"/>
      <sheetName val="acartonado"/>
      <sheetName val="Metálica"/>
      <sheetName val="PABXS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ANAA"/>
      <sheetName val="CANAA.XLS"/>
      <sheetName val="\G\Users\eduardoiunes\Documents"/>
      <sheetName val="RESUMO_AUT1"/>
      <sheetName val="MATRIZ"/>
      <sheetName val="PATO"/>
      <sheetName val="Medição"/>
      <sheetName val="Medição Completa"/>
      <sheetName val="QQuant-Vol1_(2)"/>
      <sheetName val="RECOMPOSIÇÃO MAN"/>
      <sheetName val="BD Equip."/>
      <sheetName val="CAPACIDADES"/>
      <sheetName val="8ª MP_BR-459"/>
      <sheetName val="8ª MP_BR_459"/>
      <sheetName val="P AUX 01-FERRAGENS"/>
      <sheetName val="P AUX 02-PINTURA"/>
      <sheetName val="[CANAA.XLS][CANAA.XLS][CANAA.XL"/>
      <sheetName val="[CANAA.XLS][CANAA.XLS]\G\Users\"/>
      <sheetName val="[CANAA.XLS]\G\Users\eduardoiune"/>
      <sheetName val="MB"/>
      <sheetName val="CORDEF-163"/>
      <sheetName val="QUADRO COMPARATIVO"/>
      <sheetName val="CADASTRO"/>
      <sheetName val="[CANAA.XLS]_G_Users_eduardoiu_2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PROJETO BR_146 (2)"/>
      <sheetName val="[CANAA.XLS][CANAA.XLS]_CANAA__2"/>
      <sheetName val="[CANAA.XLS][CANAA.XLS]_G_User_2"/>
      <sheetName val="_CANAA.XLS__CANAA.XLS__CANAA.XL"/>
      <sheetName val="_CANAA.XLS__CANAA.XLS__G_Users_"/>
      <sheetName val="_G_Users_eduardoiunes_Documents"/>
      <sheetName val="_CANAA.XLS__G_Users_eduardoiune"/>
      <sheetName val="Teor"/>
      <sheetName val="Página 16"/>
      <sheetName val="RESUMO DE MEDIÇÃO"/>
      <sheetName val="C"/>
      <sheetName val="PRO-08"/>
      <sheetName val="TPU-MARÇO_2002"/>
      <sheetName val="CBUQ DRENO LONGIT RECOBRIMENTO"/>
      <sheetName val="DAR-01"/>
      <sheetName val="PQ"/>
      <sheetName val="Equipamentos"/>
      <sheetName val="Índices DNIT"/>
      <sheetName val="INFO"/>
      <sheetName val="RESUMO"/>
      <sheetName val="TR.01"/>
      <sheetName val="TR.02"/>
      <sheetName val="CPU"/>
      <sheetName val="CPU (BET.)"/>
      <sheetName val="CRONO"/>
      <sheetName val="BDI"/>
      <sheetName val="SERV."/>
      <sheetName val="EQUIP."/>
      <sheetName val="MAT."/>
      <sheetName val="MDO"/>
      <sheetName val="TRANSP."/>
      <sheetName val="GLOBAL.01"/>
      <sheetName val="CUSTO INDIRETO"/>
      <sheetName val="BANCO"/>
      <sheetName val="F. MEDIÇA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PSCEGERAL"/>
      <sheetName val="Dados"/>
      <sheetName val="Planilha"/>
      <sheetName val="Page 1"/>
      <sheetName val="CRECHES"/>
      <sheetName val="MOBILIZ-CANTEIRO"/>
      <sheetName val="PQ"/>
      <sheetName val="8ª MP_BR_459"/>
      <sheetName val="Medição"/>
      <sheetName val="PROJETO"/>
      <sheetName val="qorcamentodnerL1"/>
      <sheetName val="INVENTÁRIO"/>
      <sheetName val="DRANPX14"/>
      <sheetName val="Resumo"/>
      <sheetName val="DG"/>
      <sheetName val="RESUMO_AUT1"/>
      <sheetName val="PT"/>
      <sheetName val="Mão de Obra"/>
      <sheetName val="Plan1"/>
      <sheetName val="Quadro Geral"/>
      <sheetName val="REAJU"/>
      <sheetName val="compos1"/>
      <sheetName val="alphaville"/>
      <sheetName val="Anexos_PGQ"/>
      <sheetName val="tabela DER julho97"/>
      <sheetName val="Assumptions"/>
      <sheetName val="Recmecater"/>
      <sheetName val="RECREV"/>
      <sheetName val="Mat Asf"/>
      <sheetName val="Página 16"/>
      <sheetName val="Desmat 0,15"/>
      <sheetName val="RELATÓRIO"/>
      <sheetName val="p a t o 99 b"/>
      <sheetName val="eq"/>
      <sheetName val="mo"/>
      <sheetName val="planilha contratual"/>
      <sheetName val="planilha de quant. e custos a"/>
      <sheetName val="PATO"/>
      <sheetName val="PACAJUS"/>
      <sheetName val="P A T O"/>
      <sheetName val="Pavim-preços"/>
      <sheetName val="Paramentros"/>
      <sheetName val="principal"/>
      <sheetName val="qd3b-Adaptada"/>
      <sheetName val="Frontier"/>
      <sheetName val="CHE"/>
      <sheetName val="Taludes"/>
      <sheetName val="Trecho"/>
      <sheetName val="transporte dupl pr151"/>
      <sheetName val="A"/>
      <sheetName val="COTAÇÕES"/>
      <sheetName val="INDICES"/>
      <sheetName val="pro-08"/>
      <sheetName val="Premissas MF"/>
      <sheetName val="Premissas"/>
      <sheetName val="CPU ANTT"/>
      <sheetName val="2.3"/>
      <sheetName val="Orçamento Global"/>
      <sheetName val="inss1"/>
      <sheetName val="Listas"/>
      <sheetName val="B M Pl04"/>
      <sheetName val="ORÇ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equi"/>
      <sheetName val="mobra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ron"/>
      <sheetName val="QuQua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equi"/>
      <sheetName val="mobra"/>
      <sheetName val="mat"/>
      <sheetName val="res"/>
      <sheetName val="pl res (2)"/>
      <sheetName val="pl res sub"/>
      <sheetName val="pl res"/>
      <sheetName val="alphaville"/>
      <sheetName val="rita"/>
      <sheetName val="forte"/>
      <sheetName val="vrita"/>
      <sheetName val="cp aux"/>
      <sheetName val="cp terr"/>
      <sheetName val="cp pav"/>
      <sheetName val="cp dre"/>
      <sheetName val="bdi01"/>
      <sheetName val="bdi02"/>
      <sheetName val="cr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dro Geral"/>
      <sheetName val="Quantitativo"/>
      <sheetName val="Especificações Tecnicas DNER"/>
    </sheetNames>
    <sheetDataSet>
      <sheetData sheetId="0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m3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m3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m3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m3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m2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m2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m3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m2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m2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m3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m3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m3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m3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m3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m3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m3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m3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m3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m3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m3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m3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m3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m3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m3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m3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m3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m3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m3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m3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m3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m3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m3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m2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m2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m2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m2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m3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m3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m3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m3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m3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m3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m3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m3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m3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m3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m3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m3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m3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m3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m3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m3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m3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m3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m3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m3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m3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m3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m3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m3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m3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m3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m3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m3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m3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m3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m3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m3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m3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m3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m3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m3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m3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m3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m3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m3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m3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m3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m3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m3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m3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m3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m2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m2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m2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m2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m3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m3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m3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m3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m3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m3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m3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m3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m3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m3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m3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m2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m3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m3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m3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m3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m3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m3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m3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m3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m3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m3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m3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m3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m3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m3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m3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m3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m3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m3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m3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m3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m3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m3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m3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m3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m3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m3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m3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m3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m3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m3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m3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m3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m3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m3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m3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m3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m3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m3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m3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m3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m3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m3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m3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m3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m3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m3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m3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m3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m3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m3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m3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m3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m3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m3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m3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m3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m3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m3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m3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m3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m3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m3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m3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m3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m3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m3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m3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m3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m3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m3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m3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m3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m3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m3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m3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m3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m3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m3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m3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m3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m3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m3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m3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m3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m3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m2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m2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m3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m3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m3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m3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m3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m3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m3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m3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m3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m3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m3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m3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m3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m3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m3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m3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m3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m2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m2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m2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m2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m2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m2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m2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m2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m2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m2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m2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m2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m2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m2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m2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m2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m2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m2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m2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m2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m3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m3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m3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m3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032-2005-ES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032-2005-ES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m3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m3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m3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m3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m3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m3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m3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m3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m2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m2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m3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m3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m3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m3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m3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m3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m3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EC-OAE-06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m3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EC-OAE-06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m3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EC-OAE-06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m3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EC-OAE-06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m3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EC-OAE-06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m3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EC-OAE-06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m3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EC-OAE-06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m3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EC-OAE-06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m3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EC-OAE-06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m3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EC-OAE-06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m3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EC-OAE-06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m3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EC-OAE-06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m3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EC-OAE-06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m3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EC-OAE-06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m3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EC-OAE-06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m3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EC-OAE-06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m3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EC-OAE-06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m3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EC-OAE-06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m3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EC-OAE-06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m3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EC-OAE-06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m3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EC-OAE-06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m3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EC-OAE-06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m3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EC-OAE-06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m3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EC-OAE-06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m3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EC-OAE-06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m3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EC-OAE-06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m3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EC-OAE-06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m3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EC-OAE-06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m3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EC-OAE-06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m3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EC-OAE-06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m3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EC-OAE-06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m3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EC-OAE-06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m2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m2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m2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m2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m3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m3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m3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m3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m3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m3</v>
          </cell>
          <cell r="E471">
            <v>219.67</v>
          </cell>
          <cell r="F471">
            <v>52.5</v>
          </cell>
          <cell r="G471">
            <v>272.17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m3</v>
          </cell>
          <cell r="E472">
            <v>235.26</v>
          </cell>
          <cell r="F472">
            <v>56.22</v>
          </cell>
          <cell r="G472">
            <v>291.49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m3</v>
          </cell>
          <cell r="E473">
            <v>252.27</v>
          </cell>
          <cell r="F473">
            <v>60.29</v>
          </cell>
          <cell r="G473">
            <v>312.57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m3</v>
          </cell>
          <cell r="E474">
            <v>276.95999999999998</v>
          </cell>
          <cell r="F474">
            <v>66.19</v>
          </cell>
          <cell r="G474">
            <v>343.15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m3</v>
          </cell>
          <cell r="E475">
            <v>318.41000000000003</v>
          </cell>
          <cell r="F475">
            <v>76.099999999999994</v>
          </cell>
          <cell r="G475">
            <v>394.51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m3</v>
          </cell>
          <cell r="E476">
            <v>227.12</v>
          </cell>
          <cell r="F476">
            <v>54.28</v>
          </cell>
          <cell r="G476">
            <v>281.39999999999998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m3</v>
          </cell>
          <cell r="E477">
            <v>263.70999999999998</v>
          </cell>
          <cell r="F477">
            <v>63.02</v>
          </cell>
          <cell r="G477">
            <v>326.74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m3</v>
          </cell>
          <cell r="E478">
            <v>259.72000000000003</v>
          </cell>
          <cell r="F478">
            <v>62.07</v>
          </cell>
          <cell r="G478">
            <v>321.8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m3</v>
          </cell>
          <cell r="E479">
            <v>284.41000000000003</v>
          </cell>
          <cell r="F479">
            <v>67.97</v>
          </cell>
          <cell r="G479">
            <v>352.38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m3</v>
          </cell>
          <cell r="E480">
            <v>325.86</v>
          </cell>
          <cell r="F480">
            <v>77.88</v>
          </cell>
          <cell r="G480">
            <v>403.74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neoprene fretado-forn.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m3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m3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m3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m2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m3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m3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m3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m3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m3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m3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m3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m3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m3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 t="str">
            <v>m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04 962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m2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m2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m3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m3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m3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m2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m3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m2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m3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m2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m2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m2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m2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m2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m2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m2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m2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m3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m3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m2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m3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m3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m2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m3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Cêrcas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Cêrcas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</sheetData>
      <sheetData sheetId="1" refreshError="1"/>
      <sheetData sheetId="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IÇOES"/>
    </sheetNames>
    <sheetDataSet>
      <sheetData sheetId="0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alphaville"/>
      <sheetName val="Listas"/>
      <sheetName val="B M Pl04"/>
      <sheetName val="QuQuant"/>
      <sheetName val="Tabela Abril 2000"/>
      <sheetName val="TABELA"/>
      <sheetName val="Dados"/>
      <sheetName val="PQ"/>
      <sheetName val="PSCEGERAL"/>
      <sheetName val="Planilha"/>
      <sheetName val="PROJETO"/>
      <sheetName val="Mão de Obra"/>
      <sheetName val="qorcamentodnerL1"/>
      <sheetName val="Page 1"/>
      <sheetName val="8ª MP_BR_459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Taludes"/>
      <sheetName val="Trecho"/>
      <sheetName val="transporte dupl pr151"/>
      <sheetName val="CHE"/>
      <sheetName val="planilha contratual"/>
      <sheetName val="planilha de quant. e custos a"/>
      <sheetName val="PATO"/>
      <sheetName val="PACAJUS"/>
      <sheetName val="P A T O"/>
      <sheetName val="Pavim-preços"/>
      <sheetName val="ORÇAMENTO"/>
      <sheetName val="Plan1"/>
      <sheetName val="pro-08"/>
      <sheetName val="COTAÇÕES"/>
      <sheetName val="REAJU"/>
      <sheetName val="Anexos_PGQ"/>
      <sheetName val="tabela DER julho97"/>
      <sheetName val="Mat Asf"/>
      <sheetName val="Página 16"/>
      <sheetName val="Desmat 0,15"/>
      <sheetName val="RELATÓRIO"/>
      <sheetName val="p a t o 99 b"/>
      <sheetName val="eq"/>
      <sheetName val="mo"/>
      <sheetName val="Assumptions"/>
      <sheetName val="Recmecater"/>
      <sheetName val="RECREV"/>
      <sheetName val="compos1"/>
      <sheetName val="guarantãs"/>
      <sheetName val="Premissas MF"/>
      <sheetName val="Premissas"/>
      <sheetName val="CPU ANTT"/>
      <sheetName val="aux"/>
      <sheetName val="Serviços"/>
      <sheetName val="2.3"/>
      <sheetName val="Orçamento Global"/>
      <sheetName val="inss1"/>
      <sheetName val="Paramentros"/>
      <sheetName val="CP1ens1"/>
      <sheetName val="Deduc. Reaj."/>
      <sheetName val="CUSTO EQUIP"/>
      <sheetName val="Comp P Unit "/>
      <sheetName val="CALCULOS AUXILIARES"/>
      <sheetName val="CUSTO MATERIAL"/>
      <sheetName val="Croqui"/>
      <sheetName val="C MÃO OBRA"/>
      <sheetName val="Input Dados"/>
      <sheetName val="A"/>
      <sheetName val="relatório-1ª med."/>
      <sheetName val="Cost"/>
      <sheetName val="Fixed Assets"/>
      <sheetName val="Inventory"/>
      <sheetName val="Sales"/>
      <sheetName val="Additions"/>
      <sheetName val="CAN-Plan-Cost"/>
      <sheetName val="Can-Plan-Depr"/>
      <sheetName val="CAN-Plan-Sales"/>
      <sheetName val="diprvs12"/>
      <sheetName val="US-Plan-Cost"/>
      <sheetName val="US-Plan-Sales"/>
      <sheetName val="US-Plan-Depr"/>
      <sheetName val="Calendário"/>
      <sheetName val="pro_08"/>
      <sheetName val="ETIQUE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/>
      <sheetData sheetId="69"/>
      <sheetData sheetId="70"/>
      <sheetData sheetId="71"/>
      <sheetData sheetId="72"/>
      <sheetData sheetId="73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Gerais"/>
      <sheetName val="Rosto"/>
      <sheetName val="Alíquota"/>
      <sheetName val="Medição"/>
      <sheetName val="Cronograma"/>
      <sheetName val="Dist. Massa (3)"/>
      <sheetName val="Terraplenagem"/>
      <sheetName val="Pavimentação"/>
      <sheetName val="qd OAC etc"/>
      <sheetName val="qd Drenagem"/>
      <sheetName val="Placa"/>
      <sheetName val="Sinalizaçao"/>
      <sheetName val="Uniforme"/>
      <sheetName val="Orçamento"/>
    </sheetNames>
    <sheetDataSet>
      <sheetData sheetId="0"/>
      <sheetData sheetId="1"/>
      <sheetData sheetId="2"/>
      <sheetData sheetId="3"/>
      <sheetData sheetId="4"/>
      <sheetData sheetId="5"/>
      <sheetData sheetId="6">
        <row r="195">
          <cell r="T195">
            <v>7500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çamento"/>
      <sheetName val="MEMORIAL OAE"/>
      <sheetName val="Transporte"/>
      <sheetName val="DT´s"/>
      <sheetName val="Ensecadeira"/>
      <sheetName val="Conversão"/>
    </sheetNames>
    <sheetDataSet>
      <sheetData sheetId="0"/>
      <sheetData sheetId="1">
        <row r="286">
          <cell r="T286">
            <v>0</v>
          </cell>
        </row>
        <row r="287">
          <cell r="T287">
            <v>0</v>
          </cell>
        </row>
        <row r="591">
          <cell r="T591">
            <v>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çamento"/>
      <sheetName val="Cronograma"/>
      <sheetName val="MEMORIAL OAE"/>
      <sheetName val="Transporte"/>
      <sheetName val="DT´s"/>
      <sheetName val="Consumos"/>
      <sheetName val="Conversão"/>
      <sheetName val="Mob e Desmob Pav"/>
      <sheetName val="Tabela"/>
      <sheetName val="Composições SICRO"/>
    </sheetNames>
    <sheetDataSet>
      <sheetData sheetId="0">
        <row r="2">
          <cell r="E2" t="str">
            <v>PONTE CÓRREGO MATEIRO - GO-215</v>
          </cell>
          <cell r="H2" t="str">
            <v>Tabela GOINFRA T-289 (Fev/25)        Tabela SICRO GO (Jan/25)</v>
          </cell>
        </row>
        <row r="4">
          <cell r="H4">
            <v>1911076.9900000002</v>
          </cell>
        </row>
        <row r="67">
          <cell r="H6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çamento"/>
      <sheetName val="Cronograma"/>
      <sheetName val="MEMORIAL OAE"/>
      <sheetName val="Transporte"/>
      <sheetName val="DT´s"/>
      <sheetName val="Consumos"/>
      <sheetName val="Conversão"/>
      <sheetName val="Mob e Desmob Pav"/>
      <sheetName val="Tabela"/>
      <sheetName val="Composições SICRO"/>
    </sheetNames>
    <sheetDataSet>
      <sheetData sheetId="0">
        <row r="2">
          <cell r="E2" t="str">
            <v>PONTE CÓRREGO MATEIRO - GO-215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08DB1-8F57-4481-94FF-EEF455C0A3DE}">
  <dimension ref="B1:S71"/>
  <sheetViews>
    <sheetView tabSelected="1" view="pageBreakPreview" zoomScaleNormal="55" zoomScaleSheetLayoutView="100" workbookViewId="0">
      <selection activeCell="E6" sqref="E6"/>
    </sheetView>
  </sheetViews>
  <sheetFormatPr defaultColWidth="9.109375" defaultRowHeight="13.2"/>
  <cols>
    <col min="1" max="1" width="3.5546875" style="276" customWidth="1"/>
    <col min="2" max="2" width="15.109375" style="278" customWidth="1"/>
    <col min="3" max="3" width="5.44140625" style="276" customWidth="1"/>
    <col min="4" max="4" width="22.109375" style="276" customWidth="1"/>
    <col min="5" max="5" width="54.109375" style="276" customWidth="1"/>
    <col min="6" max="6" width="8" style="278" bestFit="1" customWidth="1"/>
    <col min="7" max="7" width="12.88671875" style="276" bestFit="1" customWidth="1"/>
    <col min="8" max="8" width="12.88671875" style="278" customWidth="1"/>
    <col min="9" max="9" width="12.88671875" style="276" bestFit="1" customWidth="1"/>
    <col min="10" max="10" width="9.109375" style="276" customWidth="1"/>
    <col min="11" max="11" width="18.44140625" style="278" customWidth="1"/>
    <col min="12" max="13" width="9.109375" style="278" customWidth="1"/>
    <col min="14" max="14" width="17" style="276" customWidth="1"/>
    <col min="15" max="16384" width="9.109375" style="276"/>
  </cols>
  <sheetData>
    <row r="1" spans="2:14" ht="30" customHeight="1">
      <c r="B1" s="593"/>
      <c r="C1" s="594"/>
      <c r="D1" s="595"/>
      <c r="E1" s="599" t="s">
        <v>1423</v>
      </c>
      <c r="F1" s="600"/>
      <c r="G1" s="600"/>
      <c r="H1" s="601" t="s">
        <v>511</v>
      </c>
      <c r="I1" s="602"/>
      <c r="K1" s="277" t="s">
        <v>512</v>
      </c>
    </row>
    <row r="2" spans="2:14" ht="30" customHeight="1" thickBot="1">
      <c r="B2" s="596"/>
      <c r="C2" s="597"/>
      <c r="D2" s="598"/>
      <c r="E2" s="279" t="s">
        <v>1355</v>
      </c>
      <c r="F2" s="280" t="s">
        <v>513</v>
      </c>
      <c r="G2" s="451">
        <f>30*10.8</f>
        <v>324</v>
      </c>
      <c r="H2" s="603" t="s">
        <v>1422</v>
      </c>
      <c r="I2" s="604"/>
      <c r="K2" s="281">
        <f>H4/G2</f>
        <v>5626.5328395061733</v>
      </c>
    </row>
    <row r="3" spans="2:14" s="282" customFormat="1" ht="20.100000000000001" customHeight="1" thickBot="1">
      <c r="B3" s="492" t="s">
        <v>514</v>
      </c>
      <c r="C3" s="605" t="s">
        <v>515</v>
      </c>
      <c r="D3" s="606"/>
      <c r="E3" s="607"/>
      <c r="F3" s="494" t="s">
        <v>244</v>
      </c>
      <c r="G3" s="493" t="s">
        <v>245</v>
      </c>
      <c r="H3" s="495" t="s">
        <v>516</v>
      </c>
      <c r="I3" s="496" t="s">
        <v>517</v>
      </c>
      <c r="K3" s="283"/>
      <c r="L3" s="284"/>
      <c r="M3" s="284"/>
    </row>
    <row r="4" spans="2:14" ht="20.100000000000001" customHeight="1" thickBot="1">
      <c r="B4" s="497">
        <v>1</v>
      </c>
      <c r="C4" s="589" t="s">
        <v>518</v>
      </c>
      <c r="D4" s="590"/>
      <c r="E4" s="590"/>
      <c r="F4" s="590"/>
      <c r="G4" s="590"/>
      <c r="H4" s="591">
        <f>H6+H13+H18+H23+H30+H41+H48+H56+H52+H62+H68</f>
        <v>1822996.6400000001</v>
      </c>
      <c r="I4" s="592"/>
    </row>
    <row r="5" spans="2:14" s="289" customFormat="1" ht="24.9" customHeight="1" thickBot="1">
      <c r="B5" s="285"/>
      <c r="C5" s="608" t="s">
        <v>519</v>
      </c>
      <c r="D5" s="608"/>
      <c r="E5" s="286"/>
      <c r="F5" s="286"/>
      <c r="G5" s="286"/>
      <c r="H5" s="286"/>
      <c r="I5" s="287"/>
      <c r="J5" s="288"/>
      <c r="K5" s="288"/>
      <c r="L5" s="288"/>
      <c r="M5" s="288"/>
    </row>
    <row r="6" spans="2:14" s="289" customFormat="1" ht="24.9" customHeight="1">
      <c r="B6" s="290"/>
      <c r="C6" s="609" t="s">
        <v>520</v>
      </c>
      <c r="D6" s="609"/>
      <c r="E6" s="291"/>
      <c r="F6" s="291"/>
      <c r="G6" s="291"/>
      <c r="H6" s="610">
        <f>SUM(I7:I12)</f>
        <v>10697.92</v>
      </c>
      <c r="I6" s="611"/>
      <c r="J6" s="292">
        <f>H6/$H$4</f>
        <v>5.8683158077570564E-3</v>
      </c>
      <c r="K6" s="288"/>
      <c r="L6" s="288"/>
      <c r="M6" s="288"/>
    </row>
    <row r="7" spans="2:14" s="289" customFormat="1" ht="24.9" customHeight="1">
      <c r="B7" s="293">
        <v>45005</v>
      </c>
      <c r="C7" s="586" t="str">
        <f>IFERROR(VLOOKUP(B7,Tabela!$A$9:$V$563,3,0),"")</f>
        <v>ESCAVAÇÃO MANUAL MAT. 1ª CAT.</v>
      </c>
      <c r="D7" s="587"/>
      <c r="E7" s="588"/>
      <c r="F7" s="294" t="str">
        <f>IFERROR(VLOOKUP(B7,Tabela!$A$9:$V$563,18,0),"")</f>
        <v xml:space="preserve">m3    </v>
      </c>
      <c r="G7" s="295">
        <f>'MEMORIAL OAE'!T17</f>
        <v>65.52000000000001</v>
      </c>
      <c r="H7" s="296">
        <f>IFERROR(VLOOKUP(B7,Tabela!$A$9:$V$563,21,0),"")</f>
        <v>116.84</v>
      </c>
      <c r="I7" s="297">
        <f t="shared" ref="I7:I12" si="0">ROUND(G7*H7,2)</f>
        <v>7655.36</v>
      </c>
      <c r="J7" s="298"/>
      <c r="K7" s="288"/>
      <c r="L7" s="288"/>
      <c r="M7" s="299"/>
      <c r="N7" s="299"/>
    </row>
    <row r="8" spans="2:14" s="289" customFormat="1" ht="24.9" hidden="1" customHeight="1">
      <c r="B8" s="300">
        <v>45015</v>
      </c>
      <c r="C8" s="586" t="str">
        <f>IFERROR(VLOOKUP(B8,Tabela!$A$9:$V$563,3,0),"")</f>
        <v>ESCAVAÇÃO MANUAL MAT. 3ª CAT.</v>
      </c>
      <c r="D8" s="587"/>
      <c r="E8" s="588"/>
      <c r="F8" s="294" t="str">
        <f>IFERROR(VLOOKUP(B8,Tabela!$A$9:$V$563,18,0),"")</f>
        <v xml:space="preserve">m3    </v>
      </c>
      <c r="G8" s="295"/>
      <c r="H8" s="296">
        <f>IFERROR(VLOOKUP(B8,Tabela!$A$9:$V$563,21,0),"")</f>
        <v>478.1</v>
      </c>
      <c r="I8" s="301">
        <f t="shared" si="0"/>
        <v>0</v>
      </c>
      <c r="J8" s="298"/>
      <c r="K8" s="288"/>
      <c r="L8" s="288"/>
      <c r="M8" s="299"/>
      <c r="N8" s="299"/>
    </row>
    <row r="9" spans="2:14" s="289" customFormat="1" ht="24.9" hidden="1" customHeight="1">
      <c r="B9" s="302">
        <v>45590</v>
      </c>
      <c r="C9" s="586" t="str">
        <f>IFERROR(VLOOKUP(B9,Tabela!$A$9:$V$563,3,0),"")</f>
        <v>ESCORAMENTO CONTÍNUO EM VALAS(ESP. 2,00M)</v>
      </c>
      <c r="D9" s="587"/>
      <c r="E9" s="588"/>
      <c r="F9" s="294" t="str">
        <f>IFERROR(VLOOKUP(B9,Tabela!$A$9:$V$563,18,0),"")</f>
        <v xml:space="preserve">m2    </v>
      </c>
      <c r="G9" s="303"/>
      <c r="H9" s="296">
        <f>IFERROR(VLOOKUP(B9,Tabela!$A$9:$V$563,21,0),"")</f>
        <v>113.73</v>
      </c>
      <c r="I9" s="297">
        <f t="shared" si="0"/>
        <v>0</v>
      </c>
      <c r="J9" s="298"/>
      <c r="K9" s="288"/>
      <c r="L9" s="288"/>
      <c r="M9" s="299"/>
      <c r="N9" s="299"/>
    </row>
    <row r="10" spans="2:14" s="289" customFormat="1" ht="24.9" hidden="1" customHeight="1">
      <c r="B10" s="302">
        <v>45055</v>
      </c>
      <c r="C10" s="586" t="str">
        <f>IFERROR(VLOOKUP(B10,Tabela!$A$9:$V$563,3,0),"")</f>
        <v>ENSECADEIRA</v>
      </c>
      <c r="D10" s="587"/>
      <c r="E10" s="588"/>
      <c r="F10" s="294" t="str">
        <f>IFERROR(VLOOKUP(B10,Tabela!$A$9:$V$563,18,0),"")</f>
        <v xml:space="preserve">m2    </v>
      </c>
      <c r="G10" s="303">
        <f>'MEMORIAL OAE'!T21</f>
        <v>0</v>
      </c>
      <c r="H10" s="296">
        <f>IFERROR(VLOOKUP(B10,Tabela!$A$9:$V$563,21,0),"")</f>
        <v>635</v>
      </c>
      <c r="I10" s="297">
        <f t="shared" si="0"/>
        <v>0</v>
      </c>
      <c r="J10" s="298"/>
      <c r="K10" s="288"/>
      <c r="L10" s="288"/>
      <c r="M10" s="299"/>
      <c r="N10" s="299"/>
    </row>
    <row r="11" spans="2:14" s="289" customFormat="1" ht="24.9" hidden="1" customHeight="1">
      <c r="B11" s="302">
        <v>45060</v>
      </c>
      <c r="C11" s="586" t="str">
        <f>IFERROR(VLOOKUP(B11,Tabela!$A$9:$V$563,3,0),"")</f>
        <v>ENCHIMENTO COM ARGILA</v>
      </c>
      <c r="D11" s="587"/>
      <c r="E11" s="588"/>
      <c r="F11" s="294" t="str">
        <f>IFERROR(VLOOKUP(B11,Tabela!$A$9:$V$563,18,0),"")</f>
        <v xml:space="preserve">m3    </v>
      </c>
      <c r="G11" s="303">
        <f>'MEMORIAL OAE'!T22</f>
        <v>0</v>
      </c>
      <c r="H11" s="296">
        <f>IFERROR(VLOOKUP(B11,Tabela!$A$9:$V$563,21,0),"")</f>
        <v>116.84</v>
      </c>
      <c r="I11" s="297">
        <f t="shared" si="0"/>
        <v>0</v>
      </c>
      <c r="J11" s="298"/>
      <c r="K11" s="288"/>
      <c r="L11" s="288"/>
      <c r="M11" s="299"/>
      <c r="N11" s="299"/>
    </row>
    <row r="12" spans="2:14" s="289" customFormat="1" ht="24.9" customHeight="1" thickBot="1">
      <c r="B12" s="302">
        <v>45430</v>
      </c>
      <c r="C12" s="586" t="str">
        <f>IFERROR(VLOOKUP(B12,Tabela!$A$9:$V$563,3,0),"")</f>
        <v>REATERRO APILOADO DE VALAS</v>
      </c>
      <c r="D12" s="587"/>
      <c r="E12" s="588"/>
      <c r="F12" s="294" t="str">
        <f>IFERROR(VLOOKUP(B12,Tabela!$A$9:$V$563,18,0),"")</f>
        <v xml:space="preserve">m3    </v>
      </c>
      <c r="G12" s="303">
        <f>'MEMORIAL OAE'!T19</f>
        <v>34.800000000000011</v>
      </c>
      <c r="H12" s="296">
        <f>IFERROR(VLOOKUP(B12,Tabela!$A$9:$V$563,21,0),"")</f>
        <v>87.43</v>
      </c>
      <c r="I12" s="297">
        <f t="shared" si="0"/>
        <v>3042.56</v>
      </c>
      <c r="J12" s="298"/>
      <c r="K12" s="288"/>
      <c r="L12" s="288"/>
      <c r="M12" s="299"/>
      <c r="N12" s="299"/>
    </row>
    <row r="13" spans="2:14" ht="24.9" customHeight="1" thickBot="1">
      <c r="B13" s="285"/>
      <c r="C13" s="608" t="s">
        <v>521</v>
      </c>
      <c r="D13" s="608"/>
      <c r="E13" s="286"/>
      <c r="F13" s="286"/>
      <c r="G13" s="304"/>
      <c r="H13" s="612">
        <f>SUM(I14:I17)</f>
        <v>164306.41999999998</v>
      </c>
      <c r="I13" s="613"/>
      <c r="J13" s="298"/>
      <c r="K13" s="288"/>
      <c r="L13" s="288"/>
      <c r="M13" s="299"/>
      <c r="N13" s="299"/>
    </row>
    <row r="14" spans="2:14" ht="24.9" customHeight="1">
      <c r="B14" s="305">
        <v>45266</v>
      </c>
      <c r="C14" s="586" t="str">
        <f>IFERROR(VLOOKUP(B14,Tabela!$A$9:$V$563,3,0),"")</f>
        <v>ESTACA RAIZ PERFURADA NO SOLO - D = 40 cm</v>
      </c>
      <c r="D14" s="587"/>
      <c r="E14" s="588"/>
      <c r="F14" s="294" t="str">
        <f>IFERROR(VLOOKUP(B14,Tabela!$A$9:$V$563,18,0),"")</f>
        <v xml:space="preserve">m     </v>
      </c>
      <c r="G14" s="306">
        <f>'MEMORIAL OAE'!T68</f>
        <v>288</v>
      </c>
      <c r="H14" s="296">
        <f>IFERROR(VLOOKUP(B14,Tabela!$A$9:$V$563,21,0),"")</f>
        <v>354.87</v>
      </c>
      <c r="I14" s="307">
        <f>ROUND(G14*H14,2)</f>
        <v>102202.56</v>
      </c>
      <c r="J14" s="298"/>
      <c r="K14" s="288"/>
      <c r="L14" s="288"/>
      <c r="M14" s="299"/>
      <c r="N14" s="299"/>
    </row>
    <row r="15" spans="2:14" ht="24.9" hidden="1" customHeight="1">
      <c r="B15" s="305">
        <v>45275</v>
      </c>
      <c r="C15" s="586" t="str">
        <f>IFERROR(VLOOKUP(B15,Tabela!$A$9:$V$563,3,0),"")</f>
        <v>ESTACA RAIZ PERFURADA NA ROCHA - D = 31 cm</v>
      </c>
      <c r="D15" s="587"/>
      <c r="E15" s="588"/>
      <c r="F15" s="294" t="str">
        <f>IFERROR(VLOOKUP(B15,Tabela!$A$9:$V$563,18,0),"")</f>
        <v xml:space="preserve">m     </v>
      </c>
      <c r="G15" s="306">
        <f>'MEMORIAL OAE'!T69</f>
        <v>0</v>
      </c>
      <c r="H15" s="296">
        <f>IFERROR(VLOOKUP(B15,Tabela!$A$9:$V$563,21,0),"")</f>
        <v>1911.87</v>
      </c>
      <c r="I15" s="307">
        <f>ROUND(G15*H15,2)</f>
        <v>0</v>
      </c>
      <c r="J15" s="298"/>
      <c r="K15" s="288"/>
      <c r="L15" s="288"/>
      <c r="M15" s="299"/>
      <c r="N15" s="299"/>
    </row>
    <row r="16" spans="2:14" ht="24.9" customHeight="1">
      <c r="B16" s="305">
        <v>45291</v>
      </c>
      <c r="C16" s="586" t="str">
        <f>IFERROR(VLOOKUP(B16,Tabela!$A$9:$V$563,3,0),"")</f>
        <v>ARRASAMENTO DE ESTACAS DE CONCRETO</v>
      </c>
      <c r="D16" s="587"/>
      <c r="E16" s="588"/>
      <c r="F16" s="294" t="str">
        <f>IFERROR(VLOOKUP(B16,Tabela!$A$9:$V$563,18,0),"")</f>
        <v xml:space="preserve">m3    </v>
      </c>
      <c r="G16" s="308">
        <f>'MEMORIAL OAE'!T70</f>
        <v>3.01</v>
      </c>
      <c r="H16" s="296">
        <f>IFERROR(VLOOKUP(B16,Tabela!$A$9:$V$563,21,0),"")</f>
        <v>739.86</v>
      </c>
      <c r="I16" s="301">
        <f>ROUND(G16*H16,2)</f>
        <v>2226.98</v>
      </c>
      <c r="J16" s="298"/>
      <c r="K16" s="288"/>
      <c r="L16" s="288"/>
      <c r="M16" s="299"/>
      <c r="N16" s="299"/>
    </row>
    <row r="17" spans="2:19" ht="24.9" customHeight="1" thickBot="1">
      <c r="B17" s="293">
        <v>45155</v>
      </c>
      <c r="C17" s="586" t="str">
        <f>IFERROR(VLOOKUP(B17,Tabela!$A$9:$V$563,3,0),"")</f>
        <v>AÇO CA50/60 AQUISIÇÃO, ARMAÇÃO E COLOCAÇÃO (INCLUSO PERDAS)</v>
      </c>
      <c r="D17" s="587"/>
      <c r="E17" s="588"/>
      <c r="F17" s="294" t="str">
        <f>IFERROR(VLOOKUP(B17,Tabela!$A$9:$V$563,18,0),"")</f>
        <v xml:space="preserve">Kg    </v>
      </c>
      <c r="G17" s="295">
        <f>'MEMORIAL OAE'!T66</f>
        <v>3687</v>
      </c>
      <c r="H17" s="296">
        <f>IFERROR(VLOOKUP(B17,Tabela!$A$9:$V$563,21,0),"")</f>
        <v>16.239999999999998</v>
      </c>
      <c r="I17" s="297">
        <f>ROUND(G17*H17,2)</f>
        <v>59876.88</v>
      </c>
      <c r="J17" s="298"/>
      <c r="K17" s="288"/>
      <c r="L17" s="288"/>
      <c r="M17" s="299"/>
      <c r="N17" s="299"/>
    </row>
    <row r="18" spans="2:19" ht="24.9" customHeight="1" thickBot="1">
      <c r="B18" s="285"/>
      <c r="C18" s="608" t="s">
        <v>523</v>
      </c>
      <c r="D18" s="608"/>
      <c r="E18" s="309"/>
      <c r="F18" s="309"/>
      <c r="G18" s="310"/>
      <c r="H18" s="612">
        <f>SUM(I19:I22)</f>
        <v>74273.220000000016</v>
      </c>
      <c r="I18" s="613"/>
      <c r="J18" s="292">
        <f>H18/$H$4</f>
        <v>4.0742378987599234E-2</v>
      </c>
      <c r="K18" s="288"/>
      <c r="L18" s="288"/>
      <c r="M18" s="311"/>
      <c r="N18" s="311"/>
    </row>
    <row r="19" spans="2:19" ht="24.9" customHeight="1">
      <c r="B19" s="312">
        <v>45038</v>
      </c>
      <c r="C19" s="586" t="str">
        <f>IFERROR(VLOOKUP(B19,Tabela!$A$9:$V$563,3,0),"")</f>
        <v>FORMA CHAPA COMPENSADA PLASTIFICADA 17 mm - UTILIZAÇÃO 1X (CONFECÇÃO, INSTALAÇÃO E RETIRADA)</v>
      </c>
      <c r="D19" s="587"/>
      <c r="E19" s="588"/>
      <c r="F19" s="294" t="str">
        <f>IFERROR(VLOOKUP(B19,Tabela!$A$9:$V$563,18,0),"")</f>
        <v xml:space="preserve">m2    </v>
      </c>
      <c r="G19" s="306">
        <f>'MEMORIAL OAE'!T133</f>
        <v>49.92</v>
      </c>
      <c r="H19" s="296">
        <f>IFERROR(VLOOKUP(B19,Tabela!$A$9:$V$563,21,0),"")</f>
        <v>240.5</v>
      </c>
      <c r="I19" s="307">
        <f>ROUND(G19*H19,2)</f>
        <v>12005.76</v>
      </c>
      <c r="J19" s="313"/>
      <c r="K19" s="288"/>
      <c r="L19" s="288"/>
      <c r="M19" s="311"/>
      <c r="N19" s="311"/>
    </row>
    <row r="20" spans="2:19" ht="24.9" customHeight="1">
      <c r="B20" s="293">
        <v>45166</v>
      </c>
      <c r="C20" s="586" t="str">
        <f>IFERROR(VLOOKUP(B20,Tabela!$A$9:$V$563,3,0),"")</f>
        <v>CONCRETO FCK=30 MPA</v>
      </c>
      <c r="D20" s="587"/>
      <c r="E20" s="588"/>
      <c r="F20" s="294" t="str">
        <f>IFERROR(VLOOKUP(B20,Tabela!$A$9:$V$563,18,0),"")</f>
        <v xml:space="preserve">m3    </v>
      </c>
      <c r="G20" s="295">
        <f>'MEMORIAL OAE'!T131</f>
        <v>30.72</v>
      </c>
      <c r="H20" s="296">
        <f>IFERROR(VLOOKUP(B20,Tabela!$A$9:$V$563,21,0),"")</f>
        <v>657.63</v>
      </c>
      <c r="I20" s="297">
        <f>ROUND(G20*H20,2)</f>
        <v>20202.39</v>
      </c>
      <c r="J20" s="313"/>
      <c r="K20" s="288"/>
      <c r="L20" s="288"/>
      <c r="M20" s="311"/>
      <c r="N20" s="311"/>
    </row>
    <row r="21" spans="2:19" ht="24.9" customHeight="1">
      <c r="B21" s="293">
        <v>45155</v>
      </c>
      <c r="C21" s="586" t="str">
        <f>IFERROR(VLOOKUP(B21,Tabela!$A$9:$V$563,3,0),"")</f>
        <v>AÇO CA50/60 AQUISIÇÃO, ARMAÇÃO E COLOCAÇÃO (INCLUSO PERDAS)</v>
      </c>
      <c r="D21" s="587"/>
      <c r="E21" s="588"/>
      <c r="F21" s="294" t="str">
        <f>IFERROR(VLOOKUP(B21,Tabela!$A$9:$V$563,18,0),"")</f>
        <v xml:space="preserve">Kg    </v>
      </c>
      <c r="G21" s="295">
        <f>'MEMORIAL OAE'!T134</f>
        <v>2545</v>
      </c>
      <c r="H21" s="296">
        <f>IFERROR(VLOOKUP(B21,Tabela!$A$9:$V$563,21,0),"")</f>
        <v>16.239999999999998</v>
      </c>
      <c r="I21" s="297">
        <f>ROUND(G21*H21,2)</f>
        <v>41330.800000000003</v>
      </c>
      <c r="J21" s="313"/>
      <c r="K21" s="288"/>
      <c r="L21" s="288"/>
      <c r="M21" s="311"/>
      <c r="N21" s="311"/>
      <c r="S21" s="314"/>
    </row>
    <row r="22" spans="2:19" ht="24.9" customHeight="1" thickBot="1">
      <c r="B22" s="293">
        <v>45050</v>
      </c>
      <c r="C22" s="586" t="str">
        <f>IFERROR(VLOOKUP(B22,Tabela!$A$9:$V$563,3,0),"")</f>
        <v>CONCRETO FCK=15 MPA</v>
      </c>
      <c r="D22" s="587"/>
      <c r="E22" s="588"/>
      <c r="F22" s="294" t="str">
        <f>IFERROR(VLOOKUP(B22,Tabela!$A$9:$V$563,18,0),"")</f>
        <v xml:space="preserve">m3    </v>
      </c>
      <c r="G22" s="295">
        <f>'MEMORIAL OAE'!T132</f>
        <v>1.28</v>
      </c>
      <c r="H22" s="296">
        <f>IFERROR(VLOOKUP(B22,Tabela!$A$9:$V$563,21,0),"")</f>
        <v>573.65</v>
      </c>
      <c r="I22" s="297">
        <f>ROUND(G22*H22,2)</f>
        <v>734.27</v>
      </c>
      <c r="J22" s="313"/>
      <c r="K22" s="288"/>
      <c r="L22" s="288"/>
      <c r="M22" s="311"/>
      <c r="N22" s="311"/>
    </row>
    <row r="23" spans="2:19" ht="24.9" customHeight="1" thickBot="1">
      <c r="B23" s="285"/>
      <c r="C23" s="608" t="s">
        <v>524</v>
      </c>
      <c r="D23" s="608"/>
      <c r="E23" s="309"/>
      <c r="F23" s="309"/>
      <c r="G23" s="310"/>
      <c r="H23" s="612">
        <f>SUM(I24:I29)</f>
        <v>99219.510000000009</v>
      </c>
      <c r="I23" s="613"/>
      <c r="J23" s="292">
        <f>H23/$H$4</f>
        <v>5.4426600588797579E-2</v>
      </c>
      <c r="K23" s="288"/>
      <c r="L23" s="288"/>
      <c r="M23" s="311"/>
      <c r="N23" s="311"/>
    </row>
    <row r="24" spans="2:19" ht="24.9" customHeight="1">
      <c r="B24" s="312">
        <v>45038</v>
      </c>
      <c r="C24" s="586" t="str">
        <f>IFERROR(VLOOKUP(B24,Tabela!$A$9:$V$563,3,0),"")</f>
        <v>FORMA CHAPA COMPENSADA PLASTIFICADA 17 mm - UTILIZAÇÃO 1X (CONFECÇÃO, INSTALAÇÃO E RETIRADA)</v>
      </c>
      <c r="D24" s="587"/>
      <c r="E24" s="588"/>
      <c r="F24" s="294" t="str">
        <f>IFERROR(VLOOKUP(B24,Tabela!$A$9:$V$563,18,0),"")</f>
        <v xml:space="preserve">m2    </v>
      </c>
      <c r="G24" s="306">
        <f>'MEMORIAL OAE'!T183+'MEMORIAL OAE'!T201+'MEMORIAL OAE'!T318</f>
        <v>74.789999999999992</v>
      </c>
      <c r="H24" s="296">
        <f>IFERROR(VLOOKUP(B24,Tabela!$A$9:$V$563,21,0),"")</f>
        <v>240.5</v>
      </c>
      <c r="I24" s="307">
        <f t="shared" ref="I24:I29" si="1">ROUND(G24*H24,2)</f>
        <v>17987</v>
      </c>
      <c r="J24" s="313"/>
      <c r="K24" s="288"/>
      <c r="L24" s="288"/>
      <c r="M24" s="311"/>
      <c r="N24" s="311"/>
    </row>
    <row r="25" spans="2:19" ht="24.9" customHeight="1">
      <c r="B25" s="293">
        <v>45166</v>
      </c>
      <c r="C25" s="586" t="str">
        <f>IFERROR(VLOOKUP(B25,Tabela!$A$9:$V$563,3,0),"")</f>
        <v>CONCRETO FCK=30 MPA</v>
      </c>
      <c r="D25" s="587"/>
      <c r="E25" s="588"/>
      <c r="F25" s="294" t="str">
        <f>IFERROR(VLOOKUP(B25,Tabela!$A$9:$V$563,18,0),"")</f>
        <v xml:space="preserve">m3    </v>
      </c>
      <c r="G25" s="295">
        <f>'MEMORIAL OAE'!T200+'MEMORIAL OAE'!T182</f>
        <v>19.759999999999998</v>
      </c>
      <c r="H25" s="296">
        <f>IFERROR(VLOOKUP(B25,Tabela!$A$9:$V$563,21,0),"")</f>
        <v>657.63</v>
      </c>
      <c r="I25" s="301">
        <f t="shared" si="1"/>
        <v>12994.77</v>
      </c>
      <c r="J25" s="313"/>
      <c r="K25" s="288"/>
      <c r="L25" s="288"/>
      <c r="M25" s="311"/>
      <c r="N25" s="311"/>
    </row>
    <row r="26" spans="2:19" ht="24.9" customHeight="1">
      <c r="B26" s="315" t="s">
        <v>525</v>
      </c>
      <c r="C26" s="614" t="s">
        <v>526</v>
      </c>
      <c r="D26" s="615"/>
      <c r="E26" s="616"/>
      <c r="F26" s="294" t="s">
        <v>1435</v>
      </c>
      <c r="G26" s="308">
        <f>'MEMORIAL OAE'!T317</f>
        <v>0.09</v>
      </c>
      <c r="H26" s="482">
        <f>'Composições SICRO'!I34</f>
        <v>4918.8500000000004</v>
      </c>
      <c r="I26" s="301">
        <f t="shared" si="1"/>
        <v>442.7</v>
      </c>
      <c r="J26" s="313"/>
      <c r="K26" s="288"/>
      <c r="L26" s="288"/>
      <c r="M26" s="311"/>
      <c r="N26" s="311"/>
    </row>
    <row r="27" spans="2:19" ht="24.9" customHeight="1">
      <c r="B27" s="293">
        <v>45155</v>
      </c>
      <c r="C27" s="586" t="str">
        <f>IFERROR(VLOOKUP(B27,Tabela!$A$9:$V$563,3,0),"")</f>
        <v>AÇO CA50/60 AQUISIÇÃO, ARMAÇÃO E COLOCAÇÃO (INCLUSO PERDAS)</v>
      </c>
      <c r="D27" s="587"/>
      <c r="E27" s="588"/>
      <c r="F27" s="294" t="str">
        <f>IFERROR(VLOOKUP(B27,Tabela!$A$9:$V$563,18,0),"")</f>
        <v xml:space="preserve">Kg    </v>
      </c>
      <c r="G27" s="295">
        <f>'MEMORIAL OAE'!T184+'MEMORIAL OAE'!T319+'MEMORIAL OAE'!T185+'MEMORIAL OAE'!T202</f>
        <v>2533</v>
      </c>
      <c r="H27" s="296">
        <f>IFERROR(VLOOKUP(B27,Tabela!$A$9:$V$563,21,0),"")</f>
        <v>16.239999999999998</v>
      </c>
      <c r="I27" s="297">
        <f t="shared" si="1"/>
        <v>41135.919999999998</v>
      </c>
      <c r="J27" s="298"/>
      <c r="K27" s="288"/>
      <c r="L27" s="288"/>
      <c r="M27" s="299"/>
      <c r="N27" s="299"/>
    </row>
    <row r="28" spans="2:19" ht="24.9" customHeight="1">
      <c r="B28" s="293">
        <v>45235</v>
      </c>
      <c r="C28" s="586" t="str">
        <f>IFERROR(VLOOKUP(B28,Tabela!$A$9:$V$563,3,0),"")</f>
        <v>NEOPRENE</v>
      </c>
      <c r="D28" s="587"/>
      <c r="E28" s="588"/>
      <c r="F28" s="294" t="str">
        <f>IFERROR(VLOOKUP(B28,Tabela!$A$9:$V$563,18,0),"")</f>
        <v xml:space="preserve">Kg    </v>
      </c>
      <c r="G28" s="295">
        <f>'MEMORIAL OAE'!T321</f>
        <v>123.07692307692307</v>
      </c>
      <c r="H28" s="296">
        <f>IFERROR(VLOOKUP(B28,Tabela!$A$9:$V$563,21,0),"")</f>
        <v>64.760000000000005</v>
      </c>
      <c r="I28" s="297">
        <f t="shared" si="1"/>
        <v>7970.46</v>
      </c>
      <c r="J28" s="313"/>
      <c r="K28" s="288"/>
      <c r="L28" s="288"/>
      <c r="M28" s="311"/>
      <c r="N28" s="311"/>
    </row>
    <row r="29" spans="2:19" ht="24.9" customHeight="1" thickBot="1">
      <c r="B29" s="293">
        <v>45135</v>
      </c>
      <c r="C29" s="586" t="str">
        <f>IFERROR(VLOOKUP(B29,Tabela!$A$9:$V$563,3,0),"")</f>
        <v>ESCORAMENTO PARA PONTE</v>
      </c>
      <c r="D29" s="587"/>
      <c r="E29" s="588"/>
      <c r="F29" s="294" t="str">
        <f>IFERROR(VLOOKUP(B29,Tabela!$A$9:$V$563,18,0),"")</f>
        <v xml:space="preserve">m3    </v>
      </c>
      <c r="G29" s="295">
        <f>'MEMORIAL OAE'!T204</f>
        <v>141.57</v>
      </c>
      <c r="H29" s="296">
        <f>IFERROR(VLOOKUP(B29,Tabela!$A$9:$V$563,21,0),"")</f>
        <v>132.01</v>
      </c>
      <c r="I29" s="297">
        <f t="shared" si="1"/>
        <v>18688.66</v>
      </c>
      <c r="J29" s="313"/>
      <c r="K29" s="288"/>
      <c r="L29" s="288"/>
      <c r="M29" s="311"/>
      <c r="N29" s="311"/>
    </row>
    <row r="30" spans="2:19" ht="24.9" customHeight="1" thickBot="1">
      <c r="B30" s="285"/>
      <c r="C30" s="608" t="s">
        <v>527</v>
      </c>
      <c r="D30" s="608"/>
      <c r="E30" s="316"/>
      <c r="F30" s="316"/>
      <c r="G30" s="317"/>
      <c r="H30" s="612">
        <f>SUM(I31:I40)</f>
        <v>306231.28000000003</v>
      </c>
      <c r="I30" s="613"/>
      <c r="J30" s="292">
        <f>H30/$H$4</f>
        <v>0.16798236117429158</v>
      </c>
      <c r="K30" s="288"/>
      <c r="L30" s="288"/>
      <c r="M30" s="311"/>
      <c r="N30" s="311"/>
    </row>
    <row r="31" spans="2:19" ht="24.9" customHeight="1">
      <c r="B31" s="486">
        <v>45038</v>
      </c>
      <c r="C31" s="586" t="str">
        <f>IFERROR(VLOOKUP(B31,Tabela!$A$9:$V$563,3,0),"")</f>
        <v>FORMA CHAPA COMPENSADA PLASTIFICADA 17 mm - UTILIZAÇÃO 1X (CONFECÇÃO, INSTALAÇÃO E RETIRADA)</v>
      </c>
      <c r="D31" s="587"/>
      <c r="E31" s="588"/>
      <c r="F31" s="294" t="str">
        <f>IFERROR(VLOOKUP(B31,Tabela!$A$9:$V$563,18,0),"")</f>
        <v xml:space="preserve">m2    </v>
      </c>
      <c r="G31" s="487">
        <f>'MEMORIAL OAE'!T334</f>
        <v>211.68</v>
      </c>
      <c r="H31" s="296">
        <f>IFERROR(VLOOKUP(B31,Tabela!$A$9:$V$563,21,0),"")</f>
        <v>240.5</v>
      </c>
      <c r="I31" s="488">
        <f t="shared" ref="I31:I40" si="2">ROUND(G31*H31,2)</f>
        <v>50909.04</v>
      </c>
      <c r="J31" s="313"/>
      <c r="K31" s="288"/>
      <c r="L31" s="288"/>
      <c r="M31" s="311"/>
      <c r="N31" s="311"/>
    </row>
    <row r="32" spans="2:19" ht="24.9" customHeight="1">
      <c r="B32" s="293">
        <v>45167</v>
      </c>
      <c r="C32" s="586" t="str">
        <f>IFERROR(VLOOKUP(B32,Tabela!$A$9:$V$563,3,0),"")</f>
        <v>CONCRETO FCK=35 MPA</v>
      </c>
      <c r="D32" s="587"/>
      <c r="E32" s="588"/>
      <c r="F32" s="294" t="str">
        <f>IFERROR(VLOOKUP(B32,Tabela!$A$9:$V$563,18,0),"")</f>
        <v xml:space="preserve">m3    </v>
      </c>
      <c r="G32" s="308">
        <f>'MEMORIAL OAE'!T333</f>
        <v>52.92</v>
      </c>
      <c r="H32" s="296">
        <f>IFERROR(VLOOKUP(B32,Tabela!$A$9:$V$563,21,0),"")</f>
        <v>697.17</v>
      </c>
      <c r="I32" s="301">
        <f t="shared" si="2"/>
        <v>36894.239999999998</v>
      </c>
      <c r="J32" s="313"/>
      <c r="K32" s="288"/>
      <c r="L32" s="288"/>
      <c r="M32" s="311"/>
      <c r="N32" s="311"/>
    </row>
    <row r="33" spans="2:14" ht="24.9" customHeight="1" thickBot="1">
      <c r="B33" s="489">
        <v>45155</v>
      </c>
      <c r="C33" s="586" t="str">
        <f>IFERROR(VLOOKUP(B33,Tabela!$A$9:$V$563,3,0),"")</f>
        <v>AÇO CA50/60 AQUISIÇÃO, ARMAÇÃO E COLOCAÇÃO (INCLUSO PERDAS)</v>
      </c>
      <c r="D33" s="587"/>
      <c r="E33" s="588"/>
      <c r="F33" s="294" t="str">
        <f>IFERROR(VLOOKUP(B33,Tabela!$A$9:$V$563,18,0),"")</f>
        <v xml:space="preserve">Kg    </v>
      </c>
      <c r="G33" s="490">
        <f>'MEMORIAL OAE'!T335</f>
        <v>13450</v>
      </c>
      <c r="H33" s="296">
        <f>IFERROR(VLOOKUP(B33,Tabela!$A$9:$V$563,21,0),"")</f>
        <v>16.239999999999998</v>
      </c>
      <c r="I33" s="491">
        <f t="shared" si="2"/>
        <v>218428</v>
      </c>
      <c r="J33" s="313"/>
      <c r="K33" s="288"/>
      <c r="L33" s="288"/>
      <c r="M33" s="311"/>
      <c r="N33" s="311"/>
    </row>
    <row r="34" spans="2:14" ht="24.9" hidden="1" customHeight="1">
      <c r="B34" s="483" t="s">
        <v>380</v>
      </c>
      <c r="C34" s="617" t="s">
        <v>528</v>
      </c>
      <c r="D34" s="618"/>
      <c r="E34" s="619"/>
      <c r="F34" s="457" t="s">
        <v>227</v>
      </c>
      <c r="G34" s="458">
        <f>'MEMORIAL OAE'!T336</f>
        <v>0</v>
      </c>
      <c r="H34" s="484"/>
      <c r="I34" s="485">
        <f t="shared" si="2"/>
        <v>0</v>
      </c>
      <c r="J34" s="313"/>
      <c r="K34" s="288"/>
      <c r="L34" s="288"/>
      <c r="M34" s="311"/>
      <c r="N34" s="311"/>
    </row>
    <row r="35" spans="2:14" ht="24.9" hidden="1" customHeight="1">
      <c r="B35" s="456" t="s">
        <v>381</v>
      </c>
      <c r="C35" s="620" t="s">
        <v>529</v>
      </c>
      <c r="D35" s="621"/>
      <c r="E35" s="622"/>
      <c r="F35" s="452" t="s">
        <v>522</v>
      </c>
      <c r="G35" s="453">
        <f>'MEMORIAL OAE'!T337</f>
        <v>0</v>
      </c>
      <c r="H35" s="454"/>
      <c r="I35" s="455">
        <f t="shared" si="2"/>
        <v>0</v>
      </c>
      <c r="J35" s="313"/>
      <c r="K35" s="288"/>
      <c r="L35" s="288"/>
      <c r="M35" s="311"/>
      <c r="N35" s="311"/>
    </row>
    <row r="36" spans="2:14" ht="24.9" hidden="1" customHeight="1">
      <c r="B36" s="456" t="s">
        <v>530</v>
      </c>
      <c r="C36" s="620" t="s">
        <v>531</v>
      </c>
      <c r="D36" s="621"/>
      <c r="E36" s="622"/>
      <c r="F36" s="452" t="s">
        <v>522</v>
      </c>
      <c r="G36" s="453">
        <f>'MEMORIAL OAE'!T338</f>
        <v>0</v>
      </c>
      <c r="H36" s="454"/>
      <c r="I36" s="455">
        <f t="shared" si="2"/>
        <v>0</v>
      </c>
      <c r="J36" s="313"/>
      <c r="K36" s="288"/>
      <c r="L36" s="288"/>
      <c r="M36" s="311"/>
      <c r="N36" s="311"/>
    </row>
    <row r="37" spans="2:14" ht="24.9" hidden="1" customHeight="1">
      <c r="B37" s="456" t="s">
        <v>532</v>
      </c>
      <c r="C37" s="626" t="s">
        <v>533</v>
      </c>
      <c r="D37" s="627"/>
      <c r="E37" s="628"/>
      <c r="F37" s="457" t="s">
        <v>522</v>
      </c>
      <c r="G37" s="458"/>
      <c r="H37" s="454"/>
      <c r="I37" s="455">
        <f t="shared" si="2"/>
        <v>0</v>
      </c>
      <c r="J37" s="313"/>
      <c r="K37" s="288"/>
      <c r="L37" s="288"/>
      <c r="M37" s="311"/>
      <c r="N37" s="311"/>
    </row>
    <row r="38" spans="2:14" ht="24.9" hidden="1" customHeight="1">
      <c r="B38" s="456" t="s">
        <v>532</v>
      </c>
      <c r="C38" s="626" t="s">
        <v>534</v>
      </c>
      <c r="D38" s="627"/>
      <c r="E38" s="628"/>
      <c r="F38" s="452" t="s">
        <v>522</v>
      </c>
      <c r="G38" s="453"/>
      <c r="H38" s="454"/>
      <c r="I38" s="455">
        <f t="shared" si="2"/>
        <v>0</v>
      </c>
      <c r="J38" s="313"/>
      <c r="K38" s="288"/>
      <c r="L38" s="288"/>
      <c r="M38" s="311"/>
      <c r="N38" s="311"/>
    </row>
    <row r="39" spans="2:14" ht="24.9" hidden="1" customHeight="1">
      <c r="B39" s="456" t="s">
        <v>535</v>
      </c>
      <c r="C39" s="626" t="s">
        <v>536</v>
      </c>
      <c r="D39" s="627"/>
      <c r="E39" s="628"/>
      <c r="F39" s="452" t="s">
        <v>522</v>
      </c>
      <c r="G39" s="453">
        <f>'[40]MEMORIAL OAE'!T286</f>
        <v>0</v>
      </c>
      <c r="H39" s="454"/>
      <c r="I39" s="455">
        <f t="shared" si="2"/>
        <v>0</v>
      </c>
      <c r="J39" s="313"/>
      <c r="K39" s="288"/>
      <c r="L39" s="288"/>
      <c r="M39" s="311"/>
      <c r="N39" s="311"/>
    </row>
    <row r="40" spans="2:14" ht="24.9" hidden="1" customHeight="1" thickBot="1">
      <c r="B40" s="456" t="s">
        <v>537</v>
      </c>
      <c r="C40" s="620" t="s">
        <v>538</v>
      </c>
      <c r="D40" s="621"/>
      <c r="E40" s="622"/>
      <c r="F40" s="459" t="s">
        <v>539</v>
      </c>
      <c r="G40" s="460">
        <f>'[40]MEMORIAL OAE'!T287</f>
        <v>0</v>
      </c>
      <c r="H40" s="454"/>
      <c r="I40" s="455">
        <f t="shared" si="2"/>
        <v>0</v>
      </c>
      <c r="J40" s="313"/>
      <c r="K40" s="288"/>
      <c r="L40" s="288"/>
      <c r="M40" s="311"/>
      <c r="N40" s="311"/>
    </row>
    <row r="41" spans="2:14" ht="24.9" customHeight="1" thickBot="1">
      <c r="B41" s="285"/>
      <c r="C41" s="608" t="s">
        <v>540</v>
      </c>
      <c r="D41" s="608"/>
      <c r="E41" s="608"/>
      <c r="F41" s="319"/>
      <c r="G41" s="320"/>
      <c r="H41" s="612">
        <f>SUM(I42:I47)</f>
        <v>810561.38000000012</v>
      </c>
      <c r="I41" s="613"/>
      <c r="J41" s="292">
        <f>H41/$H$4</f>
        <v>0.44463130771321668</v>
      </c>
      <c r="K41" s="288"/>
      <c r="L41" s="288"/>
      <c r="M41" s="311"/>
      <c r="N41" s="311"/>
    </row>
    <row r="42" spans="2:14" ht="24.9" customHeight="1">
      <c r="B42" s="312">
        <v>45038</v>
      </c>
      <c r="C42" s="586" t="str">
        <f>IFERROR(VLOOKUP(B42,Tabela!$A$9:$V$563,3,0),"")</f>
        <v>FORMA CHAPA COMPENSADA PLASTIFICADA 17 mm - UTILIZAÇÃO 1X (CONFECÇÃO, INSTALAÇÃO E RETIRADA)</v>
      </c>
      <c r="D42" s="587"/>
      <c r="E42" s="588"/>
      <c r="F42" s="294" t="str">
        <f>IFERROR(VLOOKUP(B42,Tabela!$A$9:$V$563,18,0),"")</f>
        <v xml:space="preserve">m2    </v>
      </c>
      <c r="G42" s="306">
        <f>'MEMORIAL OAE'!T514+'MEMORIAL OAE'!T603+'MEMORIAL OAE'!T702</f>
        <v>550.43000000000006</v>
      </c>
      <c r="H42" s="296">
        <f>IFERROR(VLOOKUP(B42,Tabela!$A$9:$V$563,21,0),"")</f>
        <v>240.5</v>
      </c>
      <c r="I42" s="307">
        <f t="shared" ref="I42:I47" si="3">ROUND(G42*H42,2)</f>
        <v>132378.42000000001</v>
      </c>
      <c r="J42" s="321"/>
      <c r="K42" s="288"/>
      <c r="L42" s="288"/>
      <c r="M42" s="311"/>
      <c r="N42" s="311"/>
    </row>
    <row r="43" spans="2:14" ht="24.9" hidden="1" customHeight="1">
      <c r="B43" s="293">
        <v>45165</v>
      </c>
      <c r="C43" s="586" t="str">
        <f>IFERROR(VLOOKUP(B43,Tabela!$A$9:$V$563,3,0),"")</f>
        <v>CONCRETO FCK=25 MPA</v>
      </c>
      <c r="D43" s="587"/>
      <c r="E43" s="588"/>
      <c r="F43" s="294" t="str">
        <f>IFERROR(VLOOKUP(B43,Tabela!$A$9:$V$563,18,0),"")</f>
        <v xml:space="preserve">m3    </v>
      </c>
      <c r="G43" s="295"/>
      <c r="H43" s="296">
        <f>IFERROR(VLOOKUP(B43,Tabela!$A$9:$V$563,21,0),"")</f>
        <v>627.69000000000005</v>
      </c>
      <c r="I43" s="297">
        <f t="shared" si="3"/>
        <v>0</v>
      </c>
      <c r="J43" s="313"/>
      <c r="K43" s="288"/>
      <c r="L43" s="288"/>
      <c r="M43" s="311"/>
      <c r="N43" s="311"/>
    </row>
    <row r="44" spans="2:14" ht="24.9" customHeight="1">
      <c r="B44" s="293">
        <v>45167</v>
      </c>
      <c r="C44" s="586" t="str">
        <f>IFERROR(VLOOKUP(B44,Tabela!$A$9:$V$563,3,0),"")</f>
        <v>CONCRETO FCK=35 MPA</v>
      </c>
      <c r="D44" s="587"/>
      <c r="E44" s="588"/>
      <c r="F44" s="294" t="str">
        <f>IFERROR(VLOOKUP(B44,Tabela!$A$9:$V$563,18,0),"")</f>
        <v xml:space="preserve">m3    </v>
      </c>
      <c r="G44" s="308">
        <f>'MEMORIAL OAE'!T701+'MEMORIAL OAE'!T602+'MEMORIAL OAE'!T513</f>
        <v>134.53</v>
      </c>
      <c r="H44" s="296">
        <f>IFERROR(VLOOKUP(B44,Tabela!$A$9:$V$563,21,0),"")</f>
        <v>697.17</v>
      </c>
      <c r="I44" s="301">
        <f t="shared" si="3"/>
        <v>93790.28</v>
      </c>
      <c r="J44" s="321"/>
      <c r="K44" s="288"/>
      <c r="L44" s="288"/>
      <c r="M44" s="311"/>
      <c r="N44" s="311"/>
    </row>
    <row r="45" spans="2:14" ht="24.9" customHeight="1">
      <c r="B45" s="293">
        <v>45155</v>
      </c>
      <c r="C45" s="586" t="str">
        <f>IFERROR(VLOOKUP(B45,Tabela!$A$9:$V$563,3,0),"")</f>
        <v>AÇO CA50/60 AQUISIÇÃO, ARMAÇÃO E COLOCAÇÃO (INCLUSO PERDAS)</v>
      </c>
      <c r="D45" s="587"/>
      <c r="E45" s="588"/>
      <c r="F45" s="294" t="str">
        <f>IFERROR(VLOOKUP(B45,Tabela!$A$9:$V$563,18,0),"")</f>
        <v xml:space="preserve">Kg    </v>
      </c>
      <c r="G45" s="308">
        <f>'MEMORIAL OAE'!T515+'MEMORIAL OAE'!T516+'MEMORIAL OAE'!T604+'MEMORIAL OAE'!T605+'MEMORIAL OAE'!T703+'MEMORIAL OAE'!T704</f>
        <v>20964</v>
      </c>
      <c r="H45" s="296">
        <f>IFERROR(VLOOKUP(B45,Tabela!$A$9:$V$563,21,0),"")</f>
        <v>16.239999999999998</v>
      </c>
      <c r="I45" s="301">
        <f t="shared" si="3"/>
        <v>340455.36</v>
      </c>
      <c r="J45" s="313"/>
      <c r="K45" s="288"/>
      <c r="L45" s="288"/>
      <c r="M45" s="311"/>
      <c r="N45" s="311"/>
    </row>
    <row r="46" spans="2:14" ht="24.9" customHeight="1" thickBot="1">
      <c r="B46" s="293">
        <v>45135</v>
      </c>
      <c r="C46" s="586" t="str">
        <f>IFERROR(VLOOKUP(B46,Tabela!$A$9:$V$563,3,0),"")</f>
        <v>ESCORAMENTO PARA PONTE</v>
      </c>
      <c r="D46" s="587"/>
      <c r="E46" s="588"/>
      <c r="F46" s="294" t="str">
        <f>IFERROR(VLOOKUP(B46,Tabela!$A$9:$V$563,18,0),"")</f>
        <v xml:space="preserve">m3    </v>
      </c>
      <c r="G46" s="308">
        <f>'MEMORIAL OAE'!T705+'MEMORIAL OAE'!T606</f>
        <v>1847.87</v>
      </c>
      <c r="H46" s="296">
        <f>IFERROR(VLOOKUP(B46,Tabela!$A$9:$V$563,21,0),"")</f>
        <v>132.01</v>
      </c>
      <c r="I46" s="301">
        <f t="shared" si="3"/>
        <v>243937.32</v>
      </c>
      <c r="J46" s="313"/>
      <c r="K46" s="288"/>
      <c r="L46" s="288"/>
      <c r="M46" s="311"/>
      <c r="N46" s="311"/>
    </row>
    <row r="47" spans="2:14" ht="24.9" hidden="1" customHeight="1" thickBot="1">
      <c r="B47" s="305">
        <v>45151</v>
      </c>
      <c r="C47" s="586" t="str">
        <f>IFERROR(VLOOKUP(B47,Tabela!$A$9:$V$563,3,0),"")</f>
        <v>TRANSLADO, LANÇAMENTO E POSICIONAMENTO DE PRÉ-LAJES</v>
      </c>
      <c r="D47" s="587"/>
      <c r="E47" s="588"/>
      <c r="F47" s="294" t="str">
        <f>IFERROR(VLOOKUP(B47,Tabela!$A$9:$V$563,18,0),"")</f>
        <v xml:space="preserve">un    </v>
      </c>
      <c r="G47" s="308">
        <f>'[40]MEMORIAL OAE'!T591</f>
        <v>0</v>
      </c>
      <c r="H47" s="296">
        <f>IFERROR(VLOOKUP(B47,Tabela!$A$9:$V$563,21,0),"")</f>
        <v>134.41999999999999</v>
      </c>
      <c r="I47" s="301">
        <f t="shared" si="3"/>
        <v>0</v>
      </c>
      <c r="J47" s="313"/>
      <c r="K47" s="288"/>
      <c r="L47" s="288"/>
      <c r="M47" s="311"/>
      <c r="N47" s="311"/>
    </row>
    <row r="48" spans="2:14" ht="24.9" customHeight="1" thickBot="1">
      <c r="B48" s="322"/>
      <c r="C48" s="625" t="s">
        <v>541</v>
      </c>
      <c r="D48" s="625"/>
      <c r="E48" s="625"/>
      <c r="F48" s="323"/>
      <c r="G48" s="323"/>
      <c r="H48" s="623">
        <f>SUM(I49:I51)</f>
        <v>53364.94</v>
      </c>
      <c r="I48" s="624"/>
      <c r="J48" s="292">
        <f>H48/$H$4</f>
        <v>2.9273197124488393E-2</v>
      </c>
      <c r="K48" s="288"/>
      <c r="L48" s="288"/>
      <c r="M48" s="311"/>
      <c r="N48" s="311"/>
    </row>
    <row r="49" spans="2:14" ht="24.9" customHeight="1">
      <c r="B49" s="312">
        <v>45038</v>
      </c>
      <c r="C49" s="586" t="str">
        <f>IFERROR(VLOOKUP(B49,Tabela!$A$9:$V$563,3,0),"")</f>
        <v>FORMA CHAPA COMPENSADA PLASTIFICADA 17 mm - UTILIZAÇÃO 1X (CONFECÇÃO, INSTALAÇÃO E RETIRADA)</v>
      </c>
      <c r="D49" s="587"/>
      <c r="E49" s="588"/>
      <c r="F49" s="294" t="str">
        <f>IFERROR(VLOOKUP(B49,Tabela!$A$9:$V$563,18,0),"")</f>
        <v xml:space="preserve">m2    </v>
      </c>
      <c r="G49" s="324">
        <f>'MEMORIAL OAE'!T628</f>
        <v>16.760000000000002</v>
      </c>
      <c r="H49" s="296">
        <f>IFERROR(VLOOKUP(B49,Tabela!$A$9:$V$563,21,0),"")</f>
        <v>240.5</v>
      </c>
      <c r="I49" s="325">
        <f>ROUND(G49*H49,2)</f>
        <v>4030.78</v>
      </c>
      <c r="J49" s="313"/>
      <c r="K49" s="288"/>
      <c r="L49" s="288"/>
      <c r="M49" s="311"/>
      <c r="N49" s="311"/>
    </row>
    <row r="50" spans="2:14" ht="24.9" customHeight="1">
      <c r="B50" s="293">
        <v>45166</v>
      </c>
      <c r="C50" s="586" t="str">
        <f>IFERROR(VLOOKUP(B50,Tabela!$A$9:$V$563,3,0),"")</f>
        <v>CONCRETO FCK=30 MPA</v>
      </c>
      <c r="D50" s="587"/>
      <c r="E50" s="588"/>
      <c r="F50" s="294" t="str">
        <f>IFERROR(VLOOKUP(B50,Tabela!$A$9:$V$563,18,0),"")</f>
        <v xml:space="preserve">m3    </v>
      </c>
      <c r="G50" s="308">
        <f>'MEMORIAL OAE'!T626</f>
        <v>23.9</v>
      </c>
      <c r="H50" s="296">
        <f>IFERROR(VLOOKUP(B50,Tabela!$A$9:$V$563,21,0),"")</f>
        <v>657.63</v>
      </c>
      <c r="I50" s="301">
        <f>ROUND(G50*H50,2)</f>
        <v>15717.36</v>
      </c>
      <c r="J50" s="313"/>
      <c r="K50" s="288"/>
      <c r="L50" s="288"/>
      <c r="M50" s="311"/>
      <c r="N50" s="311"/>
    </row>
    <row r="51" spans="2:14" ht="24.9" customHeight="1" thickBot="1">
      <c r="B51" s="293">
        <v>45155</v>
      </c>
      <c r="C51" s="586" t="str">
        <f>IFERROR(VLOOKUP(B51,Tabela!$A$9:$V$563,3,0),"")</f>
        <v>AÇO CA50/60 AQUISIÇÃO, ARMAÇÃO E COLOCAÇÃO (INCLUSO PERDAS)</v>
      </c>
      <c r="D51" s="587"/>
      <c r="E51" s="588"/>
      <c r="F51" s="294" t="str">
        <f>IFERROR(VLOOKUP(B51,Tabela!$A$9:$V$563,18,0),"")</f>
        <v xml:space="preserve">Kg    </v>
      </c>
      <c r="G51" s="308">
        <f>'MEMORIAL OAE'!T629</f>
        <v>2070</v>
      </c>
      <c r="H51" s="296">
        <f>IFERROR(VLOOKUP(B51,Tabela!$A$9:$V$563,21,0),"")</f>
        <v>16.239999999999998</v>
      </c>
      <c r="I51" s="301">
        <f>ROUND(G51*H51,2)</f>
        <v>33616.800000000003</v>
      </c>
      <c r="J51" s="313"/>
      <c r="K51" s="288"/>
      <c r="L51" s="288"/>
      <c r="M51" s="311"/>
      <c r="N51" s="311"/>
    </row>
    <row r="52" spans="2:14" ht="24.9" customHeight="1" thickBot="1">
      <c r="B52" s="322"/>
      <c r="C52" s="625" t="s">
        <v>542</v>
      </c>
      <c r="D52" s="625"/>
      <c r="E52" s="625"/>
      <c r="F52" s="323"/>
      <c r="G52" s="323"/>
      <c r="H52" s="623">
        <f>SUM(I53:I55)</f>
        <v>69813.320000000007</v>
      </c>
      <c r="I52" s="624"/>
      <c r="J52" s="292">
        <f>H52/$H$4</f>
        <v>3.8295912602450001E-2</v>
      </c>
      <c r="K52" s="288"/>
      <c r="L52" s="288"/>
      <c r="M52" s="311"/>
      <c r="N52" s="311"/>
    </row>
    <row r="53" spans="2:14" ht="24.9" customHeight="1">
      <c r="B53" s="312">
        <v>45038</v>
      </c>
      <c r="C53" s="586" t="str">
        <f>IFERROR(VLOOKUP(B53,Tabela!$A$9:$V$563,3,0),"")</f>
        <v>FORMA CHAPA COMPENSADA PLASTIFICADA 17 mm - UTILIZAÇÃO 1X (CONFECÇÃO, INSTALAÇÃO E RETIRADA)</v>
      </c>
      <c r="D53" s="587"/>
      <c r="E53" s="588"/>
      <c r="F53" s="294" t="str">
        <f>IFERROR(VLOOKUP(B53,Tabela!$A$9:$V$563,18,0),"")</f>
        <v xml:space="preserve">m2    </v>
      </c>
      <c r="G53" s="326">
        <f>'MEMORIAL OAE'!T718</f>
        <v>135.87</v>
      </c>
      <c r="H53" s="296">
        <f>IFERROR(VLOOKUP(B53,Tabela!$A$9:$V$563,21,0),"")</f>
        <v>240.5</v>
      </c>
      <c r="I53" s="327">
        <f>ROUND(G53*H53,2)</f>
        <v>32676.74</v>
      </c>
      <c r="J53" s="313"/>
      <c r="K53" s="288"/>
      <c r="L53" s="288"/>
      <c r="M53" s="311"/>
      <c r="N53" s="311"/>
    </row>
    <row r="54" spans="2:14" ht="24.9" customHeight="1">
      <c r="B54" s="293">
        <v>45167</v>
      </c>
      <c r="C54" s="586" t="str">
        <f>IFERROR(VLOOKUP(B54,Tabela!$A$9:$V$563,3,0),"")</f>
        <v>CONCRETO FCK=35 MPA</v>
      </c>
      <c r="D54" s="587"/>
      <c r="E54" s="588"/>
      <c r="F54" s="294" t="str">
        <f>IFERROR(VLOOKUP(B54,Tabela!$A$9:$V$563,18,0),"")</f>
        <v xml:space="preserve">m3    </v>
      </c>
      <c r="G54" s="328">
        <f>'MEMORIAL OAE'!T717</f>
        <v>18.14</v>
      </c>
      <c r="H54" s="296">
        <f>IFERROR(VLOOKUP(B54,Tabela!$A$9:$V$563,21,0),"")</f>
        <v>697.17</v>
      </c>
      <c r="I54" s="301">
        <f>ROUND(G54*H54,2)</f>
        <v>12646.66</v>
      </c>
      <c r="J54" s="313"/>
      <c r="K54" s="288"/>
      <c r="L54" s="288"/>
      <c r="M54" s="311"/>
      <c r="N54" s="311"/>
    </row>
    <row r="55" spans="2:14" ht="24.9" customHeight="1" thickBot="1">
      <c r="B55" s="293">
        <v>45155</v>
      </c>
      <c r="C55" s="586" t="str">
        <f>IFERROR(VLOOKUP(B55,Tabela!$A$9:$V$563,3,0),"")</f>
        <v>AÇO CA50/60 AQUISIÇÃO, ARMAÇÃO E COLOCAÇÃO (INCLUSO PERDAS)</v>
      </c>
      <c r="D55" s="587"/>
      <c r="E55" s="588"/>
      <c r="F55" s="294" t="str">
        <f>IFERROR(VLOOKUP(B55,Tabela!$A$9:$V$563,18,0),"")</f>
        <v xml:space="preserve">Kg    </v>
      </c>
      <c r="G55" s="308">
        <f>'MEMORIAL OAE'!T719</f>
        <v>1508</v>
      </c>
      <c r="H55" s="296">
        <f>IFERROR(VLOOKUP(B55,Tabela!$A$9:$V$563,21,0),"")</f>
        <v>16.239999999999998</v>
      </c>
      <c r="I55" s="301">
        <f>ROUND(G55*H55,2)</f>
        <v>24489.919999999998</v>
      </c>
      <c r="J55" s="313"/>
      <c r="K55" s="288"/>
      <c r="L55" s="288"/>
      <c r="M55" s="311"/>
      <c r="N55" s="311"/>
    </row>
    <row r="56" spans="2:14" ht="24.9" customHeight="1" thickBot="1">
      <c r="B56" s="322"/>
      <c r="C56" s="625" t="s">
        <v>543</v>
      </c>
      <c r="D56" s="625"/>
      <c r="E56" s="625"/>
      <c r="F56" s="323"/>
      <c r="G56" s="323"/>
      <c r="H56" s="623">
        <f>SUM(I57:I61)</f>
        <v>93921.24</v>
      </c>
      <c r="I56" s="624"/>
      <c r="J56" s="292">
        <f>H56/$H$4</f>
        <v>5.152024855075981E-2</v>
      </c>
      <c r="K56" s="311"/>
      <c r="L56" s="311"/>
      <c r="M56" s="311"/>
      <c r="N56" s="311"/>
    </row>
    <row r="57" spans="2:14" ht="24.9" customHeight="1">
      <c r="B57" s="312">
        <v>47050</v>
      </c>
      <c r="C57" s="586" t="str">
        <f>IFERROR(VLOOKUP(B57,Tabela!$A$9:$V$563,3,0),"")</f>
        <v>TRANSPORTE LOCAL DE MATERIAL BÁSICO</v>
      </c>
      <c r="D57" s="587"/>
      <c r="E57" s="588"/>
      <c r="F57" s="294" t="str">
        <f>IFERROR(VLOOKUP(B57,Tabela!$A$9:$V$563,18,0),"")</f>
        <v xml:space="preserve">tkm   </v>
      </c>
      <c r="G57" s="306">
        <f>Transporte!J17+Transporte!L17</f>
        <v>485.15</v>
      </c>
      <c r="H57" s="296">
        <f>IFERROR(VLOOKUP(B57,Tabela!$A$9:$V$563,21,0),"")</f>
        <v>1.73</v>
      </c>
      <c r="I57" s="307">
        <f t="shared" ref="I57:I61" si="4">ROUND(G57*H57,2)</f>
        <v>839.31</v>
      </c>
      <c r="J57" s="313"/>
      <c r="K57" s="311"/>
      <c r="L57" s="311"/>
      <c r="M57" s="311"/>
      <c r="N57" s="311"/>
    </row>
    <row r="58" spans="2:14" ht="24.9" customHeight="1">
      <c r="B58" s="312">
        <v>40451</v>
      </c>
      <c r="C58" s="586" t="str">
        <f>IFERROR(VLOOKUP(B58,Tabela!$A$9:$V$563,3,0),"")</f>
        <v>TRANSPORTE COMERCIAL DE MATERIAL BÁSICO</v>
      </c>
      <c r="D58" s="587"/>
      <c r="E58" s="588"/>
      <c r="F58" s="294" t="str">
        <f>IFERROR(VLOOKUP(B58,Tabela!$A$9:$V$563,18,0),"")</f>
        <v xml:space="preserve">tkm   </v>
      </c>
      <c r="G58" s="329">
        <f>Transporte!J36+Transporte!L36</f>
        <v>21544.67</v>
      </c>
      <c r="H58" s="296">
        <f>IFERROR(VLOOKUP(B58,Tabela!$A$9:$V$563,21,0),"")</f>
        <v>0.89</v>
      </c>
      <c r="I58" s="297">
        <f t="shared" si="4"/>
        <v>19174.759999999998</v>
      </c>
      <c r="J58" s="278"/>
      <c r="N58" s="278"/>
    </row>
    <row r="59" spans="2:14" ht="24.9" customHeight="1">
      <c r="B59" s="293">
        <v>45205</v>
      </c>
      <c r="C59" s="586" t="str">
        <f>IFERROR(VLOOKUP(B59,Tabela!$A$9:$V$563,3,0),"")</f>
        <v>TRANSPORTE COMERCIAL DE AGREGADOS - OAE</v>
      </c>
      <c r="D59" s="587"/>
      <c r="E59" s="588"/>
      <c r="F59" s="294" t="str">
        <f>IFERROR(VLOOKUP(B59,Tabela!$A$9:$V$563,18,0),"")</f>
        <v xml:space="preserve">tkm   </v>
      </c>
      <c r="G59" s="318">
        <f>Transporte!J65+Transporte!L65</f>
        <v>66934.819999999992</v>
      </c>
      <c r="H59" s="296">
        <f>IFERROR(VLOOKUP(B59,Tabela!$A$9:$V$563,21,0),"")</f>
        <v>1.05</v>
      </c>
      <c r="I59" s="297">
        <f t="shared" si="4"/>
        <v>70281.56</v>
      </c>
      <c r="J59" s="278"/>
      <c r="N59" s="278"/>
    </row>
    <row r="60" spans="2:14" ht="24.9" hidden="1" customHeight="1">
      <c r="B60" s="293">
        <v>45206</v>
      </c>
      <c r="C60" s="586" t="str">
        <f>IFERROR(VLOOKUP(B60,Tabela!$A$9:$V$563,3,0),"")</f>
        <v>TRANSPORTE DE PRÉ MOLDADOS EM CAMINHÃO PRANCHA 3 EIXOS - CAP. 30 T</v>
      </c>
      <c r="D60" s="587"/>
      <c r="E60" s="588"/>
      <c r="F60" s="294" t="str">
        <f>IFERROR(VLOOKUP(B60,Tabela!$A$9:$V$563,18,0),"")</f>
        <v xml:space="preserve">tkm   </v>
      </c>
      <c r="G60" s="318">
        <f>'MEMORIAL OAE'!T340</f>
        <v>0</v>
      </c>
      <c r="H60" s="296">
        <f>IFERROR(VLOOKUP(B60,Tabela!$A$9:$V$563,21,0),"")</f>
        <v>0.91</v>
      </c>
      <c r="I60" s="297">
        <f t="shared" si="4"/>
        <v>0</v>
      </c>
      <c r="J60" s="278"/>
      <c r="N60" s="278"/>
    </row>
    <row r="61" spans="2:14" ht="24.9" customHeight="1" thickBot="1">
      <c r="B61" s="312">
        <v>40436</v>
      </c>
      <c r="C61" s="586" t="str">
        <f>IFERROR(VLOOKUP(B61,Tabela!$A$9:$V$563,3,0),"")</f>
        <v>TRANSPORTE LOCAL DE CONCRETO</v>
      </c>
      <c r="D61" s="587"/>
      <c r="E61" s="588"/>
      <c r="F61" s="294" t="str">
        <f>IFERROR(VLOOKUP(B61,Tabela!$A$9:$V$563,18,0),"")</f>
        <v xml:space="preserve">m3km  </v>
      </c>
      <c r="G61" s="329">
        <f>Transporte!J47+Transporte!L47</f>
        <v>1399.85</v>
      </c>
      <c r="H61" s="296">
        <f>IFERROR(VLOOKUP(B61,Tabela!$A$9:$V$563,21,0),"")</f>
        <v>2.59</v>
      </c>
      <c r="I61" s="297">
        <f t="shared" si="4"/>
        <v>3625.61</v>
      </c>
      <c r="J61" s="278"/>
      <c r="N61" s="278"/>
    </row>
    <row r="62" spans="2:14" ht="24.9" customHeight="1" thickBot="1">
      <c r="B62" s="285"/>
      <c r="C62" s="608" t="s">
        <v>246</v>
      </c>
      <c r="D62" s="608"/>
      <c r="E62" s="316"/>
      <c r="F62" s="316"/>
      <c r="G62" s="316"/>
      <c r="H62" s="612">
        <f>SUM(I63:I67)</f>
        <v>140607.41</v>
      </c>
      <c r="I62" s="613"/>
      <c r="J62" s="292">
        <f>H62/$H$4</f>
        <v>7.7129824002308639E-2</v>
      </c>
      <c r="K62" s="311"/>
      <c r="L62" s="311"/>
      <c r="M62" s="311"/>
      <c r="N62" s="311"/>
    </row>
    <row r="63" spans="2:14" ht="24.9" customHeight="1">
      <c r="B63" s="293">
        <v>45230</v>
      </c>
      <c r="C63" s="586" t="str">
        <f>IFERROR(VLOOKUP(B63,Tabela!$A$9:$V$563,3,0),"")</f>
        <v>DRENOS 100 MM</v>
      </c>
      <c r="D63" s="587"/>
      <c r="E63" s="588"/>
      <c r="F63" s="294" t="str">
        <f>IFERROR(VLOOKUP(B63,Tabela!$A$9:$V$563,18,0),"")</f>
        <v xml:space="preserve">un    </v>
      </c>
      <c r="G63" s="295">
        <f>'MEMORIAL OAE'!T745</f>
        <v>16</v>
      </c>
      <c r="H63" s="296">
        <f>IFERROR(VLOOKUP(B63,Tabela!$A$9:$V$563,21,0),"")</f>
        <v>10.68</v>
      </c>
      <c r="I63" s="297">
        <f t="shared" ref="I63:I67" si="5">ROUND(G63*H63,2)</f>
        <v>170.88</v>
      </c>
      <c r="J63" s="313"/>
      <c r="K63" s="311"/>
      <c r="L63" s="311"/>
      <c r="M63" s="311"/>
      <c r="N63" s="311"/>
    </row>
    <row r="64" spans="2:14" ht="24.9" customHeight="1">
      <c r="B64" s="330">
        <v>42856</v>
      </c>
      <c r="C64" s="586" t="str">
        <f>IFERROR(VLOOKUP(B64,Tabela!$A$9:$V$563,3,0),"")</f>
        <v>ENROCAMENTO DE PEDRA ARGAMASSADA</v>
      </c>
      <c r="D64" s="587"/>
      <c r="E64" s="588"/>
      <c r="F64" s="294" t="str">
        <f>IFERROR(VLOOKUP(B64,Tabela!$A$9:$V$563,18,0),"")</f>
        <v xml:space="preserve">m3    </v>
      </c>
      <c r="G64" s="295">
        <f>'MEMORIAL OAE'!T762</f>
        <v>392.73</v>
      </c>
      <c r="H64" s="296">
        <f>IFERROR(VLOOKUP(B64,Tabela!$A$9:$V$563,21,0),"")</f>
        <v>341.85</v>
      </c>
      <c r="I64" s="297">
        <f t="shared" si="5"/>
        <v>134254.75</v>
      </c>
      <c r="J64" s="313"/>
      <c r="K64" s="311"/>
      <c r="L64" s="311"/>
      <c r="M64" s="311"/>
      <c r="N64" s="311"/>
    </row>
    <row r="65" spans="2:14" ht="24.9" customHeight="1">
      <c r="B65" s="330">
        <v>45575</v>
      </c>
      <c r="C65" s="586" t="str">
        <f>IFERROR(VLOOKUP(B65,Tabela!$A$9:$V$563,3,0),"")</f>
        <v>GEOTEXTIL - BIDIM RT-16 OU EQUIVALENTE</v>
      </c>
      <c r="D65" s="587"/>
      <c r="E65" s="588"/>
      <c r="F65" s="294" t="str">
        <f>IFERROR(VLOOKUP(B65,Tabela!$A$9:$V$563,18,0),"")</f>
        <v xml:space="preserve">m2    </v>
      </c>
      <c r="G65" s="295">
        <f>'MEMORIAL OAE'!T763</f>
        <v>392.73</v>
      </c>
      <c r="H65" s="296">
        <f>IFERROR(VLOOKUP(B65,Tabela!$A$9:$V$563,21,0),"")</f>
        <v>11.94</v>
      </c>
      <c r="I65" s="297">
        <f t="shared" ref="I65" si="6">ROUND(G65*H65,2)</f>
        <v>4689.2</v>
      </c>
      <c r="J65" s="313"/>
      <c r="K65" s="311"/>
      <c r="L65" s="311"/>
      <c r="M65" s="311"/>
      <c r="N65" s="311"/>
    </row>
    <row r="66" spans="2:14" ht="24.9" customHeight="1">
      <c r="B66" s="330">
        <v>40865</v>
      </c>
      <c r="C66" s="586" t="str">
        <f>IFERROR(VLOOKUP(B66,Tabela!$A$9:$V$563,3,0),"")</f>
        <v>REVESTIMENTO VEGETAL EM PLACAS (GRAMA)</v>
      </c>
      <c r="D66" s="587"/>
      <c r="E66" s="588"/>
      <c r="F66" s="294" t="str">
        <f>IFERROR(VLOOKUP(B66,Tabela!$A$9:$V$563,18,0),"")</f>
        <v xml:space="preserve">m2    </v>
      </c>
      <c r="G66" s="295">
        <f>'MEMORIAL OAE'!T764</f>
        <v>98.39</v>
      </c>
      <c r="H66" s="296">
        <f>IFERROR(VLOOKUP(B66,Tabela!$A$9:$V$563,21,0),"")</f>
        <v>15.17</v>
      </c>
      <c r="I66" s="297">
        <f t="shared" ref="I66" si="7">ROUND(G66*H66,2)</f>
        <v>1492.58</v>
      </c>
      <c r="J66" s="313"/>
      <c r="K66" s="311"/>
      <c r="L66" s="311"/>
      <c r="M66" s="311"/>
      <c r="N66" s="311"/>
    </row>
    <row r="67" spans="2:14" ht="24.9" hidden="1" customHeight="1">
      <c r="B67" s="293">
        <v>45165</v>
      </c>
      <c r="C67" s="586" t="str">
        <f>IFERROR(VLOOKUP(B67,Tabela!$A$9:$V$563,3,0),"")</f>
        <v>CONCRETO FCK=25 MPA</v>
      </c>
      <c r="D67" s="587"/>
      <c r="E67" s="588"/>
      <c r="F67" s="294" t="str">
        <f>IFERROR(VLOOKUP(B67,Tabela!$A$9:$V$563,18,0),"")</f>
        <v xml:space="preserve">m3    </v>
      </c>
      <c r="G67" s="295">
        <f>'MEMORIAL OAE'!T782</f>
        <v>0</v>
      </c>
      <c r="H67" s="296">
        <f>IFERROR(VLOOKUP(B67,Tabela!$A$9:$V$563,21,0),"")</f>
        <v>627.69000000000005</v>
      </c>
      <c r="I67" s="297">
        <f t="shared" si="5"/>
        <v>0</v>
      </c>
      <c r="J67" s="313"/>
      <c r="K67" s="311"/>
      <c r="L67" s="311"/>
      <c r="M67" s="311"/>
      <c r="N67" s="278"/>
    </row>
    <row r="68" spans="2:14" ht="24.9" hidden="1" customHeight="1" thickBot="1">
      <c r="B68" s="285"/>
      <c r="C68" s="608" t="s">
        <v>544</v>
      </c>
      <c r="D68" s="608"/>
      <c r="E68" s="316"/>
      <c r="F68" s="316"/>
      <c r="G68" s="316"/>
      <c r="H68" s="612">
        <f>SUM(I69:I71)</f>
        <v>0</v>
      </c>
      <c r="I68" s="613"/>
      <c r="J68" s="292">
        <f>H68/$H$4</f>
        <v>0</v>
      </c>
      <c r="K68" s="311"/>
      <c r="L68" s="311"/>
      <c r="M68" s="311"/>
      <c r="N68" s="311"/>
    </row>
    <row r="69" spans="2:14" ht="24.9" hidden="1" customHeight="1">
      <c r="B69" s="312">
        <v>42190</v>
      </c>
      <c r="C69" s="586">
        <f>IFERROR(VLOOKUP(B69,Tabela!$A$9:$V$600,6,0),"")</f>
        <v>0</v>
      </c>
      <c r="D69" s="587"/>
      <c r="E69" s="588"/>
      <c r="F69" s="294" t="s">
        <v>361</v>
      </c>
      <c r="G69" s="306"/>
      <c r="H69" s="296">
        <f>IFERROR(VLOOKUP(B69,Tabela!$A$9:$V$600,22,0),"")</f>
        <v>0</v>
      </c>
      <c r="I69" s="307">
        <f>ROUND(G69*H69,2)</f>
        <v>0</v>
      </c>
      <c r="J69" s="313"/>
      <c r="K69" s="311"/>
      <c r="L69" s="311"/>
      <c r="M69" s="311"/>
      <c r="N69" s="311"/>
    </row>
    <row r="70" spans="2:14" ht="24.9" hidden="1" customHeight="1">
      <c r="B70" s="312">
        <v>42290</v>
      </c>
      <c r="C70" s="586">
        <f>IFERROR(VLOOKUP(B70,Tabela!$A$9:$V$600,6,0),"")</f>
        <v>0</v>
      </c>
      <c r="D70" s="587"/>
      <c r="E70" s="588"/>
      <c r="F70" s="294" t="s">
        <v>361</v>
      </c>
      <c r="G70" s="306"/>
      <c r="H70" s="296">
        <f>IFERROR(VLOOKUP(B70,Tabela!$A$9:$V$600,22,0),"")</f>
        <v>0</v>
      </c>
      <c r="I70" s="297">
        <f>ROUND(G70*H70,2)</f>
        <v>0</v>
      </c>
      <c r="J70" s="278"/>
      <c r="N70" s="278"/>
    </row>
    <row r="71" spans="2:14" ht="24.9" hidden="1" customHeight="1">
      <c r="B71" s="293">
        <v>42301</v>
      </c>
      <c r="C71" s="586" t="s">
        <v>545</v>
      </c>
      <c r="D71" s="587"/>
      <c r="E71" s="588"/>
      <c r="F71" s="294" t="s">
        <v>361</v>
      </c>
      <c r="G71" s="295"/>
      <c r="H71" s="296">
        <f>'Mob e Desmob Pav'!E47</f>
        <v>13160.05</v>
      </c>
      <c r="I71" s="297">
        <f>ROUND(G71*H71,2)</f>
        <v>0</v>
      </c>
      <c r="J71" s="278"/>
      <c r="N71" s="278"/>
    </row>
  </sheetData>
  <mergeCells count="85">
    <mergeCell ref="C47:E47"/>
    <mergeCell ref="C37:E37"/>
    <mergeCell ref="C38:E38"/>
    <mergeCell ref="C39:E39"/>
    <mergeCell ref="C40:E40"/>
    <mergeCell ref="C42:E42"/>
    <mergeCell ref="C43:E43"/>
    <mergeCell ref="C44:E44"/>
    <mergeCell ref="C45:E45"/>
    <mergeCell ref="C46:E46"/>
    <mergeCell ref="C41:E41"/>
    <mergeCell ref="H68:I68"/>
    <mergeCell ref="C69:E69"/>
    <mergeCell ref="C70:E70"/>
    <mergeCell ref="C58:E58"/>
    <mergeCell ref="C60:E60"/>
    <mergeCell ref="C61:E61"/>
    <mergeCell ref="C59:E59"/>
    <mergeCell ref="H62:I62"/>
    <mergeCell ref="C68:D68"/>
    <mergeCell ref="C71:E71"/>
    <mergeCell ref="C64:E64"/>
    <mergeCell ref="C66:E66"/>
    <mergeCell ref="C62:D62"/>
    <mergeCell ref="C67:E67"/>
    <mergeCell ref="C63:E63"/>
    <mergeCell ref="C65:E65"/>
    <mergeCell ref="C57:E57"/>
    <mergeCell ref="H48:I48"/>
    <mergeCell ref="C49:E49"/>
    <mergeCell ref="C50:E50"/>
    <mergeCell ref="C51:E51"/>
    <mergeCell ref="C52:E52"/>
    <mergeCell ref="H52:I52"/>
    <mergeCell ref="C48:E48"/>
    <mergeCell ref="C53:E53"/>
    <mergeCell ref="C54:E54"/>
    <mergeCell ref="C55:E55"/>
    <mergeCell ref="C56:E56"/>
    <mergeCell ref="H56:I56"/>
    <mergeCell ref="H41:I41"/>
    <mergeCell ref="C31:E31"/>
    <mergeCell ref="C32:E32"/>
    <mergeCell ref="C33:E33"/>
    <mergeCell ref="C34:E34"/>
    <mergeCell ref="C35:E35"/>
    <mergeCell ref="C36:E36"/>
    <mergeCell ref="C19:E19"/>
    <mergeCell ref="H30:I30"/>
    <mergeCell ref="C21:E21"/>
    <mergeCell ref="C22:E22"/>
    <mergeCell ref="C23:D23"/>
    <mergeCell ref="H23:I23"/>
    <mergeCell ref="C24:E24"/>
    <mergeCell ref="C25:E25"/>
    <mergeCell ref="C26:E26"/>
    <mergeCell ref="C27:E27"/>
    <mergeCell ref="C28:E28"/>
    <mergeCell ref="C29:E29"/>
    <mergeCell ref="C30:D30"/>
    <mergeCell ref="C20:E20"/>
    <mergeCell ref="C10:E10"/>
    <mergeCell ref="C11:E11"/>
    <mergeCell ref="C12:E12"/>
    <mergeCell ref="C13:D13"/>
    <mergeCell ref="C16:E16"/>
    <mergeCell ref="C17:E17"/>
    <mergeCell ref="C18:D18"/>
    <mergeCell ref="C15:E15"/>
    <mergeCell ref="H13:I13"/>
    <mergeCell ref="C14:E14"/>
    <mergeCell ref="H18:I18"/>
    <mergeCell ref="C9:E9"/>
    <mergeCell ref="C4:G4"/>
    <mergeCell ref="H4:I4"/>
    <mergeCell ref="B1:D2"/>
    <mergeCell ref="E1:G1"/>
    <mergeCell ref="H1:I1"/>
    <mergeCell ref="H2:I2"/>
    <mergeCell ref="C3:E3"/>
    <mergeCell ref="C5:D5"/>
    <mergeCell ref="C6:D6"/>
    <mergeCell ref="H6:I6"/>
    <mergeCell ref="C7:E7"/>
    <mergeCell ref="C8:E8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54" orientation="portrait" r:id="rId1"/>
  <rowBreaks count="1" manualBreakCount="1">
    <brk id="33" min="1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199A0-135C-4F68-9F46-59A387CA3F4E}">
  <dimension ref="A1:R45"/>
  <sheetViews>
    <sheetView workbookViewId="0">
      <selection activeCell="E9" sqref="E9"/>
    </sheetView>
  </sheetViews>
  <sheetFormatPr defaultColWidth="7.5546875" defaultRowHeight="13.2"/>
  <cols>
    <col min="1" max="1" width="4.88671875" style="365" customWidth="1"/>
    <col min="2" max="2" width="26.109375" style="365" bestFit="1" customWidth="1"/>
    <col min="3" max="3" width="3.44140625" style="365" customWidth="1"/>
    <col min="4" max="4" width="18" style="365" customWidth="1"/>
    <col min="5" max="12" width="16.6640625" style="365" customWidth="1"/>
    <col min="13" max="14" width="15.6640625" style="365" hidden="1" customWidth="1"/>
    <col min="15" max="15" width="17.109375" style="365" hidden="1" customWidth="1"/>
    <col min="16" max="16" width="17" style="365" hidden="1" customWidth="1"/>
    <col min="17" max="17" width="4.109375" style="364" customWidth="1"/>
    <col min="18" max="18" width="20.109375" style="365" customWidth="1"/>
    <col min="19" max="16384" width="7.5546875" style="365"/>
  </cols>
  <sheetData>
    <row r="1" spans="1:18" ht="17.399999999999999">
      <c r="A1" s="629" t="s">
        <v>628</v>
      </c>
      <c r="B1" s="629"/>
      <c r="C1" s="629"/>
      <c r="D1" s="629"/>
      <c r="E1" s="629"/>
      <c r="F1" s="629"/>
      <c r="G1" s="629"/>
      <c r="H1" s="629"/>
      <c r="I1" s="629"/>
      <c r="J1" s="629"/>
      <c r="K1" s="629"/>
      <c r="L1" s="629"/>
      <c r="M1" s="629"/>
      <c r="N1" s="629"/>
      <c r="O1" s="629"/>
      <c r="P1" s="629"/>
    </row>
    <row r="2" spans="1:18" ht="17.399999999999999">
      <c r="A2" s="629" t="str">
        <f>[41]Orçamento!E2</f>
        <v>PONTE CÓRREGO MATEIRO - GO-215</v>
      </c>
      <c r="B2" s="629"/>
      <c r="C2" s="629"/>
      <c r="D2" s="629"/>
      <c r="E2" s="629"/>
      <c r="F2" s="629"/>
      <c r="G2" s="629"/>
      <c r="H2" s="629"/>
      <c r="I2" s="629"/>
      <c r="J2" s="629"/>
      <c r="K2" s="629"/>
      <c r="L2" s="629"/>
      <c r="M2" s="629"/>
      <c r="N2" s="629"/>
      <c r="O2" s="629"/>
      <c r="P2" s="629"/>
    </row>
    <row r="3" spans="1:18" ht="17.399999999999999" hidden="1">
      <c r="A3" s="629"/>
      <c r="B3" s="629"/>
      <c r="C3" s="629"/>
      <c r="D3" s="629"/>
      <c r="E3" s="629"/>
      <c r="F3" s="629"/>
      <c r="G3" s="629"/>
      <c r="H3" s="629"/>
      <c r="I3" s="629"/>
      <c r="J3" s="629"/>
      <c r="K3" s="629"/>
      <c r="L3" s="629"/>
      <c r="M3" s="629"/>
      <c r="N3" s="629"/>
      <c r="O3" s="629"/>
      <c r="P3" s="629"/>
    </row>
    <row r="4" spans="1:18" ht="17.399999999999999" hidden="1">
      <c r="A4" s="629"/>
      <c r="B4" s="629"/>
      <c r="C4" s="629"/>
      <c r="D4" s="629"/>
      <c r="E4" s="629"/>
      <c r="F4" s="629"/>
      <c r="G4" s="629"/>
      <c r="H4" s="629"/>
      <c r="I4" s="629"/>
      <c r="J4" s="629"/>
      <c r="K4" s="629"/>
      <c r="L4" s="629"/>
      <c r="M4" s="629"/>
      <c r="N4" s="629"/>
      <c r="O4" s="629"/>
      <c r="P4" s="629"/>
    </row>
    <row r="5" spans="1:18" ht="17.399999999999999" hidden="1">
      <c r="A5" s="629"/>
      <c r="B5" s="629"/>
      <c r="C5" s="629"/>
      <c r="D5" s="629"/>
      <c r="E5" s="629"/>
      <c r="F5" s="629"/>
      <c r="G5" s="629"/>
      <c r="H5" s="629"/>
      <c r="I5" s="629"/>
      <c r="J5" s="629"/>
      <c r="K5" s="629"/>
      <c r="L5" s="629"/>
      <c r="M5" s="629"/>
      <c r="N5" s="629"/>
      <c r="O5" s="629"/>
      <c r="P5" s="629"/>
    </row>
    <row r="6" spans="1:18" ht="17.399999999999999">
      <c r="A6" s="629"/>
      <c r="B6" s="629"/>
      <c r="C6" s="629"/>
      <c r="D6" s="629"/>
      <c r="E6" s="629"/>
      <c r="F6" s="629"/>
      <c r="G6" s="629"/>
      <c r="H6" s="629"/>
      <c r="I6" s="629"/>
      <c r="J6" s="629"/>
      <c r="K6" s="629"/>
      <c r="L6" s="629"/>
      <c r="M6" s="629"/>
      <c r="N6" s="629"/>
      <c r="O6" s="629"/>
      <c r="P6" s="629"/>
    </row>
    <row r="7" spans="1:18">
      <c r="A7" s="630"/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0"/>
      <c r="N7" s="630"/>
      <c r="O7" s="630"/>
      <c r="P7" s="630"/>
    </row>
    <row r="8" spans="1:18" ht="33.450000000000003" customHeight="1">
      <c r="A8" s="665" t="s">
        <v>1440</v>
      </c>
      <c r="B8" s="366" t="s">
        <v>1441</v>
      </c>
      <c r="C8" s="667" t="s">
        <v>1442</v>
      </c>
      <c r="D8" s="668"/>
      <c r="E8" s="366" t="s">
        <v>1443</v>
      </c>
      <c r="F8" s="366" t="s">
        <v>1444</v>
      </c>
      <c r="G8" s="366" t="s">
        <v>1445</v>
      </c>
      <c r="H8" s="366" t="s">
        <v>1446</v>
      </c>
      <c r="I8" s="366" t="s">
        <v>1447</v>
      </c>
      <c r="J8" s="366" t="s">
        <v>1448</v>
      </c>
      <c r="K8" s="366" t="s">
        <v>1449</v>
      </c>
      <c r="L8" s="584" t="s">
        <v>1437</v>
      </c>
      <c r="M8" s="366" t="s">
        <v>1450</v>
      </c>
      <c r="N8" s="366" t="s">
        <v>1451</v>
      </c>
      <c r="O8" s="366" t="s">
        <v>1452</v>
      </c>
      <c r="P8" s="367" t="s">
        <v>1453</v>
      </c>
    </row>
    <row r="9" spans="1:18" ht="18" customHeight="1">
      <c r="A9" s="654"/>
      <c r="B9" s="669" t="s">
        <v>519</v>
      </c>
      <c r="C9" s="643">
        <f>Orçamento!H6</f>
        <v>10697.92</v>
      </c>
      <c r="D9" s="644"/>
      <c r="E9" s="368">
        <f t="shared" ref="E9" si="0">$C9*E11</f>
        <v>10697.92</v>
      </c>
      <c r="F9" s="368"/>
      <c r="G9" s="368"/>
      <c r="H9" s="368"/>
      <c r="I9" s="368"/>
      <c r="J9" s="368"/>
      <c r="K9" s="368"/>
      <c r="L9" s="368"/>
      <c r="M9" s="368"/>
      <c r="N9" s="368"/>
      <c r="O9" s="368"/>
      <c r="P9" s="368"/>
    </row>
    <row r="10" spans="1:18" ht="18" customHeight="1">
      <c r="A10" s="654"/>
      <c r="B10" s="641"/>
      <c r="C10" s="645"/>
      <c r="D10" s="646"/>
      <c r="E10" s="369"/>
      <c r="F10" s="370"/>
      <c r="G10" s="370"/>
      <c r="H10" s="370"/>
      <c r="I10" s="370"/>
      <c r="J10" s="370"/>
      <c r="K10" s="370"/>
      <c r="L10" s="370"/>
      <c r="M10" s="370"/>
      <c r="N10" s="370"/>
      <c r="O10" s="370"/>
      <c r="P10" s="370"/>
    </row>
    <row r="11" spans="1:18" ht="18" customHeight="1">
      <c r="A11" s="654"/>
      <c r="B11" s="642"/>
      <c r="C11" s="647"/>
      <c r="D11" s="648"/>
      <c r="E11" s="371">
        <v>1</v>
      </c>
      <c r="F11" s="371"/>
      <c r="G11" s="371"/>
      <c r="H11" s="371"/>
      <c r="I11" s="371"/>
      <c r="J11" s="371"/>
      <c r="K11" s="371"/>
      <c r="L11" s="371"/>
      <c r="M11" s="371"/>
      <c r="N11" s="371"/>
      <c r="O11" s="371"/>
      <c r="P11" s="371"/>
      <c r="R11" s="372">
        <f>SUM(E11:P11)</f>
        <v>1</v>
      </c>
    </row>
    <row r="12" spans="1:18" ht="18" customHeight="1">
      <c r="A12" s="654"/>
      <c r="B12" s="649" t="s">
        <v>635</v>
      </c>
      <c r="C12" s="631">
        <f>Orçamento!H13+Orçamento!H18</f>
        <v>238579.64</v>
      </c>
      <c r="D12" s="632"/>
      <c r="E12" s="373">
        <f t="shared" ref="E12:G12" si="1">$C12*E14</f>
        <v>71573.892000000007</v>
      </c>
      <c r="F12" s="373">
        <f t="shared" si="1"/>
        <v>71573.892000000007</v>
      </c>
      <c r="G12" s="374">
        <f t="shared" si="1"/>
        <v>95431.856000000014</v>
      </c>
      <c r="H12" s="375"/>
      <c r="I12" s="375"/>
      <c r="J12" s="375"/>
      <c r="K12" s="375"/>
      <c r="L12" s="375"/>
      <c r="M12" s="375"/>
      <c r="N12" s="375"/>
      <c r="O12" s="375"/>
      <c r="P12" s="375"/>
    </row>
    <row r="13" spans="1:18" ht="18" customHeight="1">
      <c r="A13" s="654"/>
      <c r="B13" s="650"/>
      <c r="C13" s="633"/>
      <c r="D13" s="634"/>
      <c r="E13" s="369"/>
      <c r="F13" s="369"/>
      <c r="G13" s="369"/>
      <c r="H13" s="376"/>
      <c r="I13" s="376"/>
      <c r="J13" s="376"/>
      <c r="K13" s="376"/>
      <c r="L13" s="376"/>
      <c r="M13" s="376"/>
      <c r="N13" s="376"/>
      <c r="O13" s="376"/>
      <c r="P13" s="376"/>
    </row>
    <row r="14" spans="1:18" ht="18" customHeight="1">
      <c r="A14" s="654"/>
      <c r="B14" s="651"/>
      <c r="C14" s="635"/>
      <c r="D14" s="636"/>
      <c r="E14" s="377">
        <v>0.3</v>
      </c>
      <c r="F14" s="377">
        <v>0.3</v>
      </c>
      <c r="G14" s="377">
        <v>0.4</v>
      </c>
      <c r="H14" s="378"/>
      <c r="I14" s="378"/>
      <c r="J14" s="378"/>
      <c r="K14" s="378"/>
      <c r="L14" s="378"/>
      <c r="M14" s="378"/>
      <c r="N14" s="378"/>
      <c r="O14" s="378"/>
      <c r="P14" s="378"/>
      <c r="Q14" s="379"/>
      <c r="R14" s="372">
        <f>SUM(E14:P14)</f>
        <v>1</v>
      </c>
    </row>
    <row r="15" spans="1:18" ht="18" customHeight="1">
      <c r="A15" s="654"/>
      <c r="B15" s="669" t="s">
        <v>524</v>
      </c>
      <c r="C15" s="643">
        <f>Orçamento!H23</f>
        <v>99219.510000000009</v>
      </c>
      <c r="D15" s="644"/>
      <c r="E15" s="380"/>
      <c r="F15" s="368">
        <f t="shared" ref="F15:H15" si="2">$C15*F17</f>
        <v>29765.853000000003</v>
      </c>
      <c r="G15" s="368">
        <f t="shared" si="2"/>
        <v>29765.853000000003</v>
      </c>
      <c r="H15" s="368">
        <f t="shared" si="2"/>
        <v>39687.804000000004</v>
      </c>
      <c r="I15" s="380"/>
      <c r="J15" s="380"/>
      <c r="K15" s="380"/>
      <c r="L15" s="380"/>
      <c r="M15" s="380"/>
      <c r="N15" s="380"/>
      <c r="O15" s="380"/>
      <c r="P15" s="380"/>
    </row>
    <row r="16" spans="1:18" ht="18" customHeight="1">
      <c r="A16" s="654"/>
      <c r="B16" s="641"/>
      <c r="C16" s="645"/>
      <c r="D16" s="646"/>
      <c r="E16" s="370"/>
      <c r="F16" s="369"/>
      <c r="G16" s="369"/>
      <c r="H16" s="369"/>
      <c r="I16" s="370"/>
      <c r="J16" s="370"/>
      <c r="K16" s="370"/>
      <c r="L16" s="370"/>
      <c r="M16" s="370"/>
      <c r="N16" s="370"/>
      <c r="O16" s="370"/>
      <c r="P16" s="370"/>
    </row>
    <row r="17" spans="1:18" ht="18" customHeight="1">
      <c r="A17" s="654"/>
      <c r="B17" s="642"/>
      <c r="C17" s="647"/>
      <c r="D17" s="648"/>
      <c r="E17" s="371"/>
      <c r="F17" s="371">
        <v>0.3</v>
      </c>
      <c r="G17" s="371">
        <v>0.3</v>
      </c>
      <c r="H17" s="371">
        <v>0.4</v>
      </c>
      <c r="I17" s="371"/>
      <c r="J17" s="371"/>
      <c r="K17" s="371"/>
      <c r="L17" s="371"/>
      <c r="M17" s="371"/>
      <c r="N17" s="371"/>
      <c r="O17" s="371"/>
      <c r="P17" s="371"/>
      <c r="Q17" s="365"/>
      <c r="R17" s="372">
        <f>SUM(E17:P17)</f>
        <v>1</v>
      </c>
    </row>
    <row r="18" spans="1:18" ht="18" customHeight="1">
      <c r="A18" s="654"/>
      <c r="B18" s="670" t="s">
        <v>636</v>
      </c>
      <c r="C18" s="631">
        <f>Orçamento!H30+Orçamento!H41+Orçamento!H48+Orçamento!H52+Orçamento!H56</f>
        <v>1333892.1600000001</v>
      </c>
      <c r="D18" s="632"/>
      <c r="E18" s="381"/>
      <c r="F18" s="381"/>
      <c r="G18" s="381"/>
      <c r="H18" s="374">
        <f t="shared" ref="H18:K18" si="3">$C18*H20</f>
        <v>266778.43200000003</v>
      </c>
      <c r="I18" s="374">
        <f t="shared" si="3"/>
        <v>266778.43200000003</v>
      </c>
      <c r="J18" s="374">
        <f t="shared" si="3"/>
        <v>400167.64800000004</v>
      </c>
      <c r="K18" s="374">
        <f t="shared" si="3"/>
        <v>400167.64800000004</v>
      </c>
      <c r="L18" s="380"/>
      <c r="M18" s="381"/>
      <c r="N18" s="381"/>
      <c r="O18" s="381"/>
      <c r="P18" s="375"/>
      <c r="Q18" s="365"/>
    </row>
    <row r="19" spans="1:18" ht="18" customHeight="1">
      <c r="A19" s="654"/>
      <c r="B19" s="650"/>
      <c r="C19" s="633"/>
      <c r="D19" s="634"/>
      <c r="E19" s="382"/>
      <c r="F19" s="382"/>
      <c r="G19" s="382"/>
      <c r="H19" s="369"/>
      <c r="I19" s="369"/>
      <c r="J19" s="369"/>
      <c r="K19" s="369"/>
      <c r="L19" s="370"/>
      <c r="M19" s="382"/>
      <c r="N19" s="382"/>
      <c r="O19" s="382"/>
      <c r="P19" s="376"/>
      <c r="Q19" s="365"/>
    </row>
    <row r="20" spans="1:18" ht="18" customHeight="1">
      <c r="A20" s="654"/>
      <c r="B20" s="651"/>
      <c r="C20" s="635"/>
      <c r="D20" s="636"/>
      <c r="E20" s="377"/>
      <c r="F20" s="377"/>
      <c r="G20" s="377"/>
      <c r="H20" s="377">
        <v>0.2</v>
      </c>
      <c r="I20" s="377">
        <v>0.2</v>
      </c>
      <c r="J20" s="377">
        <v>0.3</v>
      </c>
      <c r="K20" s="377">
        <v>0.3</v>
      </c>
      <c r="L20" s="371"/>
      <c r="M20" s="377"/>
      <c r="N20" s="377"/>
      <c r="O20" s="377"/>
      <c r="P20" s="378"/>
      <c r="Q20" s="365"/>
      <c r="R20" s="372">
        <f>SUM(E20:P20)</f>
        <v>1</v>
      </c>
    </row>
    <row r="21" spans="1:18" ht="18" customHeight="1">
      <c r="A21" s="654"/>
      <c r="B21" s="669" t="s">
        <v>246</v>
      </c>
      <c r="C21" s="643">
        <f>Orçamento!H62</f>
        <v>140607.41</v>
      </c>
      <c r="D21" s="644"/>
      <c r="E21" s="380"/>
      <c r="F21" s="380"/>
      <c r="G21" s="380"/>
      <c r="H21" s="380"/>
      <c r="I21" s="368"/>
      <c r="J21" s="380"/>
      <c r="K21" s="368">
        <f t="shared" ref="K21:L21" si="4">$C21*K23</f>
        <v>70303.705000000002</v>
      </c>
      <c r="L21" s="368">
        <f t="shared" si="4"/>
        <v>70303.705000000002</v>
      </c>
      <c r="M21" s="380"/>
      <c r="N21" s="380"/>
      <c r="O21" s="380"/>
      <c r="P21" s="380"/>
      <c r="Q21" s="365"/>
    </row>
    <row r="22" spans="1:18" ht="18" customHeight="1">
      <c r="A22" s="654"/>
      <c r="B22" s="641"/>
      <c r="C22" s="645"/>
      <c r="D22" s="646"/>
      <c r="E22" s="370"/>
      <c r="F22" s="370"/>
      <c r="G22" s="370"/>
      <c r="H22" s="370"/>
      <c r="I22" s="370"/>
      <c r="J22" s="370"/>
      <c r="K22" s="369"/>
      <c r="L22" s="369"/>
      <c r="M22" s="370"/>
      <c r="N22" s="370"/>
      <c r="O22" s="370"/>
      <c r="P22" s="370"/>
      <c r="Q22" s="365"/>
    </row>
    <row r="23" spans="1:18" ht="18" customHeight="1">
      <c r="A23" s="654"/>
      <c r="B23" s="642"/>
      <c r="C23" s="647"/>
      <c r="D23" s="648"/>
      <c r="E23" s="383"/>
      <c r="F23" s="383"/>
      <c r="G23" s="383"/>
      <c r="H23" s="383"/>
      <c r="I23" s="371"/>
      <c r="J23" s="383"/>
      <c r="K23" s="371">
        <v>0.5</v>
      </c>
      <c r="L23" s="371">
        <v>0.5</v>
      </c>
      <c r="M23" s="383"/>
      <c r="N23" s="383"/>
      <c r="O23" s="383"/>
      <c r="P23" s="383"/>
      <c r="Q23" s="365"/>
      <c r="R23" s="372">
        <f>SUM(E23:P23)</f>
        <v>1</v>
      </c>
    </row>
    <row r="24" spans="1:18" ht="18" hidden="1" customHeight="1">
      <c r="A24" s="654"/>
      <c r="B24" s="649" t="s">
        <v>637</v>
      </c>
      <c r="C24" s="631">
        <f>[41]Orçamento!H67</f>
        <v>0</v>
      </c>
      <c r="D24" s="632"/>
      <c r="E24" s="373">
        <f t="shared" ref="E24:L24" si="5">$C24*E26</f>
        <v>0</v>
      </c>
      <c r="F24" s="373">
        <f t="shared" si="5"/>
        <v>0</v>
      </c>
      <c r="G24" s="373">
        <f t="shared" si="5"/>
        <v>0</v>
      </c>
      <c r="H24" s="373">
        <f t="shared" si="5"/>
        <v>0</v>
      </c>
      <c r="I24" s="373">
        <f t="shared" si="5"/>
        <v>0</v>
      </c>
      <c r="J24" s="373">
        <f t="shared" si="5"/>
        <v>0</v>
      </c>
      <c r="K24" s="373">
        <f t="shared" si="5"/>
        <v>0</v>
      </c>
      <c r="L24" s="373">
        <f t="shared" si="5"/>
        <v>0</v>
      </c>
      <c r="M24" s="381"/>
      <c r="N24" s="381"/>
      <c r="O24" s="381"/>
      <c r="P24" s="381"/>
      <c r="Q24" s="365"/>
    </row>
    <row r="25" spans="1:18" ht="18" hidden="1" customHeight="1">
      <c r="A25" s="654"/>
      <c r="B25" s="650"/>
      <c r="C25" s="633"/>
      <c r="D25" s="634"/>
      <c r="E25" s="369"/>
      <c r="F25" s="369"/>
      <c r="G25" s="369"/>
      <c r="H25" s="369"/>
      <c r="I25" s="369"/>
      <c r="J25" s="369"/>
      <c r="K25" s="369"/>
      <c r="L25" s="369"/>
      <c r="M25" s="382"/>
      <c r="N25" s="382"/>
      <c r="O25" s="382"/>
      <c r="P25" s="382"/>
      <c r="Q25" s="365"/>
    </row>
    <row r="26" spans="1:18" ht="18" hidden="1" customHeight="1">
      <c r="A26" s="654"/>
      <c r="B26" s="651"/>
      <c r="C26" s="635"/>
      <c r="D26" s="636"/>
      <c r="E26" s="377">
        <v>0.125</v>
      </c>
      <c r="F26" s="377">
        <v>0.125</v>
      </c>
      <c r="G26" s="377">
        <v>0.125</v>
      </c>
      <c r="H26" s="377">
        <v>0.125</v>
      </c>
      <c r="I26" s="377">
        <v>0.125</v>
      </c>
      <c r="J26" s="377">
        <v>0.125</v>
      </c>
      <c r="K26" s="377">
        <v>0.125</v>
      </c>
      <c r="L26" s="377">
        <v>0.125</v>
      </c>
      <c r="M26" s="377"/>
      <c r="N26" s="377"/>
      <c r="O26" s="377"/>
      <c r="P26" s="377"/>
      <c r="Q26" s="365"/>
      <c r="R26" s="372">
        <f>SUM(E26:P26)</f>
        <v>1</v>
      </c>
    </row>
    <row r="27" spans="1:18" ht="14.4" hidden="1" customHeight="1">
      <c r="A27" s="654"/>
      <c r="B27" s="669"/>
      <c r="C27" s="643"/>
      <c r="D27" s="644"/>
      <c r="E27" s="380"/>
      <c r="F27" s="380"/>
      <c r="G27" s="380"/>
      <c r="H27" s="380"/>
      <c r="I27" s="380"/>
      <c r="J27" s="380"/>
      <c r="K27" s="380"/>
      <c r="L27" s="380"/>
      <c r="M27" s="380"/>
      <c r="N27" s="380"/>
      <c r="O27" s="380"/>
      <c r="P27" s="380"/>
      <c r="Q27" s="365"/>
    </row>
    <row r="28" spans="1:18" ht="13.95" hidden="1" customHeight="1">
      <c r="A28" s="654"/>
      <c r="B28" s="641"/>
      <c r="C28" s="645"/>
      <c r="D28" s="646"/>
      <c r="E28" s="370"/>
      <c r="F28" s="370"/>
      <c r="G28" s="370"/>
      <c r="H28" s="370"/>
      <c r="I28" s="370"/>
      <c r="J28" s="370"/>
      <c r="K28" s="370"/>
      <c r="L28" s="370"/>
      <c r="M28" s="370"/>
      <c r="N28" s="370"/>
      <c r="O28" s="370"/>
      <c r="P28" s="370"/>
      <c r="Q28" s="365"/>
    </row>
    <row r="29" spans="1:18" ht="12.6" hidden="1" customHeight="1">
      <c r="A29" s="654"/>
      <c r="B29" s="642"/>
      <c r="C29" s="647"/>
      <c r="D29" s="648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65"/>
      <c r="R29" s="372">
        <f>SUM(E29:P29)</f>
        <v>0</v>
      </c>
    </row>
    <row r="30" spans="1:18" ht="13.95" hidden="1" customHeight="1">
      <c r="A30" s="654"/>
      <c r="B30" s="649"/>
      <c r="C30" s="631"/>
      <c r="D30" s="632"/>
      <c r="E30" s="381"/>
      <c r="F30" s="381"/>
      <c r="G30" s="381"/>
      <c r="H30" s="381"/>
      <c r="I30" s="381"/>
      <c r="J30" s="381"/>
      <c r="K30" s="381"/>
      <c r="L30" s="381"/>
      <c r="M30" s="631"/>
      <c r="N30" s="632"/>
      <c r="O30" s="631"/>
      <c r="P30" s="632"/>
      <c r="Q30" s="365"/>
    </row>
    <row r="31" spans="1:18" ht="12.6" hidden="1" customHeight="1">
      <c r="A31" s="654"/>
      <c r="B31" s="650"/>
      <c r="C31" s="633"/>
      <c r="D31" s="634"/>
      <c r="E31" s="382"/>
      <c r="F31" s="382"/>
      <c r="G31" s="382"/>
      <c r="H31" s="382"/>
      <c r="I31" s="382"/>
      <c r="J31" s="382"/>
      <c r="K31" s="382"/>
      <c r="L31" s="382"/>
      <c r="M31" s="633"/>
      <c r="N31" s="634"/>
      <c r="O31" s="633"/>
      <c r="P31" s="634"/>
      <c r="Q31" s="365"/>
    </row>
    <row r="32" spans="1:18" ht="15" hidden="1" customHeight="1">
      <c r="A32" s="654"/>
      <c r="B32" s="651"/>
      <c r="C32" s="635"/>
      <c r="D32" s="636"/>
      <c r="E32" s="377"/>
      <c r="F32" s="377"/>
      <c r="G32" s="377"/>
      <c r="H32" s="377"/>
      <c r="I32" s="377"/>
      <c r="J32" s="377"/>
      <c r="K32" s="377"/>
      <c r="L32" s="377"/>
      <c r="M32" s="635"/>
      <c r="N32" s="636"/>
      <c r="O32" s="635"/>
      <c r="P32" s="636"/>
      <c r="Q32" s="365"/>
      <c r="R32" s="372">
        <f>SUM(E32:P32)</f>
        <v>0</v>
      </c>
    </row>
    <row r="33" spans="1:18" ht="13.2" hidden="1" customHeight="1">
      <c r="A33" s="654"/>
      <c r="B33" s="640"/>
      <c r="C33" s="643"/>
      <c r="D33" s="644"/>
      <c r="E33" s="380"/>
      <c r="F33" s="380"/>
      <c r="G33" s="380"/>
      <c r="H33" s="380"/>
      <c r="I33" s="380"/>
      <c r="J33" s="380"/>
      <c r="K33" s="380"/>
      <c r="L33" s="380"/>
      <c r="M33" s="380"/>
      <c r="N33" s="380"/>
      <c r="O33" s="380"/>
      <c r="P33" s="380"/>
      <c r="Q33" s="365"/>
    </row>
    <row r="34" spans="1:18" ht="13.2" hidden="1" customHeight="1">
      <c r="A34" s="654"/>
      <c r="B34" s="641"/>
      <c r="C34" s="645"/>
      <c r="D34" s="646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65"/>
    </row>
    <row r="35" spans="1:18" ht="15" hidden="1" customHeight="1">
      <c r="A35" s="666"/>
      <c r="B35" s="642"/>
      <c r="C35" s="647"/>
      <c r="D35" s="648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65"/>
      <c r="R35" s="372">
        <f>SUM(E35:P35)</f>
        <v>0</v>
      </c>
    </row>
    <row r="36" spans="1:18" ht="28.95" customHeight="1">
      <c r="A36" s="653" t="s">
        <v>1454</v>
      </c>
      <c r="B36" s="384" t="s">
        <v>1455</v>
      </c>
      <c r="C36" s="656">
        <f>C9+C12+C15+C18+C21+C24+C27+C30</f>
        <v>1822996.6400000001</v>
      </c>
      <c r="D36" s="657"/>
      <c r="E36" s="637"/>
      <c r="F36" s="638"/>
      <c r="G36" s="638"/>
      <c r="H36" s="638"/>
      <c r="I36" s="638"/>
      <c r="J36" s="638"/>
      <c r="K36" s="638"/>
      <c r="L36" s="638"/>
      <c r="M36" s="638"/>
      <c r="N36" s="638"/>
      <c r="O36" s="638"/>
      <c r="P36" s="639"/>
      <c r="Q36" s="365"/>
    </row>
    <row r="37" spans="1:18" ht="20.100000000000001" customHeight="1">
      <c r="A37" s="654"/>
      <c r="B37" s="658" t="s">
        <v>1456</v>
      </c>
      <c r="C37" s="659"/>
      <c r="D37" s="660"/>
      <c r="E37" s="385">
        <f>SUM(E9,E12,E15,E18,E30,E21,E24,E27,E33)</f>
        <v>82271.812000000005</v>
      </c>
      <c r="F37" s="385">
        <f t="shared" ref="F37:P37" si="6">SUM(F9,F12,F15,F18,F30,F21,F24,F27,F33)</f>
        <v>101339.74500000001</v>
      </c>
      <c r="G37" s="385">
        <f t="shared" si="6"/>
        <v>125197.70900000002</v>
      </c>
      <c r="H37" s="385">
        <f t="shared" si="6"/>
        <v>306466.23600000003</v>
      </c>
      <c r="I37" s="385">
        <f t="shared" si="6"/>
        <v>266778.43200000003</v>
      </c>
      <c r="J37" s="385">
        <f t="shared" si="6"/>
        <v>400167.64800000004</v>
      </c>
      <c r="K37" s="385">
        <f t="shared" si="6"/>
        <v>470471.35300000006</v>
      </c>
      <c r="L37" s="385">
        <f t="shared" si="6"/>
        <v>70303.705000000002</v>
      </c>
      <c r="M37" s="385">
        <f t="shared" si="6"/>
        <v>0</v>
      </c>
      <c r="N37" s="385">
        <f t="shared" si="6"/>
        <v>0</v>
      </c>
      <c r="O37" s="385">
        <f t="shared" si="6"/>
        <v>0</v>
      </c>
      <c r="P37" s="385">
        <f t="shared" si="6"/>
        <v>0</v>
      </c>
      <c r="Q37" s="365"/>
    </row>
    <row r="38" spans="1:18" ht="20.100000000000001" customHeight="1">
      <c r="A38" s="654"/>
      <c r="B38" s="658" t="s">
        <v>1457</v>
      </c>
      <c r="C38" s="659"/>
      <c r="D38" s="660"/>
      <c r="E38" s="386">
        <f>E37/$C$36</f>
        <v>4.5129985538536158E-2</v>
      </c>
      <c r="F38" s="386">
        <f t="shared" ref="F38:P38" si="7">F37/$C$36</f>
        <v>5.5589649907418374E-2</v>
      </c>
      <c r="G38" s="386">
        <f t="shared" si="7"/>
        <v>6.8676873151011411E-2</v>
      </c>
      <c r="H38" s="386">
        <f t="shared" si="7"/>
        <v>0.16811124566856031</v>
      </c>
      <c r="I38" s="386">
        <f t="shared" si="7"/>
        <v>0.14634060543304128</v>
      </c>
      <c r="J38" s="386">
        <f t="shared" si="7"/>
        <v>0.21951090814956192</v>
      </c>
      <c r="K38" s="386">
        <f t="shared" si="7"/>
        <v>0.25807582015071623</v>
      </c>
      <c r="L38" s="386">
        <f t="shared" si="7"/>
        <v>3.8564912001154319E-2</v>
      </c>
      <c r="M38" s="386">
        <f t="shared" si="7"/>
        <v>0</v>
      </c>
      <c r="N38" s="386">
        <f t="shared" si="7"/>
        <v>0</v>
      </c>
      <c r="O38" s="386">
        <f t="shared" si="7"/>
        <v>0</v>
      </c>
      <c r="P38" s="386">
        <f t="shared" si="7"/>
        <v>0</v>
      </c>
      <c r="Q38" s="365"/>
    </row>
    <row r="39" spans="1:18" ht="20.100000000000001" customHeight="1">
      <c r="A39" s="654"/>
      <c r="B39" s="661" t="s">
        <v>1458</v>
      </c>
      <c r="C39" s="662"/>
      <c r="D39" s="663"/>
      <c r="E39" s="368">
        <f>E37</f>
        <v>82271.812000000005</v>
      </c>
      <c r="F39" s="368">
        <f>F37+E39</f>
        <v>183611.55700000003</v>
      </c>
      <c r="G39" s="368">
        <f t="shared" ref="G39:L39" si="8">G37+F39</f>
        <v>308809.26600000006</v>
      </c>
      <c r="H39" s="368">
        <f t="shared" si="8"/>
        <v>615275.50200000009</v>
      </c>
      <c r="I39" s="368">
        <f t="shared" si="8"/>
        <v>882053.93400000012</v>
      </c>
      <c r="J39" s="368">
        <f t="shared" si="8"/>
        <v>1282221.5820000002</v>
      </c>
      <c r="K39" s="368">
        <f t="shared" si="8"/>
        <v>1752692.9350000003</v>
      </c>
      <c r="L39" s="368">
        <f t="shared" si="8"/>
        <v>1822996.6400000004</v>
      </c>
      <c r="M39" s="368" t="e">
        <f>M37+#REF!</f>
        <v>#REF!</v>
      </c>
      <c r="N39" s="368" t="e">
        <f t="shared" ref="N39:P39" si="9">N37+M39</f>
        <v>#REF!</v>
      </c>
      <c r="O39" s="368" t="e">
        <f t="shared" si="9"/>
        <v>#REF!</v>
      </c>
      <c r="P39" s="368" t="e">
        <f t="shared" si="9"/>
        <v>#REF!</v>
      </c>
      <c r="Q39" s="365"/>
      <c r="R39" s="387">
        <f>C36-[41]Orçamento!H4</f>
        <v>-88080.350000000093</v>
      </c>
    </row>
    <row r="40" spans="1:18" ht="20.100000000000001" customHeight="1">
      <c r="A40" s="655"/>
      <c r="B40" s="664" t="s">
        <v>1459</v>
      </c>
      <c r="C40" s="664"/>
      <c r="D40" s="664"/>
      <c r="E40" s="386">
        <f>E39/$C$36</f>
        <v>4.5129985538536158E-2</v>
      </c>
      <c r="F40" s="386">
        <f t="shared" ref="F40:P40" si="10">F39/$C$36</f>
        <v>0.10071963544595454</v>
      </c>
      <c r="G40" s="386">
        <f t="shared" si="10"/>
        <v>0.16939650859696595</v>
      </c>
      <c r="H40" s="386">
        <f t="shared" si="10"/>
        <v>0.33750775426552626</v>
      </c>
      <c r="I40" s="386">
        <f t="shared" si="10"/>
        <v>0.48384835969856754</v>
      </c>
      <c r="J40" s="386">
        <f t="shared" si="10"/>
        <v>0.70335926784812952</v>
      </c>
      <c r="K40" s="386">
        <f t="shared" si="10"/>
        <v>0.96143508799884581</v>
      </c>
      <c r="L40" s="386">
        <f t="shared" si="10"/>
        <v>1.0000000000000002</v>
      </c>
      <c r="M40" s="386" t="e">
        <f t="shared" si="10"/>
        <v>#REF!</v>
      </c>
      <c r="N40" s="386" t="e">
        <f t="shared" si="10"/>
        <v>#REF!</v>
      </c>
      <c r="O40" s="386" t="e">
        <f t="shared" si="10"/>
        <v>#REF!</v>
      </c>
      <c r="P40" s="386" t="e">
        <f t="shared" si="10"/>
        <v>#REF!</v>
      </c>
      <c r="Q40" s="365"/>
      <c r="R40" s="387">
        <f>C36-[41]Orçamento!H4</f>
        <v>-88080.350000000093</v>
      </c>
    </row>
    <row r="41" spans="1:18" s="364" customFormat="1" ht="13.95" customHeight="1">
      <c r="A41" s="652" t="str">
        <f>[41]Orçamento!H2</f>
        <v>Tabela GOINFRA T-289 (Fev/25)        Tabela SICRO GO (Jan/25)</v>
      </c>
      <c r="B41" s="652"/>
      <c r="C41" s="652"/>
      <c r="D41" s="652"/>
      <c r="E41" s="652"/>
      <c r="F41" s="652"/>
      <c r="G41" s="652"/>
      <c r="H41" s="388"/>
      <c r="I41" s="388"/>
      <c r="J41" s="388"/>
      <c r="K41" s="388"/>
      <c r="L41" s="388"/>
      <c r="M41" s="388"/>
      <c r="N41" s="388"/>
      <c r="O41" s="388"/>
      <c r="P41" s="388"/>
    </row>
    <row r="45" spans="1:18">
      <c r="D45" s="389"/>
    </row>
  </sheetData>
  <mergeCells count="37">
    <mergeCell ref="A8:A35"/>
    <mergeCell ref="C8:D8"/>
    <mergeCell ref="B9:B11"/>
    <mergeCell ref="C9:D11"/>
    <mergeCell ref="B12:B14"/>
    <mergeCell ref="C12:D14"/>
    <mergeCell ref="B15:B17"/>
    <mergeCell ref="B27:B29"/>
    <mergeCell ref="C27:D29"/>
    <mergeCell ref="C15:D17"/>
    <mergeCell ref="B18:B20"/>
    <mergeCell ref="C18:D20"/>
    <mergeCell ref="B21:B23"/>
    <mergeCell ref="C21:D23"/>
    <mergeCell ref="A41:G41"/>
    <mergeCell ref="A36:A40"/>
    <mergeCell ref="C36:D36"/>
    <mergeCell ref="B37:D37"/>
    <mergeCell ref="B38:D38"/>
    <mergeCell ref="B39:D39"/>
    <mergeCell ref="B40:D40"/>
    <mergeCell ref="A6:P6"/>
    <mergeCell ref="A7:P7"/>
    <mergeCell ref="O30:P32"/>
    <mergeCell ref="E36:P36"/>
    <mergeCell ref="A1:P1"/>
    <mergeCell ref="A2:P2"/>
    <mergeCell ref="A3:P3"/>
    <mergeCell ref="A4:P4"/>
    <mergeCell ref="A5:P5"/>
    <mergeCell ref="B33:B35"/>
    <mergeCell ref="C33:D35"/>
    <mergeCell ref="B24:B26"/>
    <mergeCell ref="C24:D26"/>
    <mergeCell ref="B30:B32"/>
    <mergeCell ref="C30:D32"/>
    <mergeCell ref="M30:N32"/>
  </mergeCells>
  <phoneticPr fontId="186" type="noConversion"/>
  <printOptions horizontalCentered="1" verticalCentered="1"/>
  <pageMargins left="0.78740157480314965" right="0.78740157480314965" top="1.5748031496062993" bottom="1.5748031496062993" header="0" footer="0"/>
  <pageSetup paperSize="9" scale="48" fitToHeight="2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806"/>
  <sheetViews>
    <sheetView showGridLines="0" view="pageBreakPreview" zoomScaleNormal="100" zoomScaleSheetLayoutView="100" workbookViewId="0">
      <selection activeCell="O770" sqref="O770"/>
    </sheetView>
  </sheetViews>
  <sheetFormatPr defaultColWidth="9.109375" defaultRowHeight="14.4"/>
  <cols>
    <col min="1" max="1" width="11.5546875" style="87" customWidth="1"/>
    <col min="2" max="2" width="6.109375" style="87" customWidth="1"/>
    <col min="3" max="3" width="6.88671875" style="87" customWidth="1"/>
    <col min="4" max="19" width="6.109375" style="87" customWidth="1"/>
    <col min="20" max="20" width="18.33203125" style="1" customWidth="1"/>
    <col min="21" max="21" width="1.5546875" style="1" customWidth="1"/>
    <col min="22" max="22" width="6.109375" style="87" customWidth="1"/>
    <col min="23" max="16384" width="9.109375" style="87"/>
  </cols>
  <sheetData>
    <row r="1" spans="1:21" ht="15" customHeight="1">
      <c r="A1" s="757" t="s">
        <v>1419</v>
      </c>
      <c r="B1" s="758"/>
      <c r="C1" s="758"/>
      <c r="D1" s="758"/>
      <c r="E1" s="758"/>
      <c r="F1" s="758"/>
      <c r="G1" s="758"/>
      <c r="H1" s="758"/>
      <c r="I1" s="758"/>
      <c r="J1" s="758"/>
      <c r="K1" s="758"/>
      <c r="L1" s="758"/>
      <c r="M1" s="758"/>
      <c r="N1" s="758"/>
      <c r="O1" s="758"/>
      <c r="P1" s="758"/>
      <c r="Q1" s="758"/>
      <c r="R1" s="758"/>
      <c r="S1" s="758"/>
      <c r="T1" s="758"/>
      <c r="U1" s="759"/>
    </row>
    <row r="2" spans="1:21" ht="15" customHeight="1">
      <c r="A2" s="760"/>
      <c r="B2" s="761"/>
      <c r="C2" s="761"/>
      <c r="D2" s="761"/>
      <c r="E2" s="761"/>
      <c r="F2" s="761"/>
      <c r="G2" s="761"/>
      <c r="H2" s="761"/>
      <c r="I2" s="761"/>
      <c r="J2" s="761"/>
      <c r="K2" s="761"/>
      <c r="L2" s="761"/>
      <c r="M2" s="761"/>
      <c r="N2" s="761"/>
      <c r="O2" s="761"/>
      <c r="P2" s="761"/>
      <c r="Q2" s="761"/>
      <c r="R2" s="761"/>
      <c r="S2" s="761"/>
      <c r="T2" s="761"/>
      <c r="U2" s="762"/>
    </row>
    <row r="3" spans="1:21" s="88" customFormat="1" ht="18" customHeight="1" thickBot="1">
      <c r="T3" s="17"/>
      <c r="U3" s="17"/>
    </row>
    <row r="4" spans="1:21" s="89" customFormat="1" ht="18" customHeight="1" thickBot="1">
      <c r="A4" s="90" t="s">
        <v>0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68"/>
      <c r="U4" s="18"/>
    </row>
    <row r="5" spans="1:21" s="89" customFormat="1" ht="18" customHeight="1">
      <c r="A5" s="92" t="s">
        <v>1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68"/>
      <c r="U5" s="18"/>
    </row>
    <row r="6" spans="1:21" s="89" customFormat="1" ht="18" customHeight="1">
      <c r="A6" s="93"/>
      <c r="T6" s="69"/>
      <c r="U6" s="18"/>
    </row>
    <row r="7" spans="1:21" s="89" customFormat="1" ht="18" customHeight="1">
      <c r="A7" s="93"/>
      <c r="C7" s="94"/>
      <c r="D7" s="95" t="s">
        <v>560</v>
      </c>
      <c r="E7" s="95"/>
      <c r="F7" s="95"/>
      <c r="G7" s="95"/>
      <c r="H7" s="95"/>
      <c r="I7" s="95"/>
      <c r="J7" s="95"/>
      <c r="K7" s="94"/>
      <c r="T7" s="69"/>
      <c r="U7" s="18"/>
    </row>
    <row r="8" spans="1:21" s="89" customFormat="1" ht="18" customHeight="1">
      <c r="A8" s="93"/>
      <c r="C8" s="96" t="s">
        <v>402</v>
      </c>
      <c r="D8" s="97">
        <f>G125</f>
        <v>2</v>
      </c>
      <c r="E8" s="94" t="s">
        <v>79</v>
      </c>
      <c r="F8" s="97"/>
      <c r="G8" s="94" t="s">
        <v>79</v>
      </c>
      <c r="H8" s="97"/>
      <c r="I8" s="94" t="s">
        <v>79</v>
      </c>
      <c r="J8" s="97"/>
      <c r="K8" s="94" t="s">
        <v>79</v>
      </c>
      <c r="T8" s="69"/>
      <c r="U8" s="18"/>
    </row>
    <row r="9" spans="1:21" s="89" customFormat="1" ht="18" customHeight="1">
      <c r="A9" s="93"/>
      <c r="C9" s="96" t="s">
        <v>403</v>
      </c>
      <c r="D9" s="97">
        <f>G126</f>
        <v>3.2</v>
      </c>
      <c r="E9" s="94" t="s">
        <v>79</v>
      </c>
      <c r="F9" s="97"/>
      <c r="G9" s="94" t="s">
        <v>79</v>
      </c>
      <c r="H9" s="97"/>
      <c r="I9" s="94" t="s">
        <v>79</v>
      </c>
      <c r="J9" s="97"/>
      <c r="K9" s="94" t="s">
        <v>79</v>
      </c>
      <c r="T9" s="69"/>
      <c r="U9" s="18"/>
    </row>
    <row r="10" spans="1:21" s="89" customFormat="1" ht="18" customHeight="1">
      <c r="A10" s="93"/>
      <c r="C10" s="96" t="s">
        <v>404</v>
      </c>
      <c r="D10" s="97">
        <f>G127</f>
        <v>1.2</v>
      </c>
      <c r="E10" s="94" t="s">
        <v>79</v>
      </c>
      <c r="F10" s="97"/>
      <c r="G10" s="94" t="s">
        <v>79</v>
      </c>
      <c r="H10" s="97"/>
      <c r="I10" s="94" t="s">
        <v>79</v>
      </c>
      <c r="J10" s="97"/>
      <c r="K10" s="94" t="s">
        <v>79</v>
      </c>
      <c r="T10" s="69"/>
      <c r="U10" s="18"/>
    </row>
    <row r="11" spans="1:21" s="89" customFormat="1" ht="18" customHeight="1">
      <c r="A11" s="93"/>
      <c r="C11" s="98" t="s">
        <v>408</v>
      </c>
      <c r="D11" s="97">
        <f>G128</f>
        <v>4</v>
      </c>
      <c r="E11" s="94"/>
      <c r="F11" s="97"/>
      <c r="G11" s="94"/>
      <c r="H11" s="97"/>
      <c r="I11" s="94"/>
      <c r="J11" s="97"/>
      <c r="K11" s="94"/>
      <c r="T11" s="69"/>
      <c r="U11" s="18"/>
    </row>
    <row r="12" spans="1:21" s="89" customFormat="1" ht="18" customHeight="1">
      <c r="A12" s="93"/>
      <c r="C12" s="96" t="s">
        <v>405</v>
      </c>
      <c r="D12" s="97">
        <f>(2.15+0.45)/2</f>
        <v>1.3</v>
      </c>
      <c r="E12" s="94" t="s">
        <v>79</v>
      </c>
      <c r="F12" s="97"/>
      <c r="G12" s="94" t="s">
        <v>79</v>
      </c>
      <c r="H12" s="97"/>
      <c r="I12" s="94" t="s">
        <v>79</v>
      </c>
      <c r="J12" s="97"/>
      <c r="K12" s="94" t="s">
        <v>79</v>
      </c>
      <c r="T12" s="69"/>
      <c r="U12" s="18"/>
    </row>
    <row r="13" spans="1:21" s="89" customFormat="1" ht="18" customHeight="1">
      <c r="A13" s="93"/>
      <c r="C13" s="98" t="s">
        <v>409</v>
      </c>
      <c r="D13" s="97">
        <v>0.5</v>
      </c>
      <c r="E13" s="94" t="s">
        <v>79</v>
      </c>
      <c r="F13" s="97"/>
      <c r="G13" s="94" t="s">
        <v>79</v>
      </c>
      <c r="H13" s="97"/>
      <c r="I13" s="94" t="s">
        <v>79</v>
      </c>
      <c r="J13" s="97"/>
      <c r="K13" s="94" t="s">
        <v>79</v>
      </c>
      <c r="T13" s="69"/>
      <c r="U13" s="18"/>
    </row>
    <row r="14" spans="1:21" s="89" customFormat="1" ht="18" customHeight="1">
      <c r="A14" s="93"/>
      <c r="C14" s="98" t="s">
        <v>410</v>
      </c>
      <c r="D14" s="97"/>
      <c r="E14" s="94" t="s">
        <v>79</v>
      </c>
      <c r="F14" s="97"/>
      <c r="G14" s="94" t="s">
        <v>79</v>
      </c>
      <c r="H14" s="97"/>
      <c r="I14" s="94" t="s">
        <v>79</v>
      </c>
      <c r="J14" s="97"/>
      <c r="K14" s="94" t="s">
        <v>79</v>
      </c>
      <c r="T14" s="69"/>
      <c r="U14" s="18"/>
    </row>
    <row r="15" spans="1:21" s="89" customFormat="1" ht="18" customHeight="1">
      <c r="A15" s="93"/>
      <c r="C15" s="98" t="s">
        <v>411</v>
      </c>
      <c r="D15" s="97">
        <v>0</v>
      </c>
      <c r="E15" s="94"/>
      <c r="F15" s="97"/>
      <c r="G15" s="94"/>
      <c r="H15" s="97"/>
      <c r="I15" s="94"/>
      <c r="J15" s="97"/>
      <c r="K15" s="94"/>
      <c r="T15" s="69"/>
      <c r="U15" s="18"/>
    </row>
    <row r="16" spans="1:21" s="89" customFormat="1" ht="18" customHeight="1">
      <c r="A16" s="93"/>
      <c r="C16" s="98" t="s">
        <v>412</v>
      </c>
      <c r="D16" s="97">
        <v>0</v>
      </c>
      <c r="E16" s="94"/>
      <c r="F16" s="97"/>
      <c r="G16" s="94"/>
      <c r="H16" s="97"/>
      <c r="I16" s="94"/>
      <c r="J16" s="97"/>
      <c r="K16" s="94"/>
      <c r="P16" s="683" t="s">
        <v>17</v>
      </c>
      <c r="Q16" s="684"/>
      <c r="R16" s="684"/>
      <c r="S16" s="684"/>
      <c r="T16" s="769"/>
      <c r="U16" s="18"/>
    </row>
    <row r="17" spans="1:21" s="89" customFormat="1" ht="18" customHeight="1">
      <c r="A17" s="93"/>
      <c r="C17" s="94"/>
      <c r="D17" s="99"/>
      <c r="E17" s="94"/>
      <c r="F17" s="99"/>
      <c r="G17" s="94"/>
      <c r="H17" s="99"/>
      <c r="I17" s="94"/>
      <c r="J17" s="99"/>
      <c r="K17" s="94"/>
      <c r="P17" s="770" t="s">
        <v>394</v>
      </c>
      <c r="Q17" s="771"/>
      <c r="R17" s="771"/>
      <c r="S17" s="772"/>
      <c r="T17" s="100">
        <f>D18+F18+H18+J18</f>
        <v>65.52000000000001</v>
      </c>
      <c r="U17" s="18"/>
    </row>
    <row r="18" spans="1:21" s="89" customFormat="1" ht="18" customHeight="1">
      <c r="A18" s="93"/>
      <c r="C18" s="96" t="s">
        <v>406</v>
      </c>
      <c r="D18" s="101">
        <f>(D8+2*D13)*(D9+2*D13)*(D12)*D11</f>
        <v>65.52000000000001</v>
      </c>
      <c r="E18" s="94" t="s">
        <v>13</v>
      </c>
      <c r="F18" s="101">
        <f>(F8+2*F13)*(F9+2*F13)*(F12-F10)*F11</f>
        <v>0</v>
      </c>
      <c r="G18" s="94" t="s">
        <v>13</v>
      </c>
      <c r="H18" s="101">
        <f>(H8+2*H13)*(H9+2*H13)*(H12-H10)*H11</f>
        <v>0</v>
      </c>
      <c r="I18" s="94" t="s">
        <v>13</v>
      </c>
      <c r="J18" s="101">
        <f>(((((J8+2*J13)*(J9+2*J13))+(J8+2*J13)+2*((J12-J10)*J15))+(((J8+2*J13)+2*((J12-J10)*J15))*((J9+2*J13)+2*((J12-J10)*J15))))/2)*(J12-J10)*J11</f>
        <v>0</v>
      </c>
      <c r="K18" s="94" t="s">
        <v>13</v>
      </c>
      <c r="P18" s="770" t="s">
        <v>393</v>
      </c>
      <c r="Q18" s="771"/>
      <c r="R18" s="771"/>
      <c r="S18" s="772"/>
      <c r="T18" s="100">
        <f>D19+F19+H19+J19</f>
        <v>0</v>
      </c>
      <c r="U18" s="18"/>
    </row>
    <row r="19" spans="1:21" s="89" customFormat="1" ht="18" customHeight="1">
      <c r="A19" s="93"/>
      <c r="C19" s="96" t="s">
        <v>407</v>
      </c>
      <c r="D19" s="97"/>
      <c r="E19" s="94" t="s">
        <v>13</v>
      </c>
      <c r="F19" s="97">
        <f>(F8+2*F14)*(F9+2*F14)*F10*F11</f>
        <v>0</v>
      </c>
      <c r="G19" s="94" t="s">
        <v>13</v>
      </c>
      <c r="H19" s="97">
        <f>(H8+2*H14)*(H9+2*H14)*H10*H11</f>
        <v>0</v>
      </c>
      <c r="I19" s="94" t="s">
        <v>13</v>
      </c>
      <c r="J19" s="97">
        <f>(J8+2*J14)*(J9+2*J14)*(J10+J14)*J11</f>
        <v>0</v>
      </c>
      <c r="K19" s="94" t="s">
        <v>13</v>
      </c>
      <c r="P19" s="716" t="s">
        <v>416</v>
      </c>
      <c r="Q19" s="681"/>
      <c r="R19" s="681"/>
      <c r="S19" s="682"/>
      <c r="T19" s="100">
        <f>T17+T18-T131</f>
        <v>34.800000000000011</v>
      </c>
      <c r="U19" s="18"/>
    </row>
    <row r="20" spans="1:21" s="89" customFormat="1" ht="18" customHeight="1">
      <c r="A20" s="93"/>
      <c r="P20" s="716" t="s">
        <v>415</v>
      </c>
      <c r="Q20" s="681"/>
      <c r="R20" s="681"/>
      <c r="S20" s="682"/>
      <c r="T20" s="100">
        <f>D22+F22+H22+J22</f>
        <v>0</v>
      </c>
      <c r="U20" s="18"/>
    </row>
    <row r="21" spans="1:21" s="89" customFormat="1" ht="18" customHeight="1">
      <c r="A21" s="93"/>
      <c r="C21" s="102" t="s">
        <v>413</v>
      </c>
      <c r="D21" s="103" t="s">
        <v>428</v>
      </c>
      <c r="F21" s="103" t="s">
        <v>428</v>
      </c>
      <c r="H21" s="103" t="s">
        <v>428</v>
      </c>
      <c r="J21" s="103" t="s">
        <v>428</v>
      </c>
      <c r="P21" s="716" t="s">
        <v>419</v>
      </c>
      <c r="Q21" s="681"/>
      <c r="R21" s="681"/>
      <c r="S21" s="682"/>
      <c r="T21" s="100">
        <f>D33</f>
        <v>0</v>
      </c>
      <c r="U21" s="18"/>
    </row>
    <row r="22" spans="1:21" s="89" customFormat="1" ht="18" customHeight="1">
      <c r="A22" s="93"/>
      <c r="C22" s="102" t="s">
        <v>414</v>
      </c>
      <c r="D22" s="97">
        <f>IF(D21="sim",((D8+2*D13)*2+(D9+2*D13)*2)*D11*D12,0)</f>
        <v>0</v>
      </c>
      <c r="F22" s="97">
        <f>IF(F21="sim",((F8+2*F13)*2+(F9+2*F13)*2)*F11*F12,0)</f>
        <v>0</v>
      </c>
      <c r="H22" s="97">
        <f>IF(H21="sim",((H8+2*H13)*2+(H9+2*H13)*2)*H11*H12,0)</f>
        <v>0</v>
      </c>
      <c r="J22" s="97">
        <f>IF(J21="sim",((J8+J13)*(J9+J13)*J12*J11),0)</f>
        <v>0</v>
      </c>
      <c r="M22" s="18"/>
      <c r="P22" s="716" t="s">
        <v>420</v>
      </c>
      <c r="Q22" s="681"/>
      <c r="R22" s="681"/>
      <c r="S22" s="682"/>
      <c r="T22" s="100">
        <f>D38</f>
        <v>0</v>
      </c>
      <c r="U22" s="18"/>
    </row>
    <row r="23" spans="1:21" s="89" customFormat="1" ht="18" customHeight="1">
      <c r="A23" s="93"/>
      <c r="T23" s="85"/>
      <c r="U23" s="18"/>
    </row>
    <row r="24" spans="1:21" s="89" customFormat="1" ht="18" customHeight="1">
      <c r="A24" s="104" t="s">
        <v>440</v>
      </c>
      <c r="T24" s="85"/>
      <c r="U24" s="18"/>
    </row>
    <row r="25" spans="1:21" s="89" customFormat="1" ht="18" customHeight="1">
      <c r="A25" s="105" t="s">
        <v>439</v>
      </c>
      <c r="T25" s="85"/>
      <c r="U25" s="18"/>
    </row>
    <row r="26" spans="1:21" s="89" customFormat="1" ht="18" customHeight="1">
      <c r="A26" s="104" t="s">
        <v>438</v>
      </c>
      <c r="G26" s="106"/>
      <c r="T26" s="85"/>
      <c r="U26" s="18"/>
    </row>
    <row r="27" spans="1:21" s="89" customFormat="1" ht="18" customHeight="1" thickBot="1">
      <c r="A27" s="107" t="s">
        <v>417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9"/>
      <c r="U27" s="18"/>
    </row>
    <row r="28" spans="1:21" s="89" customFormat="1" ht="18" customHeight="1">
      <c r="U28" s="18"/>
    </row>
    <row r="29" spans="1:21" s="89" customFormat="1" ht="18" hidden="1" customHeight="1">
      <c r="C29" s="110" t="s">
        <v>436</v>
      </c>
      <c r="D29" s="97"/>
      <c r="E29" s="111" t="s">
        <v>79</v>
      </c>
      <c r="F29" s="112"/>
      <c r="U29" s="18"/>
    </row>
    <row r="30" spans="1:21" s="89" customFormat="1" ht="18" hidden="1" customHeight="1">
      <c r="C30" s="110" t="s">
        <v>437</v>
      </c>
      <c r="D30" s="97"/>
      <c r="E30" s="111" t="s">
        <v>79</v>
      </c>
      <c r="U30" s="18"/>
    </row>
    <row r="31" spans="1:21" s="89" customFormat="1" ht="18" hidden="1" customHeight="1">
      <c r="C31" s="102" t="s">
        <v>418</v>
      </c>
      <c r="D31" s="97"/>
      <c r="E31" s="111" t="s">
        <v>79</v>
      </c>
      <c r="T31" s="18"/>
      <c r="U31" s="18"/>
    </row>
    <row r="32" spans="1:21" s="89" customFormat="1" ht="18" hidden="1" customHeight="1">
      <c r="C32" s="340" t="s">
        <v>555</v>
      </c>
      <c r="D32" s="97"/>
      <c r="E32" s="341" t="s">
        <v>361</v>
      </c>
      <c r="T32" s="18"/>
      <c r="U32" s="18"/>
    </row>
    <row r="33" spans="1:21" s="89" customFormat="1" ht="18" hidden="1" customHeight="1">
      <c r="C33" s="102" t="s">
        <v>421</v>
      </c>
      <c r="D33" s="97">
        <f>ROUND((2*(D29+D30)*D31+2*((D29-2*D35)+(D30-2*D35))*D31),2)*D32</f>
        <v>0</v>
      </c>
      <c r="E33" s="111" t="s">
        <v>38</v>
      </c>
      <c r="T33" s="18"/>
      <c r="U33" s="18"/>
    </row>
    <row r="34" spans="1:21" s="89" customFormat="1" ht="18" hidden="1" customHeight="1">
      <c r="T34" s="18"/>
      <c r="U34" s="18"/>
    </row>
    <row r="35" spans="1:21" s="89" customFormat="1" ht="18" hidden="1" customHeight="1">
      <c r="C35" s="113" t="s">
        <v>441</v>
      </c>
      <c r="D35" s="97"/>
      <c r="E35" s="111" t="s">
        <v>79</v>
      </c>
      <c r="T35" s="18"/>
      <c r="U35" s="18"/>
    </row>
    <row r="36" spans="1:21" s="89" customFormat="1" ht="18" hidden="1" customHeight="1">
      <c r="C36" s="113" t="s">
        <v>442</v>
      </c>
      <c r="D36" s="97"/>
      <c r="E36" s="111" t="s">
        <v>79</v>
      </c>
      <c r="T36" s="18"/>
      <c r="U36" s="18"/>
    </row>
    <row r="37" spans="1:21" s="89" customFormat="1" ht="18" hidden="1" customHeight="1">
      <c r="C37" s="340" t="s">
        <v>555</v>
      </c>
      <c r="D37" s="97"/>
      <c r="E37" s="341" t="s">
        <v>361</v>
      </c>
      <c r="T37" s="18"/>
      <c r="U37" s="18"/>
    </row>
    <row r="38" spans="1:21" s="89" customFormat="1" ht="18" hidden="1" customHeight="1">
      <c r="C38" s="102" t="s">
        <v>422</v>
      </c>
      <c r="D38" s="97">
        <f>D35*D36*D29*2+D35*D36*(D30-D35*2)*2*D37</f>
        <v>0</v>
      </c>
      <c r="E38" s="111" t="s">
        <v>13</v>
      </c>
      <c r="T38" s="18"/>
      <c r="U38" s="18"/>
    </row>
    <row r="39" spans="1:21" s="89" customFormat="1" ht="18" hidden="1" customHeight="1">
      <c r="C39" s="111"/>
      <c r="D39" s="114"/>
      <c r="E39" s="111"/>
      <c r="T39" s="18"/>
      <c r="U39" s="18"/>
    </row>
    <row r="40" spans="1:21" s="89" customFormat="1" ht="18" hidden="1" customHeight="1">
      <c r="A40" s="115" t="s">
        <v>444</v>
      </c>
      <c r="C40" s="111"/>
      <c r="D40" s="114"/>
      <c r="E40" s="111"/>
      <c r="T40" s="18"/>
      <c r="U40" s="18"/>
    </row>
    <row r="41" spans="1:21" s="89" customFormat="1" ht="18" hidden="1" customHeight="1">
      <c r="A41" s="115" t="s">
        <v>443</v>
      </c>
      <c r="C41" s="111"/>
      <c r="D41" s="114"/>
      <c r="E41" s="111"/>
      <c r="T41" s="18"/>
      <c r="U41" s="18"/>
    </row>
    <row r="42" spans="1:21" s="89" customFormat="1" ht="18" hidden="1" customHeight="1">
      <c r="T42" s="18"/>
      <c r="U42" s="18"/>
    </row>
    <row r="43" spans="1:21" s="89" customFormat="1" ht="18" hidden="1" customHeight="1">
      <c r="A43" s="89" t="s">
        <v>2</v>
      </c>
      <c r="B43" s="89" t="s">
        <v>3</v>
      </c>
      <c r="G43" s="116" t="s">
        <v>391</v>
      </c>
      <c r="K43" s="116" t="s">
        <v>392</v>
      </c>
      <c r="T43" s="18"/>
      <c r="U43" s="18"/>
    </row>
    <row r="44" spans="1:21" s="89" customFormat="1" ht="18" hidden="1" customHeight="1">
      <c r="F44" s="89" t="s">
        <v>4</v>
      </c>
      <c r="G44" s="117">
        <f>$G$125+2*0.6</f>
        <v>3.2</v>
      </c>
      <c r="H44" s="89" t="s">
        <v>5</v>
      </c>
      <c r="J44" s="89" t="s">
        <v>4</v>
      </c>
      <c r="K44" s="117">
        <f>$G$125+2*0.6</f>
        <v>3.2</v>
      </c>
      <c r="L44" s="89" t="s">
        <v>5</v>
      </c>
      <c r="T44" s="18"/>
      <c r="U44" s="18"/>
    </row>
    <row r="45" spans="1:21" s="89" customFormat="1" ht="18" hidden="1" customHeight="1">
      <c r="F45" s="89" t="s">
        <v>6</v>
      </c>
      <c r="G45" s="117">
        <f>$G$126+2*0.6</f>
        <v>4.4000000000000004</v>
      </c>
      <c r="H45" s="89" t="s">
        <v>5</v>
      </c>
      <c r="J45" s="89" t="s">
        <v>6</v>
      </c>
      <c r="K45" s="117">
        <f>$G$126+2*0.6</f>
        <v>4.4000000000000004</v>
      </c>
      <c r="L45" s="89" t="s">
        <v>5</v>
      </c>
      <c r="T45" s="18"/>
      <c r="U45" s="18"/>
    </row>
    <row r="46" spans="1:21" s="89" customFormat="1" ht="18" hidden="1" customHeight="1">
      <c r="F46" s="89" t="s">
        <v>7</v>
      </c>
      <c r="G46" s="117">
        <f>$G$127+2</f>
        <v>3.2</v>
      </c>
      <c r="H46" s="89" t="s">
        <v>5</v>
      </c>
      <c r="J46" s="89" t="s">
        <v>7</v>
      </c>
      <c r="K46" s="117">
        <f>$G$127+0.5</f>
        <v>1.7</v>
      </c>
      <c r="L46" s="89" t="s">
        <v>5</v>
      </c>
      <c r="T46" s="18"/>
      <c r="U46" s="18"/>
    </row>
    <row r="47" spans="1:21" s="89" customFormat="1" ht="18" hidden="1" customHeight="1">
      <c r="F47" s="89" t="s">
        <v>8</v>
      </c>
      <c r="G47" s="117">
        <v>2</v>
      </c>
      <c r="H47" s="89" t="s">
        <v>5</v>
      </c>
      <c r="J47" s="89" t="s">
        <v>8</v>
      </c>
      <c r="K47" s="117">
        <v>0.7</v>
      </c>
      <c r="L47" s="89" t="s">
        <v>5</v>
      </c>
      <c r="T47" s="18"/>
      <c r="U47" s="18"/>
    </row>
    <row r="48" spans="1:21" s="89" customFormat="1" ht="18" hidden="1" customHeight="1">
      <c r="F48" s="89" t="s">
        <v>9</v>
      </c>
      <c r="G48" s="117"/>
      <c r="H48" s="89" t="s">
        <v>10</v>
      </c>
      <c r="J48" s="89" t="s">
        <v>9</v>
      </c>
      <c r="K48" s="117"/>
      <c r="L48" s="89" t="s">
        <v>10</v>
      </c>
      <c r="T48" s="18"/>
      <c r="U48" s="18"/>
    </row>
    <row r="49" spans="1:21" s="89" customFormat="1" ht="18" hidden="1" customHeight="1">
      <c r="A49" s="88" t="s">
        <v>175</v>
      </c>
      <c r="G49" s="118"/>
      <c r="K49" s="118"/>
      <c r="U49" s="18"/>
    </row>
    <row r="50" spans="1:21" s="89" customFormat="1" ht="18" hidden="1" customHeight="1">
      <c r="A50" s="89" t="s">
        <v>11</v>
      </c>
      <c r="F50" s="89" t="s">
        <v>12</v>
      </c>
      <c r="G50" s="117">
        <f>ROUND(G44*G45*G46*G48,2)</f>
        <v>0</v>
      </c>
      <c r="H50" s="89" t="s">
        <v>13</v>
      </c>
      <c r="J50" s="89" t="s">
        <v>12</v>
      </c>
      <c r="K50" s="117">
        <f>ROUND(K44*K45*K46*K48,2)</f>
        <v>0</v>
      </c>
      <c r="L50" s="89" t="s">
        <v>13</v>
      </c>
      <c r="U50" s="18"/>
    </row>
    <row r="51" spans="1:21" s="89" customFormat="1" ht="18" hidden="1" customHeight="1">
      <c r="A51" s="89" t="s">
        <v>14</v>
      </c>
      <c r="F51" s="89" t="s">
        <v>15</v>
      </c>
      <c r="G51" s="117">
        <f>ROUND((G50-G44*G45*G47*G48)*1.47,2)</f>
        <v>0</v>
      </c>
      <c r="H51" s="89" t="s">
        <v>13</v>
      </c>
      <c r="J51" s="89" t="s">
        <v>15</v>
      </c>
      <c r="K51" s="117">
        <f>ROUND((K50-K44*K45*K47*K48)*1.47,2)</f>
        <v>0</v>
      </c>
      <c r="L51" s="89" t="s">
        <v>13</v>
      </c>
      <c r="U51" s="18"/>
    </row>
    <row r="52" spans="1:21" s="89" customFormat="1" ht="18" hidden="1" customHeight="1">
      <c r="A52" s="89" t="s">
        <v>16</v>
      </c>
      <c r="U52" s="20"/>
    </row>
    <row r="53" spans="1:21" s="89" customFormat="1" ht="18" hidden="1" customHeight="1">
      <c r="T53" s="18"/>
      <c r="U53" s="18"/>
    </row>
    <row r="54" spans="1:21" s="89" customFormat="1" ht="18" hidden="1" customHeight="1">
      <c r="A54" s="119" t="s">
        <v>386</v>
      </c>
      <c r="B54" s="120"/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1"/>
      <c r="O54" s="121"/>
      <c r="P54" s="683" t="s">
        <v>17</v>
      </c>
      <c r="Q54" s="684"/>
      <c r="R54" s="684"/>
      <c r="S54" s="684"/>
      <c r="T54" s="685"/>
      <c r="U54" s="18"/>
    </row>
    <row r="55" spans="1:21" s="89" customFormat="1" ht="18" hidden="1" customHeight="1">
      <c r="A55" s="120"/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1"/>
      <c r="O55" s="121"/>
      <c r="P55" s="744" t="s">
        <v>347</v>
      </c>
      <c r="Q55" s="745"/>
      <c r="R55" s="745"/>
      <c r="S55" s="746"/>
      <c r="T55" s="61">
        <f>B60</f>
        <v>0</v>
      </c>
      <c r="U55" s="18"/>
    </row>
    <row r="56" spans="1:21" s="89" customFormat="1" ht="18" hidden="1" customHeight="1">
      <c r="A56" s="782" t="s">
        <v>344</v>
      </c>
      <c r="B56" s="782"/>
      <c r="C56" s="782"/>
      <c r="D56" s="122" t="s">
        <v>345</v>
      </c>
      <c r="E56" s="117"/>
      <c r="F56" s="120" t="s">
        <v>5</v>
      </c>
      <c r="G56" s="120"/>
      <c r="H56" s="120"/>
      <c r="I56" s="120"/>
      <c r="J56" s="120"/>
      <c r="K56" s="120"/>
      <c r="L56" s="120"/>
      <c r="M56" s="120"/>
      <c r="N56" s="121"/>
      <c r="O56" s="121"/>
      <c r="P56" s="765" t="s">
        <v>21</v>
      </c>
      <c r="Q56" s="745"/>
      <c r="R56" s="745"/>
      <c r="S56" s="746"/>
      <c r="T56" s="61">
        <f>Conversão!N18</f>
        <v>0</v>
      </c>
      <c r="U56" s="18"/>
    </row>
    <row r="57" spans="1:21" s="89" customFormat="1" ht="18" hidden="1" customHeight="1">
      <c r="A57" s="120" t="s">
        <v>346</v>
      </c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1"/>
      <c r="O57" s="121"/>
      <c r="P57" s="765" t="s">
        <v>173</v>
      </c>
      <c r="Q57" s="745"/>
      <c r="R57" s="745"/>
      <c r="S57" s="746"/>
      <c r="T57" s="61">
        <f>Conversão!N19</f>
        <v>0</v>
      </c>
      <c r="U57" s="18"/>
    </row>
    <row r="58" spans="1:21" s="89" customFormat="1" ht="18" hidden="1" customHeight="1">
      <c r="A58" s="786" t="s">
        <v>18</v>
      </c>
      <c r="B58" s="786"/>
      <c r="C58" s="786"/>
      <c r="D58" s="786"/>
      <c r="E58" s="786"/>
      <c r="F58" s="122" t="s">
        <v>19</v>
      </c>
      <c r="G58" s="123"/>
      <c r="H58" s="120" t="s">
        <v>5</v>
      </c>
      <c r="I58" s="120"/>
      <c r="J58" s="124" t="s">
        <v>385</v>
      </c>
      <c r="K58" s="125">
        <f>ROUND((G58*(((E56)^2)*PI()/4)),2)</f>
        <v>0</v>
      </c>
      <c r="L58" s="124" t="s">
        <v>13</v>
      </c>
      <c r="M58" s="120"/>
      <c r="N58" s="121"/>
      <c r="O58" s="121"/>
      <c r="P58" s="766" t="s">
        <v>358</v>
      </c>
      <c r="Q58" s="767"/>
      <c r="R58" s="767"/>
      <c r="S58" s="768"/>
      <c r="T58" s="61">
        <f>K58</f>
        <v>0</v>
      </c>
      <c r="U58" s="18"/>
    </row>
    <row r="59" spans="1:21" s="89" customFormat="1" ht="18" hidden="1" customHeight="1">
      <c r="A59" s="786" t="s">
        <v>174</v>
      </c>
      <c r="B59" s="786"/>
      <c r="C59" s="786"/>
      <c r="D59" s="786"/>
      <c r="E59" s="786"/>
      <c r="F59" s="786"/>
      <c r="G59" s="786"/>
      <c r="H59" s="786"/>
      <c r="I59" s="786"/>
      <c r="J59" s="786"/>
      <c r="K59" s="786"/>
      <c r="L59" s="786"/>
      <c r="M59" s="786"/>
      <c r="N59" s="121"/>
      <c r="O59" s="121"/>
      <c r="P59" s="721" t="s">
        <v>226</v>
      </c>
      <c r="Q59" s="722"/>
      <c r="R59" s="722"/>
      <c r="S59" s="723"/>
      <c r="T59" s="61">
        <v>0</v>
      </c>
      <c r="U59" s="18"/>
    </row>
    <row r="60" spans="1:21" s="89" customFormat="1" ht="18" hidden="1" customHeight="1">
      <c r="A60" s="120" t="s">
        <v>20</v>
      </c>
      <c r="B60" s="125">
        <f>ROUND((G58*(((E56)^2)*PI()/4)*1.2),2)</f>
        <v>0</v>
      </c>
      <c r="C60" s="120" t="s">
        <v>13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1"/>
      <c r="O60" s="121"/>
      <c r="P60" s="721" t="s">
        <v>248</v>
      </c>
      <c r="Q60" s="722"/>
      <c r="R60" s="722"/>
      <c r="S60" s="723"/>
      <c r="T60" s="61">
        <v>0</v>
      </c>
      <c r="U60" s="18"/>
    </row>
    <row r="61" spans="1:21" s="89" customFormat="1" ht="18" hidden="1" customHeight="1">
      <c r="A61" s="741" t="s">
        <v>387</v>
      </c>
      <c r="B61" s="711"/>
      <c r="C61" s="711"/>
      <c r="D61" s="711"/>
      <c r="E61" s="711"/>
      <c r="F61" s="711"/>
      <c r="G61" s="711"/>
      <c r="H61" s="711"/>
      <c r="I61" s="711"/>
      <c r="J61" s="711"/>
      <c r="K61" s="711"/>
      <c r="L61" s="711"/>
      <c r="M61" s="711"/>
      <c r="N61" s="711"/>
      <c r="O61" s="711"/>
      <c r="P61" s="711"/>
      <c r="Q61" s="711"/>
      <c r="R61" s="711"/>
      <c r="S61" s="711"/>
      <c r="T61" s="711"/>
      <c r="U61" s="711"/>
    </row>
    <row r="62" spans="1:21" s="89" customFormat="1" ht="18" hidden="1" customHeight="1">
      <c r="A62" s="711"/>
      <c r="B62" s="711"/>
      <c r="C62" s="711"/>
      <c r="D62" s="711"/>
      <c r="E62" s="711"/>
      <c r="F62" s="711"/>
      <c r="G62" s="711"/>
      <c r="H62" s="711"/>
      <c r="I62" s="711"/>
      <c r="J62" s="711"/>
      <c r="K62" s="711"/>
      <c r="L62" s="711"/>
      <c r="M62" s="711"/>
      <c r="N62" s="711"/>
      <c r="O62" s="711"/>
      <c r="P62" s="711"/>
      <c r="Q62" s="711"/>
      <c r="R62" s="711"/>
      <c r="S62" s="711"/>
      <c r="T62" s="711"/>
      <c r="U62" s="711"/>
    </row>
    <row r="63" spans="1:21" s="89" customFormat="1" ht="18" hidden="1" customHeight="1">
      <c r="A63" s="126"/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</row>
    <row r="64" spans="1:21" s="89" customFormat="1" ht="18" customHeight="1" thickBot="1">
      <c r="A64" s="119" t="s">
        <v>468</v>
      </c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U64" s="18"/>
    </row>
    <row r="65" spans="1:21" s="89" customFormat="1" ht="18" customHeight="1">
      <c r="A65" s="128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773" t="s">
        <v>17</v>
      </c>
      <c r="Q65" s="774"/>
      <c r="R65" s="774"/>
      <c r="S65" s="774"/>
      <c r="T65" s="775"/>
      <c r="U65" s="71"/>
    </row>
    <row r="66" spans="1:21" s="89" customFormat="1" ht="18" customHeight="1">
      <c r="A66" s="742" t="s">
        <v>198</v>
      </c>
      <c r="B66" s="743"/>
      <c r="C66" s="132" t="s">
        <v>453</v>
      </c>
      <c r="D66" s="133" t="s">
        <v>454</v>
      </c>
      <c r="E66" s="132" t="s">
        <v>455</v>
      </c>
      <c r="F66" s="133" t="s">
        <v>456</v>
      </c>
      <c r="G66" s="133" t="s">
        <v>1339</v>
      </c>
      <c r="H66" s="133" t="s">
        <v>1340</v>
      </c>
      <c r="I66" s="133" t="s">
        <v>1341</v>
      </c>
      <c r="J66" s="133" t="s">
        <v>1342</v>
      </c>
      <c r="K66" s="133"/>
      <c r="L66" s="133"/>
      <c r="M66" s="132"/>
      <c r="N66" s="132"/>
      <c r="O66" s="134" t="s">
        <v>457</v>
      </c>
      <c r="P66" s="776" t="s">
        <v>21</v>
      </c>
      <c r="Q66" s="777"/>
      <c r="R66" s="777"/>
      <c r="S66" s="778"/>
      <c r="T66" s="72">
        <f>L77</f>
        <v>3687</v>
      </c>
      <c r="U66" s="73"/>
    </row>
    <row r="67" spans="1:21" s="89" customFormat="1" ht="18" customHeight="1">
      <c r="A67" s="742" t="s">
        <v>245</v>
      </c>
      <c r="B67" s="743"/>
      <c r="C67" s="132">
        <v>6</v>
      </c>
      <c r="D67" s="132">
        <v>6</v>
      </c>
      <c r="E67" s="132">
        <v>6</v>
      </c>
      <c r="F67" s="132">
        <v>6</v>
      </c>
      <c r="G67" s="132"/>
      <c r="H67" s="132"/>
      <c r="I67" s="132"/>
      <c r="J67" s="132"/>
      <c r="K67" s="132"/>
      <c r="L67" s="132"/>
      <c r="M67" s="132"/>
      <c r="N67" s="132"/>
      <c r="O67" s="551">
        <f>SUM(C67:N67)</f>
        <v>24</v>
      </c>
      <c r="P67" s="776" t="s">
        <v>173</v>
      </c>
      <c r="Q67" s="777"/>
      <c r="R67" s="777"/>
      <c r="S67" s="778"/>
      <c r="T67" s="72">
        <f>L78</f>
        <v>0</v>
      </c>
      <c r="U67" s="73"/>
    </row>
    <row r="68" spans="1:21" s="89" customFormat="1" ht="18" customHeight="1">
      <c r="A68" s="742" t="s">
        <v>458</v>
      </c>
      <c r="B68" s="743"/>
      <c r="C68" s="342">
        <v>11</v>
      </c>
      <c r="D68" s="342">
        <v>13</v>
      </c>
      <c r="E68" s="342">
        <v>11</v>
      </c>
      <c r="F68" s="342">
        <v>13</v>
      </c>
      <c r="G68" s="342"/>
      <c r="H68" s="342"/>
      <c r="I68" s="342"/>
      <c r="J68" s="342"/>
      <c r="K68" s="135"/>
      <c r="L68" s="135"/>
      <c r="M68" s="135"/>
      <c r="N68" s="135"/>
      <c r="O68" s="551"/>
      <c r="P68" s="776" t="s">
        <v>459</v>
      </c>
      <c r="Q68" s="777"/>
      <c r="R68" s="777"/>
      <c r="S68" s="778"/>
      <c r="T68" s="72">
        <f>O69</f>
        <v>288</v>
      </c>
      <c r="U68" s="73"/>
    </row>
    <row r="69" spans="1:21" s="89" customFormat="1" ht="18" customHeight="1">
      <c r="A69" s="742" t="s">
        <v>460</v>
      </c>
      <c r="B69" s="743"/>
      <c r="C69" s="342">
        <f t="shared" ref="C69:J69" si="0">ROUND(C67*C68,2)</f>
        <v>66</v>
      </c>
      <c r="D69" s="342">
        <f t="shared" si="0"/>
        <v>78</v>
      </c>
      <c r="E69" s="342">
        <f t="shared" si="0"/>
        <v>66</v>
      </c>
      <c r="F69" s="342">
        <f t="shared" si="0"/>
        <v>78</v>
      </c>
      <c r="G69" s="342">
        <f t="shared" si="0"/>
        <v>0</v>
      </c>
      <c r="H69" s="342">
        <f t="shared" si="0"/>
        <v>0</v>
      </c>
      <c r="I69" s="342">
        <f t="shared" si="0"/>
        <v>0</v>
      </c>
      <c r="J69" s="342">
        <f t="shared" si="0"/>
        <v>0</v>
      </c>
      <c r="K69" s="342"/>
      <c r="L69" s="342"/>
      <c r="M69" s="136"/>
      <c r="N69" s="136"/>
      <c r="O69" s="551">
        <f t="shared" ref="O69:O71" si="1">SUM(C69:N69)</f>
        <v>288</v>
      </c>
      <c r="P69" s="776" t="s">
        <v>461</v>
      </c>
      <c r="Q69" s="777"/>
      <c r="R69" s="777"/>
      <c r="S69" s="778"/>
      <c r="T69" s="72">
        <f>O71</f>
        <v>0</v>
      </c>
      <c r="U69" s="73"/>
    </row>
    <row r="70" spans="1:21" s="89" customFormat="1" ht="18" customHeight="1">
      <c r="A70" s="742" t="s">
        <v>462</v>
      </c>
      <c r="B70" s="743"/>
      <c r="C70" s="342"/>
      <c r="D70" s="342"/>
      <c r="E70" s="342"/>
      <c r="F70" s="342"/>
      <c r="G70" s="342"/>
      <c r="H70" s="342"/>
      <c r="I70" s="342"/>
      <c r="J70" s="342"/>
      <c r="K70" s="342"/>
      <c r="L70" s="342"/>
      <c r="M70" s="136"/>
      <c r="N70" s="136"/>
      <c r="O70" s="551"/>
      <c r="P70" s="776" t="s">
        <v>248</v>
      </c>
      <c r="Q70" s="777"/>
      <c r="R70" s="777"/>
      <c r="S70" s="778"/>
      <c r="T70" s="72">
        <f>S80</f>
        <v>3.01</v>
      </c>
      <c r="U70" s="73"/>
    </row>
    <row r="71" spans="1:21" s="89" customFormat="1" ht="18" customHeight="1">
      <c r="A71" s="742" t="s">
        <v>463</v>
      </c>
      <c r="B71" s="743"/>
      <c r="C71" s="342">
        <f>ROUND(C67*C70,2)</f>
        <v>0</v>
      </c>
      <c r="D71" s="342">
        <f t="shared" ref="D71:F71" si="2">ROUND(D67*D70,2)</f>
        <v>0</v>
      </c>
      <c r="E71" s="342">
        <f t="shared" si="2"/>
        <v>0</v>
      </c>
      <c r="F71" s="342">
        <f t="shared" si="2"/>
        <v>0</v>
      </c>
      <c r="G71" s="342">
        <f>ROUND(G67*G70,2)</f>
        <v>0</v>
      </c>
      <c r="H71" s="342">
        <f t="shared" ref="H71:J71" si="3">ROUND(H67*H70,2)</f>
        <v>0</v>
      </c>
      <c r="I71" s="342">
        <f t="shared" si="3"/>
        <v>0</v>
      </c>
      <c r="J71" s="342">
        <f t="shared" si="3"/>
        <v>0</v>
      </c>
      <c r="K71" s="342"/>
      <c r="L71" s="342"/>
      <c r="M71" s="136"/>
      <c r="N71" s="136"/>
      <c r="O71" s="551">
        <f t="shared" si="1"/>
        <v>0</v>
      </c>
      <c r="P71" s="134"/>
      <c r="Q71" s="134"/>
      <c r="R71" s="134"/>
      <c r="S71" s="134"/>
      <c r="T71" s="134"/>
      <c r="U71" s="137"/>
    </row>
    <row r="72" spans="1:21" s="89" customFormat="1" ht="18" customHeight="1">
      <c r="A72" s="802" t="s">
        <v>1343</v>
      </c>
      <c r="B72" s="803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552"/>
      <c r="P72" s="132"/>
      <c r="Q72" s="132"/>
      <c r="R72" s="132"/>
      <c r="S72" s="132"/>
      <c r="T72" s="74"/>
      <c r="U72" s="137"/>
    </row>
    <row r="73" spans="1:21" s="89" customFormat="1" ht="18" customHeight="1">
      <c r="A73" s="742" t="s">
        <v>1344</v>
      </c>
      <c r="B73" s="743"/>
      <c r="C73" s="136"/>
      <c r="D73" s="136"/>
      <c r="E73" s="136"/>
      <c r="F73" s="136"/>
      <c r="G73" s="136"/>
      <c r="H73" s="136"/>
      <c r="I73" s="136"/>
      <c r="J73" s="136"/>
      <c r="K73" s="136"/>
      <c r="L73" s="136"/>
      <c r="M73" s="136"/>
      <c r="N73" s="136"/>
      <c r="O73" s="552"/>
      <c r="P73" s="132"/>
      <c r="Q73" s="132"/>
      <c r="R73" s="132"/>
      <c r="S73" s="132"/>
      <c r="T73" s="74"/>
      <c r="U73" s="137"/>
    </row>
    <row r="74" spans="1:21" s="89" customFormat="1" ht="18" customHeight="1">
      <c r="A74" s="804" t="s">
        <v>1345</v>
      </c>
      <c r="B74" s="805"/>
      <c r="C74" s="136">
        <f>IF(C72="sim",(C67*(2+C73)),0)</f>
        <v>0</v>
      </c>
      <c r="D74" s="136">
        <f>IF(D72="sim",(D67*(2+D73)),0)</f>
        <v>0</v>
      </c>
      <c r="E74" s="136">
        <f t="shared" ref="E74:J74" si="4">IF(E72="sim",(E67*(2+E73)),0)</f>
        <v>0</v>
      </c>
      <c r="F74" s="136">
        <f t="shared" si="4"/>
        <v>0</v>
      </c>
      <c r="G74" s="136">
        <f t="shared" si="4"/>
        <v>0</v>
      </c>
      <c r="H74" s="136">
        <f t="shared" si="4"/>
        <v>0</v>
      </c>
      <c r="I74" s="136">
        <f t="shared" si="4"/>
        <v>0</v>
      </c>
      <c r="J74" s="136">
        <f t="shared" si="4"/>
        <v>0</v>
      </c>
      <c r="K74" s="136">
        <f t="shared" ref="K74:N74" si="5">IF(K72="sim",(K67*(K68+K70)),0)</f>
        <v>0</v>
      </c>
      <c r="L74" s="136">
        <f t="shared" si="5"/>
        <v>0</v>
      </c>
      <c r="M74" s="136">
        <f t="shared" si="5"/>
        <v>0</v>
      </c>
      <c r="N74" s="136">
        <f t="shared" si="5"/>
        <v>0</v>
      </c>
      <c r="O74" s="553">
        <f>SUM(C74:N74,C81:T81)</f>
        <v>0</v>
      </c>
      <c r="P74" s="138"/>
      <c r="Q74" s="138"/>
      <c r="R74" s="138"/>
      <c r="S74" s="138"/>
      <c r="T74" s="138"/>
      <c r="U74" s="137"/>
    </row>
    <row r="75" spans="1:21" s="89" customFormat="1" ht="18" customHeight="1">
      <c r="A75" s="130"/>
      <c r="B75" s="131"/>
      <c r="C75" s="135"/>
      <c r="D75" s="135"/>
      <c r="E75" s="135"/>
      <c r="F75" s="135"/>
      <c r="G75" s="135"/>
      <c r="H75" s="135"/>
      <c r="I75" s="135"/>
      <c r="J75" s="135"/>
      <c r="K75" s="138"/>
      <c r="L75" s="138"/>
      <c r="M75" s="138"/>
      <c r="N75" s="138"/>
      <c r="O75" s="138"/>
      <c r="P75" s="138"/>
      <c r="Q75" s="138"/>
      <c r="R75" s="138"/>
      <c r="S75" s="138"/>
      <c r="T75" s="138"/>
      <c r="U75" s="137"/>
    </row>
    <row r="76" spans="1:21" s="89" customFormat="1" ht="18" customHeight="1">
      <c r="A76" s="104"/>
      <c r="B76" s="131"/>
      <c r="C76" s="138"/>
      <c r="D76" s="138"/>
      <c r="E76" s="138"/>
      <c r="F76" s="138"/>
      <c r="G76" s="138"/>
      <c r="H76" s="138"/>
      <c r="I76" s="138"/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8"/>
      <c r="U76" s="137"/>
    </row>
    <row r="77" spans="1:21" s="89" customFormat="1" ht="18" customHeight="1">
      <c r="A77" s="93"/>
      <c r="B77" s="554"/>
      <c r="C77" s="555"/>
      <c r="D77" s="554" t="s">
        <v>497</v>
      </c>
      <c r="E77" s="676">
        <f>L77/T68</f>
        <v>12.802083333333334</v>
      </c>
      <c r="F77" s="677"/>
      <c r="G77" s="555" t="s">
        <v>503</v>
      </c>
      <c r="H77" s="23"/>
      <c r="I77" s="23"/>
      <c r="J77" s="23"/>
      <c r="K77" s="554" t="s">
        <v>500</v>
      </c>
      <c r="L77" s="676">
        <v>3687</v>
      </c>
      <c r="M77" s="677"/>
      <c r="N77" s="555" t="s">
        <v>227</v>
      </c>
      <c r="O77" s="555"/>
      <c r="P77" s="210"/>
      <c r="Q77" s="210"/>
      <c r="R77" s="210"/>
      <c r="S77" s="210"/>
      <c r="T77" s="70"/>
      <c r="U77" s="211"/>
    </row>
    <row r="78" spans="1:21" s="89" customFormat="1" ht="18" customHeight="1">
      <c r="A78" s="93"/>
      <c r="B78" s="554"/>
      <c r="C78" s="555"/>
      <c r="D78" s="554" t="s">
        <v>498</v>
      </c>
      <c r="E78" s="676">
        <v>0</v>
      </c>
      <c r="F78" s="677"/>
      <c r="G78" s="555" t="s">
        <v>499</v>
      </c>
      <c r="H78" s="555"/>
      <c r="I78" s="555"/>
      <c r="J78" s="555"/>
      <c r="K78" s="554" t="s">
        <v>501</v>
      </c>
      <c r="L78" s="676">
        <f>E78*(T68+T69)</f>
        <v>0</v>
      </c>
      <c r="M78" s="677"/>
      <c r="N78" s="555" t="s">
        <v>227</v>
      </c>
      <c r="O78" s="555"/>
      <c r="P78" s="209"/>
      <c r="Q78" s="209"/>
      <c r="R78" s="209"/>
      <c r="S78" s="209"/>
      <c r="T78" s="209"/>
      <c r="U78" s="211"/>
    </row>
    <row r="79" spans="1:21" s="89" customFormat="1" ht="18" customHeight="1">
      <c r="A79" s="104"/>
      <c r="B79" s="131"/>
      <c r="C79" s="138"/>
      <c r="D79" s="139"/>
      <c r="E79" s="139"/>
      <c r="F79" s="138"/>
      <c r="G79" s="134"/>
      <c r="H79" s="138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8"/>
      <c r="U79" s="137"/>
    </row>
    <row r="80" spans="1:21" s="89" customFormat="1" ht="18" customHeight="1">
      <c r="A80" s="104"/>
      <c r="B80" s="131" t="s">
        <v>464</v>
      </c>
      <c r="C80" s="140">
        <f>O67</f>
        <v>24</v>
      </c>
      <c r="D80" s="141" t="s">
        <v>361</v>
      </c>
      <c r="E80" s="139" t="s">
        <v>465</v>
      </c>
      <c r="F80" s="140">
        <v>0.4</v>
      </c>
      <c r="G80" s="134" t="s">
        <v>79</v>
      </c>
      <c r="H80" s="142"/>
      <c r="I80" s="143"/>
      <c r="J80" s="131" t="s">
        <v>466</v>
      </c>
      <c r="K80" s="140">
        <v>1</v>
      </c>
      <c r="L80" s="134" t="s">
        <v>79</v>
      </c>
      <c r="M80" s="138"/>
      <c r="N80" s="138"/>
      <c r="O80" s="138"/>
      <c r="P80" s="138"/>
      <c r="Q80" s="138"/>
      <c r="R80" s="131" t="s">
        <v>467</v>
      </c>
      <c r="S80" s="140">
        <f>TRUNC((PI()*(F80^2)/4)*C80*K80,2)</f>
        <v>3.01</v>
      </c>
      <c r="T80" s="134" t="s">
        <v>13</v>
      </c>
      <c r="U80" s="137"/>
    </row>
    <row r="81" spans="1:21" s="89" customFormat="1" ht="18" customHeight="1">
      <c r="A81" s="104"/>
      <c r="B81" s="131"/>
      <c r="C81" s="138"/>
      <c r="D81" s="139"/>
      <c r="E81" s="139"/>
      <c r="F81" s="138"/>
      <c r="G81" s="134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8"/>
      <c r="U81" s="137"/>
    </row>
    <row r="82" spans="1:21" s="89" customFormat="1" ht="18" customHeight="1">
      <c r="A82" s="710" t="s">
        <v>1424</v>
      </c>
      <c r="B82" s="711"/>
      <c r="C82" s="711"/>
      <c r="D82" s="711"/>
      <c r="E82" s="711"/>
      <c r="F82" s="711"/>
      <c r="G82" s="711"/>
      <c r="H82" s="711"/>
      <c r="I82" s="711"/>
      <c r="J82" s="711"/>
      <c r="K82" s="711"/>
      <c r="L82" s="711"/>
      <c r="M82" s="711"/>
      <c r="N82" s="711"/>
      <c r="O82" s="711"/>
      <c r="P82" s="711"/>
      <c r="Q82" s="711"/>
      <c r="R82" s="711"/>
      <c r="S82" s="711"/>
      <c r="T82" s="711"/>
      <c r="U82" s="712"/>
    </row>
    <row r="83" spans="1:21" s="89" customFormat="1" ht="18" customHeight="1">
      <c r="A83" s="785"/>
      <c r="B83" s="711"/>
      <c r="C83" s="711"/>
      <c r="D83" s="711"/>
      <c r="E83" s="711"/>
      <c r="F83" s="711"/>
      <c r="G83" s="711"/>
      <c r="H83" s="711"/>
      <c r="I83" s="711"/>
      <c r="J83" s="711"/>
      <c r="K83" s="711"/>
      <c r="L83" s="711"/>
      <c r="M83" s="711"/>
      <c r="N83" s="711"/>
      <c r="O83" s="711"/>
      <c r="P83" s="711"/>
      <c r="Q83" s="711"/>
      <c r="R83" s="711"/>
      <c r="S83" s="711"/>
      <c r="T83" s="711"/>
      <c r="U83" s="712"/>
    </row>
    <row r="84" spans="1:21" s="89" customFormat="1" ht="18" customHeight="1" thickBot="1">
      <c r="A84" s="333"/>
      <c r="B84" s="333"/>
      <c r="C84" s="333"/>
      <c r="D84" s="333"/>
      <c r="E84" s="333"/>
      <c r="F84" s="333"/>
      <c r="G84" s="333"/>
      <c r="H84" s="333"/>
      <c r="I84" s="333"/>
      <c r="J84" s="333"/>
      <c r="K84" s="333"/>
      <c r="L84" s="333"/>
      <c r="M84" s="333"/>
      <c r="N84" s="333"/>
      <c r="O84" s="333"/>
      <c r="P84" s="333"/>
      <c r="Q84" s="333"/>
      <c r="R84" s="333"/>
      <c r="S84" s="333"/>
      <c r="T84" s="333"/>
      <c r="U84" s="333"/>
    </row>
    <row r="85" spans="1:21" s="89" customFormat="1" ht="18" customHeight="1">
      <c r="A85" s="144"/>
      <c r="B85" s="144"/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  <c r="O85" s="144"/>
      <c r="P85" s="144"/>
      <c r="Q85" s="144"/>
      <c r="R85" s="144"/>
      <c r="S85" s="144"/>
      <c r="T85" s="144"/>
      <c r="U85" s="144"/>
    </row>
    <row r="86" spans="1:21" s="89" customFormat="1" ht="14.25" customHeight="1" thickBot="1">
      <c r="A86" s="145" t="s">
        <v>1436</v>
      </c>
      <c r="T86" s="18"/>
      <c r="U86" s="18"/>
    </row>
    <row r="87" spans="1:21" s="89" customFormat="1" ht="18" customHeight="1">
      <c r="A87" s="92"/>
      <c r="B87" s="91"/>
      <c r="C87" s="91"/>
      <c r="D87" s="91"/>
      <c r="E87" s="91"/>
      <c r="F87" s="91"/>
      <c r="G87" s="91"/>
      <c r="H87" s="91"/>
      <c r="I87" s="91"/>
      <c r="J87" s="91"/>
      <c r="K87" s="91"/>
      <c r="L87" s="91"/>
      <c r="M87" s="91"/>
      <c r="N87" s="91"/>
      <c r="O87" s="91"/>
      <c r="P87" s="91"/>
      <c r="Q87" s="91"/>
      <c r="R87" s="91"/>
      <c r="S87" s="91"/>
      <c r="T87" s="146"/>
      <c r="U87" s="68"/>
    </row>
    <row r="88" spans="1:21" s="89" customFormat="1" ht="47.25" customHeight="1">
      <c r="A88" s="93"/>
      <c r="T88" s="18"/>
      <c r="U88" s="69"/>
    </row>
    <row r="89" spans="1:21" s="89" customFormat="1" ht="18" hidden="1" customHeight="1">
      <c r="A89" s="93" t="s">
        <v>22</v>
      </c>
      <c r="D89" s="122"/>
      <c r="E89" s="147"/>
      <c r="F89" s="89" t="s">
        <v>4</v>
      </c>
      <c r="G89" s="148"/>
      <c r="H89" s="89" t="s">
        <v>5</v>
      </c>
      <c r="T89" s="18"/>
      <c r="U89" s="69"/>
    </row>
    <row r="90" spans="1:21" s="89" customFormat="1" ht="18" hidden="1" customHeight="1">
      <c r="A90" s="93" t="s">
        <v>23</v>
      </c>
      <c r="F90" s="89" t="s">
        <v>6</v>
      </c>
      <c r="G90" s="148"/>
      <c r="H90" s="89" t="s">
        <v>5</v>
      </c>
      <c r="T90" s="18"/>
      <c r="U90" s="69"/>
    </row>
    <row r="91" spans="1:21" s="89" customFormat="1" ht="18" hidden="1" customHeight="1">
      <c r="A91" s="728" t="s">
        <v>24</v>
      </c>
      <c r="B91" s="672"/>
      <c r="C91" s="672"/>
      <c r="D91" s="672"/>
      <c r="E91" s="672"/>
      <c r="F91" s="122" t="s">
        <v>25</v>
      </c>
      <c r="G91" s="148"/>
      <c r="H91" s="89" t="s">
        <v>5</v>
      </c>
      <c r="T91" s="18"/>
      <c r="U91" s="69"/>
    </row>
    <row r="92" spans="1:21" s="89" customFormat="1" ht="18" hidden="1" customHeight="1">
      <c r="A92" s="149" t="s">
        <v>26</v>
      </c>
      <c r="B92" s="150"/>
      <c r="C92" s="150"/>
      <c r="D92" s="150"/>
      <c r="E92" s="150"/>
      <c r="F92" s="122" t="s">
        <v>9</v>
      </c>
      <c r="G92" s="148"/>
      <c r="H92" s="89" t="s">
        <v>27</v>
      </c>
      <c r="T92" s="18"/>
      <c r="U92" s="69"/>
    </row>
    <row r="93" spans="1:21" s="89" customFormat="1" ht="10.5" hidden="1" customHeight="1">
      <c r="A93" s="149"/>
      <c r="B93" s="150"/>
      <c r="C93" s="150"/>
      <c r="D93" s="150"/>
      <c r="E93" s="150"/>
      <c r="F93" s="122"/>
      <c r="G93" s="151"/>
      <c r="T93" s="18"/>
      <c r="U93" s="69"/>
    </row>
    <row r="94" spans="1:21" s="89" customFormat="1" ht="18" hidden="1" customHeight="1">
      <c r="A94" s="93" t="s">
        <v>28</v>
      </c>
      <c r="T94" s="18"/>
      <c r="U94" s="69"/>
    </row>
    <row r="95" spans="1:21" s="89" customFormat="1" ht="18" hidden="1" customHeight="1">
      <c r="A95" s="93" t="s">
        <v>20</v>
      </c>
      <c r="B95" s="125">
        <f>ROUND(G91*G90*G89,2)</f>
        <v>0</v>
      </c>
      <c r="C95" s="89" t="s">
        <v>29</v>
      </c>
      <c r="E95" s="89" t="s">
        <v>30</v>
      </c>
      <c r="H95" s="89" t="s">
        <v>31</v>
      </c>
      <c r="I95" s="125">
        <f>G92*B95</f>
        <v>0</v>
      </c>
      <c r="J95" s="89" t="s">
        <v>13</v>
      </c>
      <c r="T95" s="18"/>
      <c r="U95" s="69"/>
    </row>
    <row r="96" spans="1:21" s="89" customFormat="1" ht="18" hidden="1" customHeight="1">
      <c r="A96" s="93" t="s">
        <v>32</v>
      </c>
      <c r="T96" s="18"/>
      <c r="U96" s="69"/>
    </row>
    <row r="97" spans="1:21" s="89" customFormat="1" ht="18" hidden="1" customHeight="1">
      <c r="A97" s="93" t="s">
        <v>33</v>
      </c>
      <c r="B97" s="125">
        <f>ROUND(G89*G90*0.1,2)</f>
        <v>0</v>
      </c>
      <c r="C97" s="89" t="s">
        <v>29</v>
      </c>
      <c r="E97" s="89" t="s">
        <v>30</v>
      </c>
      <c r="H97" s="89" t="s">
        <v>31</v>
      </c>
      <c r="I97" s="125">
        <f>B97*G92</f>
        <v>0</v>
      </c>
      <c r="J97" s="89" t="s">
        <v>13</v>
      </c>
      <c r="T97" s="18"/>
      <c r="U97" s="69"/>
    </row>
    <row r="98" spans="1:21" s="89" customFormat="1" ht="18" hidden="1" customHeight="1">
      <c r="A98" s="93" t="s">
        <v>34</v>
      </c>
      <c r="T98" s="18"/>
      <c r="U98" s="69"/>
    </row>
    <row r="99" spans="1:21" s="89" customFormat="1" ht="18" hidden="1" customHeight="1">
      <c r="A99" s="93" t="s">
        <v>35</v>
      </c>
      <c r="B99" s="125">
        <f>ROUND((2*(G89+G90)*G91),2)</f>
        <v>0</v>
      </c>
      <c r="C99" s="89" t="s">
        <v>36</v>
      </c>
      <c r="E99" s="89" t="s">
        <v>30</v>
      </c>
      <c r="H99" s="89" t="s">
        <v>37</v>
      </c>
      <c r="I99" s="125">
        <f>B99*G92</f>
        <v>0</v>
      </c>
      <c r="J99" s="89" t="s">
        <v>38</v>
      </c>
      <c r="T99" s="18"/>
      <c r="U99" s="69"/>
    </row>
    <row r="100" spans="1:21" s="89" customFormat="1" ht="10.5" hidden="1" customHeight="1">
      <c r="A100" s="93"/>
      <c r="T100" s="18"/>
      <c r="U100" s="69"/>
    </row>
    <row r="101" spans="1:21" s="89" customFormat="1" ht="18" hidden="1" customHeight="1">
      <c r="A101" s="93" t="s">
        <v>22</v>
      </c>
      <c r="D101" s="122"/>
      <c r="E101" s="147"/>
      <c r="F101" s="89" t="s">
        <v>4</v>
      </c>
      <c r="G101" s="148"/>
      <c r="H101" s="89" t="s">
        <v>5</v>
      </c>
      <c r="T101" s="18"/>
      <c r="U101" s="69"/>
    </row>
    <row r="102" spans="1:21" s="89" customFormat="1" ht="18" hidden="1" customHeight="1">
      <c r="A102" s="93" t="s">
        <v>23</v>
      </c>
      <c r="F102" s="89" t="s">
        <v>6</v>
      </c>
      <c r="G102" s="148"/>
      <c r="H102" s="89" t="s">
        <v>5</v>
      </c>
      <c r="T102" s="18"/>
      <c r="U102" s="69"/>
    </row>
    <row r="103" spans="1:21" s="89" customFormat="1" ht="18" hidden="1" customHeight="1">
      <c r="A103" s="728" t="s">
        <v>24</v>
      </c>
      <c r="B103" s="672"/>
      <c r="C103" s="672"/>
      <c r="D103" s="672"/>
      <c r="E103" s="672"/>
      <c r="F103" s="122" t="s">
        <v>25</v>
      </c>
      <c r="G103" s="148"/>
      <c r="H103" s="89" t="s">
        <v>5</v>
      </c>
      <c r="T103" s="18"/>
      <c r="U103" s="69"/>
    </row>
    <row r="104" spans="1:21" s="89" customFormat="1" ht="18" hidden="1" customHeight="1">
      <c r="A104" s="149" t="s">
        <v>26</v>
      </c>
      <c r="B104" s="150"/>
      <c r="C104" s="150"/>
      <c r="D104" s="150"/>
      <c r="E104" s="150"/>
      <c r="F104" s="122" t="s">
        <v>9</v>
      </c>
      <c r="G104" s="148"/>
      <c r="H104" s="89" t="s">
        <v>27</v>
      </c>
      <c r="T104" s="18"/>
      <c r="U104" s="69"/>
    </row>
    <row r="105" spans="1:21" s="89" customFormat="1" ht="17.25" hidden="1" customHeight="1">
      <c r="A105" s="149"/>
      <c r="B105" s="150"/>
      <c r="C105" s="150"/>
      <c r="D105" s="150"/>
      <c r="E105" s="150"/>
      <c r="F105" s="122"/>
      <c r="G105" s="151"/>
      <c r="T105" s="18"/>
      <c r="U105" s="69"/>
    </row>
    <row r="106" spans="1:21" s="89" customFormat="1" ht="18" hidden="1" customHeight="1">
      <c r="A106" s="93" t="s">
        <v>28</v>
      </c>
      <c r="T106" s="18"/>
      <c r="U106" s="69"/>
    </row>
    <row r="107" spans="1:21" s="89" customFormat="1" ht="18" hidden="1" customHeight="1">
      <c r="A107" s="93" t="s">
        <v>20</v>
      </c>
      <c r="B107" s="125">
        <f>ROUND(G103*G102*G101,2)</f>
        <v>0</v>
      </c>
      <c r="C107" s="89" t="s">
        <v>29</v>
      </c>
      <c r="E107" s="89" t="s">
        <v>30</v>
      </c>
      <c r="H107" s="89" t="s">
        <v>31</v>
      </c>
      <c r="I107" s="125">
        <f>G104*B107</f>
        <v>0</v>
      </c>
      <c r="J107" s="89" t="s">
        <v>13</v>
      </c>
      <c r="T107" s="18"/>
      <c r="U107" s="69"/>
    </row>
    <row r="108" spans="1:21" s="89" customFormat="1" ht="18" hidden="1" customHeight="1">
      <c r="A108" s="93" t="s">
        <v>32</v>
      </c>
      <c r="T108" s="18"/>
      <c r="U108" s="69"/>
    </row>
    <row r="109" spans="1:21" s="89" customFormat="1" ht="18" hidden="1" customHeight="1">
      <c r="A109" s="93" t="s">
        <v>33</v>
      </c>
      <c r="B109" s="125">
        <f>ROUND(G101*G102*0.1,2)</f>
        <v>0</v>
      </c>
      <c r="C109" s="89" t="s">
        <v>29</v>
      </c>
      <c r="E109" s="89" t="s">
        <v>30</v>
      </c>
      <c r="H109" s="89" t="s">
        <v>31</v>
      </c>
      <c r="I109" s="125">
        <f>B109*G104</f>
        <v>0</v>
      </c>
      <c r="J109" s="89" t="s">
        <v>13</v>
      </c>
      <c r="T109" s="18"/>
      <c r="U109" s="69"/>
    </row>
    <row r="110" spans="1:21" s="89" customFormat="1" ht="18" hidden="1" customHeight="1">
      <c r="A110" s="93" t="s">
        <v>34</v>
      </c>
      <c r="T110" s="18"/>
      <c r="U110" s="69"/>
    </row>
    <row r="111" spans="1:21" s="89" customFormat="1" ht="18" hidden="1" customHeight="1">
      <c r="A111" s="93" t="s">
        <v>35</v>
      </c>
      <c r="B111" s="125">
        <f>ROUND((2*(G101+G102)*G103),2)</f>
        <v>0</v>
      </c>
      <c r="C111" s="89" t="s">
        <v>36</v>
      </c>
      <c r="E111" s="89" t="s">
        <v>30</v>
      </c>
      <c r="H111" s="89" t="s">
        <v>37</v>
      </c>
      <c r="I111" s="125">
        <f>B111*G104</f>
        <v>0</v>
      </c>
      <c r="J111" s="89" t="s">
        <v>38</v>
      </c>
      <c r="T111" s="18"/>
      <c r="U111" s="69"/>
    </row>
    <row r="112" spans="1:21" s="89" customFormat="1" ht="10.5" hidden="1" customHeight="1">
      <c r="A112" s="93"/>
      <c r="T112" s="18"/>
      <c r="U112" s="69"/>
    </row>
    <row r="113" spans="1:21" s="89" customFormat="1" ht="18" hidden="1" customHeight="1">
      <c r="A113" s="93" t="s">
        <v>22</v>
      </c>
      <c r="D113" s="122"/>
      <c r="E113" s="147"/>
      <c r="F113" s="89" t="s">
        <v>4</v>
      </c>
      <c r="G113" s="148"/>
      <c r="H113" s="89" t="s">
        <v>5</v>
      </c>
      <c r="T113" s="18"/>
      <c r="U113" s="69"/>
    </row>
    <row r="114" spans="1:21" s="89" customFormat="1" ht="18" hidden="1" customHeight="1">
      <c r="A114" s="93" t="s">
        <v>23</v>
      </c>
      <c r="F114" s="89" t="s">
        <v>6</v>
      </c>
      <c r="G114" s="148"/>
      <c r="H114" s="89" t="s">
        <v>5</v>
      </c>
      <c r="T114" s="18"/>
      <c r="U114" s="69"/>
    </row>
    <row r="115" spans="1:21" s="89" customFormat="1" ht="18" hidden="1" customHeight="1">
      <c r="A115" s="728" t="s">
        <v>24</v>
      </c>
      <c r="B115" s="672"/>
      <c r="C115" s="672"/>
      <c r="D115" s="672"/>
      <c r="E115" s="672"/>
      <c r="F115" s="122" t="s">
        <v>25</v>
      </c>
      <c r="G115" s="148"/>
      <c r="H115" s="89" t="s">
        <v>5</v>
      </c>
      <c r="T115" s="18"/>
      <c r="U115" s="69"/>
    </row>
    <row r="116" spans="1:21" s="89" customFormat="1" ht="18" hidden="1" customHeight="1">
      <c r="A116" s="149" t="s">
        <v>26</v>
      </c>
      <c r="B116" s="150"/>
      <c r="C116" s="150"/>
      <c r="D116" s="150"/>
      <c r="E116" s="150"/>
      <c r="F116" s="122" t="s">
        <v>9</v>
      </c>
      <c r="G116" s="148"/>
      <c r="H116" s="89" t="s">
        <v>27</v>
      </c>
      <c r="T116" s="18"/>
      <c r="U116" s="69"/>
    </row>
    <row r="117" spans="1:21" s="89" customFormat="1" ht="17.25" hidden="1" customHeight="1">
      <c r="A117" s="149"/>
      <c r="B117" s="150"/>
      <c r="C117" s="150"/>
      <c r="D117" s="150"/>
      <c r="E117" s="150"/>
      <c r="F117" s="122"/>
      <c r="G117" s="151"/>
      <c r="T117" s="18"/>
      <c r="U117" s="69"/>
    </row>
    <row r="118" spans="1:21" s="89" customFormat="1" ht="18" hidden="1" customHeight="1">
      <c r="A118" s="93" t="s">
        <v>28</v>
      </c>
      <c r="T118" s="18"/>
      <c r="U118" s="69"/>
    </row>
    <row r="119" spans="1:21" s="89" customFormat="1" ht="18" hidden="1" customHeight="1">
      <c r="A119" s="93" t="s">
        <v>20</v>
      </c>
      <c r="B119" s="125">
        <f>ROUND(G115*G114*G113,2)</f>
        <v>0</v>
      </c>
      <c r="C119" s="89" t="s">
        <v>29</v>
      </c>
      <c r="E119" s="89" t="s">
        <v>30</v>
      </c>
      <c r="H119" s="89" t="s">
        <v>31</v>
      </c>
      <c r="I119" s="125">
        <f>G116*B119</f>
        <v>0</v>
      </c>
      <c r="J119" s="89" t="s">
        <v>13</v>
      </c>
      <c r="T119" s="18"/>
      <c r="U119" s="69"/>
    </row>
    <row r="120" spans="1:21" s="89" customFormat="1" ht="18" hidden="1" customHeight="1">
      <c r="A120" s="93" t="s">
        <v>32</v>
      </c>
      <c r="T120" s="18"/>
      <c r="U120" s="69"/>
    </row>
    <row r="121" spans="1:21" s="89" customFormat="1" ht="18" hidden="1" customHeight="1">
      <c r="A121" s="93" t="s">
        <v>33</v>
      </c>
      <c r="B121" s="125">
        <f>ROUND(G113*G114*0.1,2)</f>
        <v>0</v>
      </c>
      <c r="C121" s="89" t="s">
        <v>29</v>
      </c>
      <c r="E121" s="89" t="s">
        <v>30</v>
      </c>
      <c r="H121" s="89" t="s">
        <v>31</v>
      </c>
      <c r="I121" s="125">
        <f>B121*G116</f>
        <v>0</v>
      </c>
      <c r="J121" s="89" t="s">
        <v>13</v>
      </c>
      <c r="T121" s="18"/>
      <c r="U121" s="69"/>
    </row>
    <row r="122" spans="1:21" s="89" customFormat="1" ht="18" hidden="1" customHeight="1">
      <c r="A122" s="93" t="s">
        <v>34</v>
      </c>
      <c r="T122" s="18"/>
      <c r="U122" s="69"/>
    </row>
    <row r="123" spans="1:21" s="89" customFormat="1" ht="18" hidden="1" customHeight="1">
      <c r="A123" s="93" t="s">
        <v>35</v>
      </c>
      <c r="B123" s="125">
        <f>ROUND((2*(G113+G114)*G115),2)</f>
        <v>0</v>
      </c>
      <c r="C123" s="89" t="s">
        <v>36</v>
      </c>
      <c r="E123" s="89" t="s">
        <v>30</v>
      </c>
      <c r="H123" s="89" t="s">
        <v>37</v>
      </c>
      <c r="I123" s="125">
        <f>B123*G116</f>
        <v>0</v>
      </c>
      <c r="J123" s="89" t="s">
        <v>38</v>
      </c>
      <c r="T123" s="18"/>
      <c r="U123" s="69"/>
    </row>
    <row r="124" spans="1:21" s="89" customFormat="1" ht="18" customHeight="1">
      <c r="A124" s="93"/>
      <c r="T124" s="18"/>
      <c r="U124" s="69"/>
    </row>
    <row r="125" spans="1:21" s="89" customFormat="1" ht="18" customHeight="1">
      <c r="A125" s="93" t="s">
        <v>22</v>
      </c>
      <c r="D125" s="122"/>
      <c r="E125" s="147"/>
      <c r="F125" s="89" t="s">
        <v>4</v>
      </c>
      <c r="G125" s="148">
        <v>2</v>
      </c>
      <c r="H125" s="89" t="s">
        <v>5</v>
      </c>
      <c r="T125" s="18"/>
      <c r="U125" s="69"/>
    </row>
    <row r="126" spans="1:21" s="89" customFormat="1" ht="18" customHeight="1">
      <c r="A126" s="93" t="s">
        <v>23</v>
      </c>
      <c r="F126" s="89" t="s">
        <v>6</v>
      </c>
      <c r="G126" s="148">
        <v>3.2</v>
      </c>
      <c r="H126" s="89" t="s">
        <v>5</v>
      </c>
      <c r="T126" s="18"/>
      <c r="U126" s="69"/>
    </row>
    <row r="127" spans="1:21" s="89" customFormat="1" ht="18" customHeight="1">
      <c r="A127" s="728" t="s">
        <v>24</v>
      </c>
      <c r="B127" s="672"/>
      <c r="C127" s="672"/>
      <c r="D127" s="672"/>
      <c r="E127" s="672"/>
      <c r="F127" s="122" t="s">
        <v>25</v>
      </c>
      <c r="G127" s="148">
        <v>1.2</v>
      </c>
      <c r="H127" s="89" t="s">
        <v>5</v>
      </c>
      <c r="T127" s="18"/>
      <c r="U127" s="69"/>
    </row>
    <row r="128" spans="1:21" s="89" customFormat="1" ht="18" customHeight="1">
      <c r="A128" s="149" t="s">
        <v>26</v>
      </c>
      <c r="B128" s="150"/>
      <c r="C128" s="150"/>
      <c r="D128" s="150"/>
      <c r="E128" s="150"/>
      <c r="F128" s="122" t="s">
        <v>9</v>
      </c>
      <c r="G128" s="148">
        <v>4</v>
      </c>
      <c r="H128" s="89" t="s">
        <v>27</v>
      </c>
      <c r="T128" s="18"/>
      <c r="U128" s="69"/>
    </row>
    <row r="129" spans="1:23" s="89" customFormat="1" ht="12.75" customHeight="1">
      <c r="A129" s="149"/>
      <c r="B129" s="150"/>
      <c r="C129" s="150"/>
      <c r="D129" s="150"/>
      <c r="E129" s="150"/>
      <c r="F129" s="122"/>
      <c r="G129" s="151"/>
      <c r="T129" s="18"/>
      <c r="U129" s="69"/>
    </row>
    <row r="130" spans="1:23" s="89" customFormat="1" ht="18" customHeight="1">
      <c r="A130" s="93" t="s">
        <v>28</v>
      </c>
      <c r="P130" s="683" t="s">
        <v>17</v>
      </c>
      <c r="Q130" s="684"/>
      <c r="R130" s="684"/>
      <c r="S130" s="684"/>
      <c r="T130" s="685"/>
      <c r="U130" s="69"/>
    </row>
    <row r="131" spans="1:23" s="89" customFormat="1" ht="18" customHeight="1">
      <c r="A131" s="93" t="s">
        <v>20</v>
      </c>
      <c r="B131" s="125">
        <f>ROUND(G127*G126*G125,2)</f>
        <v>7.68</v>
      </c>
      <c r="C131" s="89" t="s">
        <v>29</v>
      </c>
      <c r="E131" s="89" t="s">
        <v>30</v>
      </c>
      <c r="H131" s="89" t="s">
        <v>31</v>
      </c>
      <c r="I131" s="152">
        <f>G128*B131</f>
        <v>30.72</v>
      </c>
      <c r="J131" s="89" t="s">
        <v>13</v>
      </c>
      <c r="P131" s="780" t="s">
        <v>225</v>
      </c>
      <c r="Q131" s="692"/>
      <c r="R131" s="692"/>
      <c r="S131" s="693"/>
      <c r="T131" s="19">
        <f>I131+I95+I107+I119</f>
        <v>30.72</v>
      </c>
      <c r="U131" s="69"/>
    </row>
    <row r="132" spans="1:23" s="89" customFormat="1" ht="18" customHeight="1">
      <c r="A132" s="104" t="s">
        <v>469</v>
      </c>
      <c r="P132" s="697" t="s">
        <v>40</v>
      </c>
      <c r="Q132" s="681"/>
      <c r="R132" s="681"/>
      <c r="S132" s="682"/>
      <c r="T132" s="19">
        <f>I133+I97+I109+I121</f>
        <v>1.28</v>
      </c>
      <c r="U132" s="69"/>
    </row>
    <row r="133" spans="1:23" s="89" customFormat="1" ht="18" customHeight="1">
      <c r="A133" s="93" t="s">
        <v>33</v>
      </c>
      <c r="B133" s="125">
        <f>ROUND(G125*G126*0.05,2)</f>
        <v>0.32</v>
      </c>
      <c r="C133" s="89" t="s">
        <v>29</v>
      </c>
      <c r="E133" s="89" t="s">
        <v>30</v>
      </c>
      <c r="H133" s="89" t="s">
        <v>31</v>
      </c>
      <c r="I133" s="125">
        <f>B133*G128</f>
        <v>1.28</v>
      </c>
      <c r="J133" s="89" t="s">
        <v>13</v>
      </c>
      <c r="L133" s="18"/>
      <c r="P133" s="747" t="s">
        <v>41</v>
      </c>
      <c r="Q133" s="719"/>
      <c r="R133" s="719"/>
      <c r="S133" s="720"/>
      <c r="T133" s="19">
        <f>I135+I99+I111+I123</f>
        <v>49.92</v>
      </c>
      <c r="U133" s="69"/>
    </row>
    <row r="134" spans="1:23" s="89" customFormat="1" ht="18" customHeight="1">
      <c r="A134" s="93" t="s">
        <v>34</v>
      </c>
      <c r="P134" s="697" t="s">
        <v>21</v>
      </c>
      <c r="Q134" s="681"/>
      <c r="R134" s="681"/>
      <c r="S134" s="682"/>
      <c r="T134" s="72">
        <f>L154</f>
        <v>2545</v>
      </c>
      <c r="U134" s="69"/>
    </row>
    <row r="135" spans="1:23" s="89" customFormat="1" ht="18" customHeight="1">
      <c r="A135" s="93" t="s">
        <v>35</v>
      </c>
      <c r="B135" s="125">
        <f>ROUND((2*(G125+G126)*G127),2)</f>
        <v>12.48</v>
      </c>
      <c r="C135" s="89" t="s">
        <v>36</v>
      </c>
      <c r="E135" s="89" t="s">
        <v>30</v>
      </c>
      <c r="H135" s="89" t="s">
        <v>37</v>
      </c>
      <c r="I135" s="125">
        <f>B135*G128</f>
        <v>49.92</v>
      </c>
      <c r="J135" s="89" t="s">
        <v>38</v>
      </c>
      <c r="P135" s="779" t="s">
        <v>173</v>
      </c>
      <c r="Q135" s="679"/>
      <c r="R135" s="679"/>
      <c r="S135" s="679"/>
      <c r="T135" s="72">
        <f>L155</f>
        <v>0</v>
      </c>
      <c r="U135" s="69"/>
    </row>
    <row r="136" spans="1:23" s="89" customFormat="1" ht="18" customHeight="1">
      <c r="A136" s="93"/>
      <c r="B136" s="147"/>
      <c r="I136" s="147"/>
      <c r="P136" s="697" t="s">
        <v>1346</v>
      </c>
      <c r="Q136" s="681"/>
      <c r="R136" s="681"/>
      <c r="S136" s="682"/>
      <c r="T136" s="19">
        <f>L149+L151</f>
        <v>0</v>
      </c>
      <c r="U136" s="69"/>
    </row>
    <row r="137" spans="1:23" s="89" customFormat="1" ht="18" hidden="1" customHeight="1">
      <c r="A137" s="180" t="s">
        <v>1347</v>
      </c>
      <c r="B137" s="158"/>
      <c r="C137" s="158"/>
      <c r="D137" s="158"/>
      <c r="E137" s="158"/>
      <c r="F137" s="158"/>
      <c r="G137" s="158"/>
      <c r="H137" s="158"/>
      <c r="T137" s="18"/>
      <c r="U137" s="69"/>
    </row>
    <row r="138" spans="1:23" s="89" customFormat="1" ht="18" hidden="1" customHeight="1">
      <c r="A138" s="166" t="s">
        <v>204</v>
      </c>
      <c r="B138" s="158"/>
      <c r="C138" s="158"/>
      <c r="D138" s="161"/>
      <c r="E138" s="162"/>
      <c r="F138" s="158" t="s">
        <v>4</v>
      </c>
      <c r="G138" s="148">
        <v>1</v>
      </c>
      <c r="H138" s="158" t="s">
        <v>5</v>
      </c>
      <c r="T138" s="18"/>
      <c r="U138" s="69"/>
    </row>
    <row r="139" spans="1:23" s="89" customFormat="1" ht="18" hidden="1" customHeight="1">
      <c r="A139" s="166" t="s">
        <v>205</v>
      </c>
      <c r="B139" s="158"/>
      <c r="C139" s="158"/>
      <c r="D139" s="161"/>
      <c r="E139" s="162"/>
      <c r="F139" s="158" t="s">
        <v>6</v>
      </c>
      <c r="G139" s="148">
        <v>0.6</v>
      </c>
      <c r="H139" s="158" t="s">
        <v>5</v>
      </c>
      <c r="T139" s="18"/>
      <c r="U139" s="69"/>
    </row>
    <row r="140" spans="1:23" s="89" customFormat="1" ht="18" hidden="1" customHeight="1">
      <c r="A140" s="166" t="s">
        <v>206</v>
      </c>
      <c r="B140" s="158"/>
      <c r="C140" s="158"/>
      <c r="D140" s="161"/>
      <c r="E140" s="162"/>
      <c r="F140" s="158" t="s">
        <v>44</v>
      </c>
      <c r="G140" s="148">
        <v>2.65</v>
      </c>
      <c r="H140" s="158" t="s">
        <v>5</v>
      </c>
      <c r="T140" s="18"/>
      <c r="U140" s="69"/>
    </row>
    <row r="141" spans="1:23" s="89" customFormat="1" ht="18" hidden="1" customHeight="1">
      <c r="A141" s="166" t="s">
        <v>72</v>
      </c>
      <c r="B141" s="158"/>
      <c r="C141" s="158"/>
      <c r="D141" s="158"/>
      <c r="E141" s="158"/>
      <c r="F141" s="161" t="s">
        <v>9</v>
      </c>
      <c r="G141" s="168">
        <v>2</v>
      </c>
      <c r="H141" s="158" t="s">
        <v>73</v>
      </c>
      <c r="T141" s="18"/>
      <c r="U141" s="69"/>
    </row>
    <row r="142" spans="1:23" s="89" customFormat="1" ht="18" hidden="1" customHeight="1">
      <c r="A142" s="166" t="s">
        <v>1348</v>
      </c>
      <c r="B142" s="158"/>
      <c r="C142" s="158"/>
      <c r="D142" s="161"/>
      <c r="E142" s="162"/>
      <c r="F142" s="158" t="s">
        <v>25</v>
      </c>
      <c r="G142" s="148"/>
      <c r="H142" s="158" t="s">
        <v>5</v>
      </c>
      <c r="T142" s="18"/>
      <c r="U142" s="69"/>
    </row>
    <row r="143" spans="1:23" s="89" customFormat="1" ht="18" hidden="1" customHeight="1">
      <c r="A143" s="93"/>
      <c r="T143" s="18"/>
      <c r="U143" s="69"/>
    </row>
    <row r="144" spans="1:23" s="89" customFormat="1" ht="18" hidden="1" customHeight="1">
      <c r="A144" s="93" t="s">
        <v>238</v>
      </c>
      <c r="T144" s="18"/>
      <c r="U144" s="69"/>
      <c r="W144" s="89" t="e">
        <f>T144/T142</f>
        <v>#DIV/0!</v>
      </c>
    </row>
    <row r="145" spans="1:21" s="89" customFormat="1" ht="18" hidden="1" customHeight="1">
      <c r="A145" s="93" t="s">
        <v>20</v>
      </c>
      <c r="B145" s="117">
        <f>ROUND((G138*G139*G140*G141),2)</f>
        <v>3.18</v>
      </c>
      <c r="C145" s="89" t="s">
        <v>13</v>
      </c>
      <c r="T145" s="18"/>
      <c r="U145" s="69"/>
    </row>
    <row r="146" spans="1:21" s="89" customFormat="1" ht="18" hidden="1" customHeight="1">
      <c r="A146" s="728" t="s">
        <v>491</v>
      </c>
      <c r="B146" s="672"/>
      <c r="C146" s="672"/>
      <c r="D146" s="672"/>
      <c r="E146" s="672"/>
      <c r="F146" s="672"/>
      <c r="G146" s="672"/>
      <c r="H146" s="672"/>
      <c r="I146" s="672"/>
      <c r="J146" s="672"/>
      <c r="K146" s="672"/>
      <c r="L146" s="672"/>
      <c r="M146" s="672"/>
      <c r="T146" s="18"/>
      <c r="U146" s="69"/>
    </row>
    <row r="147" spans="1:21" s="89" customFormat="1" ht="18" hidden="1" customHeight="1">
      <c r="A147" s="93" t="s">
        <v>20</v>
      </c>
      <c r="B147" s="176">
        <f>ROUND(((2*G138+G139)*G140*G141)+(2*G138*G139),2)</f>
        <v>14.98</v>
      </c>
      <c r="C147" s="89" t="s">
        <v>13</v>
      </c>
      <c r="T147" s="18"/>
      <c r="U147" s="69"/>
    </row>
    <row r="148" spans="1:21" s="89" customFormat="1" ht="18" hidden="1" customHeight="1">
      <c r="A148" s="728" t="s">
        <v>1349</v>
      </c>
      <c r="B148" s="672"/>
      <c r="C148" s="672"/>
      <c r="D148" s="672"/>
      <c r="E148" s="672"/>
      <c r="F148" s="672"/>
      <c r="G148" s="672"/>
      <c r="H148" s="672"/>
      <c r="I148" s="672"/>
      <c r="J148" s="672"/>
      <c r="K148" s="672"/>
      <c r="L148" s="672"/>
      <c r="M148" s="672"/>
      <c r="T148" s="18"/>
      <c r="U148" s="69"/>
    </row>
    <row r="149" spans="1:21" s="89" customFormat="1" ht="18" hidden="1" customHeight="1">
      <c r="A149" s="93" t="s">
        <v>1350</v>
      </c>
      <c r="B149" s="178">
        <f>11.8+2</f>
        <v>13.8</v>
      </c>
      <c r="C149" s="89" t="s">
        <v>79</v>
      </c>
      <c r="D149" s="89" t="s">
        <v>1351</v>
      </c>
      <c r="E149" s="178">
        <f>3.65+2</f>
        <v>5.65</v>
      </c>
      <c r="F149" s="89" t="s">
        <v>79</v>
      </c>
      <c r="G149" s="89" t="s">
        <v>1352</v>
      </c>
      <c r="H149" s="178">
        <f>G142</f>
        <v>0</v>
      </c>
      <c r="I149" s="89" t="s">
        <v>79</v>
      </c>
      <c r="J149" s="806" t="s">
        <v>1353</v>
      </c>
      <c r="K149" s="806"/>
      <c r="L149" s="178">
        <f>ROUND(B149*E149*H149*G141,2)</f>
        <v>0</v>
      </c>
      <c r="M149" s="89" t="s">
        <v>13</v>
      </c>
      <c r="T149" s="18"/>
      <c r="U149" s="69"/>
    </row>
    <row r="150" spans="1:21" s="89" customFormat="1" ht="18" hidden="1" customHeight="1">
      <c r="A150" s="728" t="s">
        <v>1354</v>
      </c>
      <c r="B150" s="672"/>
      <c r="C150" s="672"/>
      <c r="D150" s="672"/>
      <c r="E150" s="672"/>
      <c r="F150" s="672"/>
      <c r="G150" s="672"/>
      <c r="H150" s="672"/>
      <c r="I150" s="672"/>
      <c r="J150" s="672"/>
      <c r="K150" s="672"/>
      <c r="L150" s="672"/>
      <c r="M150" s="672"/>
      <c r="T150" s="18"/>
      <c r="U150" s="69"/>
    </row>
    <row r="151" spans="1:21" s="89" customFormat="1" ht="18" hidden="1" customHeight="1">
      <c r="A151" s="93" t="s">
        <v>1350</v>
      </c>
      <c r="B151" s="178">
        <v>85</v>
      </c>
      <c r="C151" s="89" t="s">
        <v>79</v>
      </c>
      <c r="D151" s="89" t="s">
        <v>1351</v>
      </c>
      <c r="E151" s="178">
        <v>3</v>
      </c>
      <c r="F151" s="89" t="s">
        <v>79</v>
      </c>
      <c r="G151" s="89" t="s">
        <v>1352</v>
      </c>
      <c r="H151" s="178">
        <f>G142</f>
        <v>0</v>
      </c>
      <c r="I151" s="89" t="s">
        <v>79</v>
      </c>
      <c r="J151" s="806" t="s">
        <v>1353</v>
      </c>
      <c r="K151" s="806"/>
      <c r="L151" s="178">
        <f>ROUND(B151*E151*H151,2)</f>
        <v>0</v>
      </c>
      <c r="M151" s="89" t="s">
        <v>13</v>
      </c>
      <c r="T151" s="18"/>
      <c r="U151" s="69"/>
    </row>
    <row r="152" spans="1:21" s="89" customFormat="1" ht="18" hidden="1" customHeight="1">
      <c r="A152" s="104"/>
      <c r="B152" s="131"/>
      <c r="C152" s="138"/>
      <c r="D152" s="139"/>
      <c r="E152" s="334"/>
      <c r="F152" s="138"/>
      <c r="G152" s="134"/>
      <c r="H152" s="138"/>
      <c r="I152" s="138"/>
      <c r="J152" s="138"/>
      <c r="K152" s="138"/>
      <c r="L152" s="138"/>
      <c r="M152" s="138"/>
      <c r="N152" s="138"/>
      <c r="O152" s="138"/>
      <c r="P152" s="138"/>
      <c r="Q152" s="138"/>
      <c r="R152" s="138"/>
      <c r="S152" s="138"/>
      <c r="T152" s="138"/>
      <c r="U152" s="137"/>
    </row>
    <row r="153" spans="1:21" s="89" customFormat="1" ht="18" hidden="1" customHeight="1">
      <c r="A153" s="104"/>
      <c r="B153" s="131"/>
      <c r="C153" s="138"/>
      <c r="D153" s="139"/>
      <c r="E153" s="334"/>
      <c r="F153" s="138"/>
      <c r="G153" s="134"/>
      <c r="H153" s="138"/>
      <c r="I153" s="138"/>
      <c r="J153" s="138"/>
      <c r="K153" s="138"/>
      <c r="L153" s="138"/>
      <c r="M153" s="138"/>
      <c r="N153" s="138"/>
      <c r="O153" s="138"/>
      <c r="P153" s="138"/>
      <c r="Q153" s="138"/>
      <c r="R153" s="138"/>
      <c r="S153" s="138"/>
      <c r="T153" s="138"/>
      <c r="U153" s="137"/>
    </row>
    <row r="154" spans="1:21" s="89" customFormat="1" ht="18" customHeight="1">
      <c r="A154" s="93"/>
      <c r="B154" s="208"/>
      <c r="C154" s="209"/>
      <c r="D154" s="258" t="s">
        <v>497</v>
      </c>
      <c r="E154" s="676">
        <f>L154/T131</f>
        <v>82.845052083333343</v>
      </c>
      <c r="F154" s="677"/>
      <c r="G154" s="335" t="s">
        <v>549</v>
      </c>
      <c r="H154" s="23"/>
      <c r="I154" s="23"/>
      <c r="J154" s="23"/>
      <c r="K154" s="258" t="s">
        <v>500</v>
      </c>
      <c r="L154" s="676">
        <v>2545</v>
      </c>
      <c r="M154" s="677"/>
      <c r="N154" s="259" t="s">
        <v>227</v>
      </c>
      <c r="O154" s="209"/>
      <c r="P154" s="210"/>
      <c r="Q154" s="210"/>
      <c r="R154" s="210"/>
      <c r="S154" s="210"/>
      <c r="T154" s="70"/>
      <c r="U154" s="211"/>
    </row>
    <row r="155" spans="1:21" s="89" customFormat="1" ht="18" customHeight="1">
      <c r="A155" s="93"/>
      <c r="B155" s="208"/>
      <c r="C155" s="209"/>
      <c r="D155" s="258" t="s">
        <v>498</v>
      </c>
      <c r="E155" s="676">
        <v>0</v>
      </c>
      <c r="F155" s="677"/>
      <c r="G155" s="335" t="s">
        <v>549</v>
      </c>
      <c r="H155" s="209"/>
      <c r="I155" s="209"/>
      <c r="J155" s="209"/>
      <c r="K155" s="258" t="s">
        <v>501</v>
      </c>
      <c r="L155" s="676">
        <f>Conversão!N35</f>
        <v>0</v>
      </c>
      <c r="M155" s="677"/>
      <c r="N155" s="259" t="s">
        <v>227</v>
      </c>
      <c r="O155" s="209"/>
      <c r="P155" s="209"/>
      <c r="Q155" s="209"/>
      <c r="R155" s="209"/>
      <c r="S155" s="209"/>
      <c r="T155" s="209"/>
      <c r="U155" s="211"/>
    </row>
    <row r="156" spans="1:21" s="89" customFormat="1" ht="18" customHeight="1">
      <c r="A156" s="93"/>
      <c r="B156" s="208"/>
      <c r="C156" s="209"/>
      <c r="D156" s="258"/>
      <c r="E156" s="240"/>
      <c r="F156" s="240"/>
      <c r="G156" s="335"/>
      <c r="H156" s="209"/>
      <c r="I156" s="209"/>
      <c r="J156" s="209"/>
      <c r="K156" s="258"/>
      <c r="L156" s="240"/>
      <c r="M156" s="240"/>
      <c r="N156" s="259"/>
      <c r="O156" s="209"/>
      <c r="P156" s="209"/>
      <c r="Q156" s="209"/>
      <c r="R156" s="209"/>
      <c r="S156" s="209"/>
      <c r="T156" s="209"/>
      <c r="U156" s="211"/>
    </row>
    <row r="157" spans="1:21" s="89" customFormat="1" ht="18" customHeight="1">
      <c r="A157" s="710" t="s">
        <v>1424</v>
      </c>
      <c r="B157" s="711"/>
      <c r="C157" s="711"/>
      <c r="D157" s="711"/>
      <c r="E157" s="711"/>
      <c r="F157" s="711"/>
      <c r="G157" s="711"/>
      <c r="H157" s="711"/>
      <c r="I157" s="711"/>
      <c r="J157" s="711"/>
      <c r="K157" s="711"/>
      <c r="L157" s="711"/>
      <c r="M157" s="711"/>
      <c r="N157" s="711"/>
      <c r="O157" s="711"/>
      <c r="P157" s="711"/>
      <c r="Q157" s="711"/>
      <c r="R157" s="711"/>
      <c r="S157" s="711"/>
      <c r="T157" s="711"/>
      <c r="U157" s="712"/>
    </row>
    <row r="158" spans="1:21" s="89" customFormat="1" ht="18" customHeight="1">
      <c r="A158" s="785"/>
      <c r="B158" s="711"/>
      <c r="C158" s="711"/>
      <c r="D158" s="711"/>
      <c r="E158" s="711"/>
      <c r="F158" s="711"/>
      <c r="G158" s="711"/>
      <c r="H158" s="711"/>
      <c r="I158" s="711"/>
      <c r="J158" s="711"/>
      <c r="K158" s="711"/>
      <c r="L158" s="711"/>
      <c r="M158" s="711"/>
      <c r="N158" s="711"/>
      <c r="O158" s="711"/>
      <c r="P158" s="711"/>
      <c r="Q158" s="711"/>
      <c r="R158" s="711"/>
      <c r="S158" s="711"/>
      <c r="T158" s="711"/>
      <c r="U158" s="712"/>
    </row>
    <row r="159" spans="1:21" s="89" customFormat="1" ht="12.75" customHeight="1" thickBot="1">
      <c r="A159" s="153"/>
      <c r="B159" s="154"/>
      <c r="C159" s="154"/>
      <c r="D159" s="154"/>
      <c r="E159" s="154"/>
      <c r="F159" s="154"/>
      <c r="G159" s="154"/>
      <c r="H159" s="154"/>
      <c r="I159" s="154"/>
      <c r="J159" s="154"/>
      <c r="K159" s="154"/>
      <c r="L159" s="154"/>
      <c r="M159" s="154"/>
      <c r="N159" s="154"/>
      <c r="O159" s="154"/>
      <c r="P159" s="154"/>
      <c r="Q159" s="154"/>
      <c r="R159" s="154"/>
      <c r="S159" s="154"/>
      <c r="T159" s="154"/>
      <c r="U159" s="155"/>
    </row>
    <row r="160" spans="1:21" s="89" customFormat="1" ht="18" customHeight="1">
      <c r="T160" s="18"/>
      <c r="U160" s="18"/>
    </row>
    <row r="161" spans="1:21" s="89" customFormat="1" ht="18" customHeight="1" thickBot="1">
      <c r="A161" s="145" t="s">
        <v>1259</v>
      </c>
      <c r="T161" s="18"/>
      <c r="U161" s="18"/>
    </row>
    <row r="162" spans="1:21" s="89" customFormat="1" ht="18" customHeight="1">
      <c r="A162" s="156"/>
      <c r="B162" s="91"/>
      <c r="C162" s="91"/>
      <c r="D162" s="91"/>
      <c r="E162" s="91"/>
      <c r="F162" s="91"/>
      <c r="G162" s="91"/>
      <c r="H162" s="91"/>
      <c r="I162" s="91"/>
      <c r="J162" s="91"/>
      <c r="K162" s="91"/>
      <c r="L162" s="91"/>
      <c r="M162" s="91"/>
      <c r="N162" s="91"/>
      <c r="O162" s="91"/>
      <c r="P162" s="91"/>
      <c r="Q162" s="91"/>
      <c r="R162" s="91"/>
      <c r="S162" s="91"/>
      <c r="T162" s="146"/>
      <c r="U162" s="68"/>
    </row>
    <row r="163" spans="1:21" s="89" customFormat="1" ht="18" customHeight="1">
      <c r="A163" s="445" t="s">
        <v>1261</v>
      </c>
      <c r="B163" s="158"/>
      <c r="C163" s="158"/>
      <c r="D163" s="158"/>
      <c r="E163" s="158"/>
      <c r="F163" s="158"/>
      <c r="G163" s="158"/>
      <c r="H163" s="158"/>
      <c r="T163" s="18"/>
      <c r="U163" s="69"/>
    </row>
    <row r="164" spans="1:21" s="89" customFormat="1" ht="18" customHeight="1">
      <c r="A164" s="781" t="s">
        <v>1262</v>
      </c>
      <c r="B164" s="730"/>
      <c r="C164" s="730"/>
      <c r="D164" s="161"/>
      <c r="E164" s="148"/>
      <c r="F164" s="158" t="s">
        <v>5</v>
      </c>
      <c r="G164" s="158"/>
      <c r="H164" s="161"/>
      <c r="T164" s="18"/>
      <c r="U164" s="69"/>
    </row>
    <row r="165" spans="1:21" s="89" customFormat="1" ht="18" customHeight="1">
      <c r="A165" s="781" t="s">
        <v>1263</v>
      </c>
      <c r="B165" s="730"/>
      <c r="C165" s="730"/>
      <c r="D165" s="161"/>
      <c r="E165" s="148"/>
      <c r="F165" s="158" t="s">
        <v>5</v>
      </c>
      <c r="G165" s="158"/>
      <c r="H165" s="161"/>
      <c r="T165" s="18"/>
      <c r="U165" s="69"/>
    </row>
    <row r="166" spans="1:21" s="89" customFormat="1" ht="18" customHeight="1">
      <c r="A166" s="159" t="s">
        <v>70</v>
      </c>
      <c r="B166" s="160"/>
      <c r="C166" s="160"/>
      <c r="D166" s="161"/>
      <c r="E166" s="148"/>
      <c r="F166" s="158" t="s">
        <v>10</v>
      </c>
      <c r="G166" s="158"/>
      <c r="H166" s="161"/>
      <c r="T166" s="18"/>
      <c r="U166" s="69"/>
    </row>
    <row r="167" spans="1:21" s="89" customFormat="1" ht="18" customHeight="1">
      <c r="A167" s="159" t="s">
        <v>201</v>
      </c>
      <c r="B167" s="160"/>
      <c r="C167" s="160"/>
      <c r="D167" s="161"/>
      <c r="E167" s="162"/>
      <c r="F167" s="161" t="s">
        <v>19</v>
      </c>
      <c r="G167" s="148"/>
      <c r="H167" s="158" t="s">
        <v>5</v>
      </c>
      <c r="T167" s="18"/>
      <c r="U167" s="69"/>
    </row>
    <row r="168" spans="1:21" s="89" customFormat="1" ht="18" customHeight="1">
      <c r="A168" s="159" t="s">
        <v>202</v>
      </c>
      <c r="B168" s="160"/>
      <c r="C168" s="160"/>
      <c r="D168" s="161"/>
      <c r="E168" s="162"/>
      <c r="F168" s="158"/>
      <c r="G168" s="158"/>
      <c r="H168" s="161"/>
      <c r="T168" s="18"/>
      <c r="U168" s="69"/>
    </row>
    <row r="169" spans="1:21" s="89" customFormat="1" ht="18" hidden="1" customHeight="1">
      <c r="A169" s="163"/>
      <c r="B169" s="158"/>
      <c r="C169" s="158"/>
      <c r="D169" s="158"/>
      <c r="E169" s="158"/>
      <c r="F169" s="158"/>
      <c r="G169" s="158"/>
      <c r="H169" s="158"/>
      <c r="T169" s="18"/>
      <c r="U169" s="69"/>
    </row>
    <row r="170" spans="1:21" s="89" customFormat="1" ht="18" hidden="1" customHeight="1">
      <c r="A170" s="164" t="s">
        <v>470</v>
      </c>
      <c r="B170" s="158"/>
      <c r="C170" s="158"/>
      <c r="D170" s="158"/>
      <c r="E170" s="158"/>
      <c r="F170" s="158"/>
      <c r="G170" s="158"/>
      <c r="H170" s="158"/>
      <c r="T170" s="18"/>
      <c r="U170" s="69"/>
    </row>
    <row r="171" spans="1:21" s="89" customFormat="1" ht="18" hidden="1" customHeight="1">
      <c r="A171" s="729" t="s">
        <v>200</v>
      </c>
      <c r="B171" s="730"/>
      <c r="C171" s="730"/>
      <c r="D171" s="161"/>
      <c r="E171" s="148"/>
      <c r="F171" s="158" t="s">
        <v>5</v>
      </c>
      <c r="G171" s="158"/>
      <c r="H171" s="161"/>
      <c r="T171" s="18"/>
      <c r="U171" s="69"/>
    </row>
    <row r="172" spans="1:21" s="89" customFormat="1" ht="18" hidden="1" customHeight="1">
      <c r="A172" s="159" t="s">
        <v>70</v>
      </c>
      <c r="B172" s="160"/>
      <c r="C172" s="160"/>
      <c r="D172" s="161"/>
      <c r="E172" s="148"/>
      <c r="F172" s="158" t="s">
        <v>10</v>
      </c>
      <c r="G172" s="158"/>
      <c r="H172" s="161"/>
      <c r="T172" s="18"/>
      <c r="U172" s="69"/>
    </row>
    <row r="173" spans="1:21" s="89" customFormat="1" ht="18" hidden="1" customHeight="1">
      <c r="A173" s="159" t="s">
        <v>201</v>
      </c>
      <c r="B173" s="160"/>
      <c r="C173" s="160"/>
      <c r="D173" s="161"/>
      <c r="E173" s="162"/>
      <c r="F173" s="161" t="s">
        <v>19</v>
      </c>
      <c r="G173" s="148"/>
      <c r="H173" s="158" t="s">
        <v>5</v>
      </c>
      <c r="U173" s="69"/>
    </row>
    <row r="174" spans="1:21" s="89" customFormat="1" ht="18" hidden="1" customHeight="1">
      <c r="A174" s="165" t="s">
        <v>202</v>
      </c>
      <c r="B174" s="150"/>
      <c r="C174" s="150"/>
      <c r="D174" s="122"/>
      <c r="E174" s="147"/>
      <c r="H174" s="122"/>
      <c r="U174" s="69"/>
    </row>
    <row r="175" spans="1:21" s="158" customFormat="1" ht="20.25" customHeight="1">
      <c r="A175" s="159"/>
      <c r="B175" s="160"/>
      <c r="C175" s="160"/>
      <c r="D175" s="161"/>
      <c r="E175" s="162"/>
      <c r="H175" s="161"/>
      <c r="T175" s="56"/>
      <c r="U175" s="75"/>
    </row>
    <row r="176" spans="1:21" s="158" customFormat="1" ht="18" customHeight="1">
      <c r="A176" s="336" t="s">
        <v>550</v>
      </c>
      <c r="T176" s="56"/>
      <c r="U176" s="75"/>
    </row>
    <row r="177" spans="1:21" s="158" customFormat="1" ht="18" customHeight="1">
      <c r="A177" s="729" t="s">
        <v>200</v>
      </c>
      <c r="B177" s="730"/>
      <c r="C177" s="730"/>
      <c r="D177" s="161"/>
      <c r="E177" s="148">
        <v>1.1000000000000001</v>
      </c>
      <c r="F177" s="158" t="s">
        <v>5</v>
      </c>
      <c r="H177" s="161"/>
      <c r="T177" s="56"/>
      <c r="U177" s="75"/>
    </row>
    <row r="178" spans="1:21" s="158" customFormat="1" ht="18" customHeight="1">
      <c r="A178" s="159" t="s">
        <v>70</v>
      </c>
      <c r="B178" s="160"/>
      <c r="C178" s="160"/>
      <c r="D178" s="161"/>
      <c r="E178" s="148">
        <v>4</v>
      </c>
      <c r="F178" s="158" t="s">
        <v>10</v>
      </c>
      <c r="H178" s="161"/>
      <c r="U178" s="75"/>
    </row>
    <row r="179" spans="1:21" s="158" customFormat="1" ht="18" customHeight="1">
      <c r="A179" s="159" t="s">
        <v>201</v>
      </c>
      <c r="B179" s="160"/>
      <c r="C179" s="160"/>
      <c r="D179" s="161"/>
      <c r="E179" s="162"/>
      <c r="F179" s="161" t="s">
        <v>19</v>
      </c>
      <c r="G179" s="148">
        <f>2*3.2+2*3.2</f>
        <v>12.8</v>
      </c>
      <c r="H179" s="158" t="s">
        <v>5</v>
      </c>
      <c r="U179" s="75"/>
    </row>
    <row r="180" spans="1:21" s="158" customFormat="1" ht="18" customHeight="1">
      <c r="A180" s="165"/>
      <c r="B180" s="150"/>
      <c r="C180" s="150"/>
      <c r="D180" s="122"/>
      <c r="E180" s="147"/>
      <c r="F180" s="89"/>
      <c r="G180" s="89"/>
      <c r="H180" s="122"/>
      <c r="U180" s="75"/>
    </row>
    <row r="181" spans="1:21" s="89" customFormat="1" ht="18" customHeight="1">
      <c r="A181" s="149"/>
      <c r="B181" s="150"/>
      <c r="C181" s="150"/>
      <c r="D181" s="122"/>
      <c r="E181" s="147"/>
      <c r="H181" s="122"/>
      <c r="P181" s="683" t="s">
        <v>17</v>
      </c>
      <c r="Q181" s="684"/>
      <c r="R181" s="684"/>
      <c r="S181" s="684"/>
      <c r="T181" s="685"/>
      <c r="U181" s="69"/>
    </row>
    <row r="182" spans="1:21" s="89" customFormat="1" ht="18" customHeight="1">
      <c r="A182" s="781" t="s">
        <v>1264</v>
      </c>
      <c r="B182" s="730"/>
      <c r="C182" s="730"/>
      <c r="D182" s="730"/>
      <c r="E182" s="730"/>
      <c r="F182" s="730"/>
      <c r="G182" s="730"/>
      <c r="H182" s="730"/>
      <c r="I182" s="730"/>
      <c r="J182" s="730"/>
      <c r="K182" s="730"/>
      <c r="L182" s="730"/>
      <c r="M182" s="730"/>
      <c r="P182" s="691" t="s">
        <v>1274</v>
      </c>
      <c r="Q182" s="692"/>
      <c r="R182" s="692"/>
      <c r="S182" s="693"/>
      <c r="T182" s="19">
        <f>B183</f>
        <v>12.16</v>
      </c>
      <c r="U182" s="69"/>
    </row>
    <row r="183" spans="1:21" s="89" customFormat="1" ht="18" customHeight="1">
      <c r="A183" s="166" t="s">
        <v>20</v>
      </c>
      <c r="B183" s="148">
        <f>ROUND((G179*(((E177)^2)*PI()/4)+G173*(((E171)^2)*PI()/4)),2)+ROUND(E164*E165*G167,2)</f>
        <v>12.16</v>
      </c>
      <c r="C183" s="158" t="s">
        <v>13</v>
      </c>
      <c r="D183" s="158"/>
      <c r="E183" s="158"/>
      <c r="F183" s="158"/>
      <c r="G183" s="158"/>
      <c r="H183" s="158"/>
      <c r="I183" s="158"/>
      <c r="J183" s="158"/>
      <c r="K183" s="158"/>
      <c r="L183" s="158"/>
      <c r="M183" s="158"/>
      <c r="P183" s="734" t="s">
        <v>41</v>
      </c>
      <c r="Q183" s="735"/>
      <c r="R183" s="735"/>
      <c r="S183" s="736"/>
      <c r="T183" s="19">
        <f>B185</f>
        <v>44.23</v>
      </c>
      <c r="U183" s="69"/>
    </row>
    <row r="184" spans="1:21" s="89" customFormat="1" ht="18" customHeight="1">
      <c r="A184" s="729" t="s">
        <v>203</v>
      </c>
      <c r="B184" s="730"/>
      <c r="C184" s="730"/>
      <c r="D184" s="730"/>
      <c r="E184" s="730"/>
      <c r="F184" s="730"/>
      <c r="G184" s="730"/>
      <c r="H184" s="730"/>
      <c r="I184" s="730"/>
      <c r="J184" s="730"/>
      <c r="K184" s="730"/>
      <c r="L184" s="730"/>
      <c r="M184" s="730"/>
      <c r="P184" s="734" t="s">
        <v>21</v>
      </c>
      <c r="Q184" s="735"/>
      <c r="R184" s="735"/>
      <c r="S184" s="736"/>
      <c r="T184" s="57">
        <f>L187</f>
        <v>821</v>
      </c>
      <c r="U184" s="69"/>
    </row>
    <row r="185" spans="1:21" s="89" customFormat="1" ht="18" customHeight="1">
      <c r="A185" s="167" t="s">
        <v>338</v>
      </c>
      <c r="B185" s="168">
        <f>ROUND((+(PI()*E177*G179)+(PI()*E171*G173))+(2*(E164+E165)*G167),2)</f>
        <v>44.23</v>
      </c>
      <c r="C185" s="169" t="s">
        <v>38</v>
      </c>
      <c r="D185" s="158"/>
      <c r="E185" s="139"/>
      <c r="F185" s="158"/>
      <c r="G185" s="158"/>
      <c r="H185" s="158"/>
      <c r="I185" s="158"/>
      <c r="J185" s="158"/>
      <c r="K185" s="158"/>
      <c r="L185" s="158"/>
      <c r="M185" s="158"/>
      <c r="P185" s="731" t="s">
        <v>173</v>
      </c>
      <c r="Q185" s="732"/>
      <c r="R185" s="732"/>
      <c r="S185" s="733"/>
      <c r="T185" s="57">
        <f>L188</f>
        <v>38</v>
      </c>
      <c r="U185" s="69"/>
    </row>
    <row r="186" spans="1:21" s="89" customFormat="1" ht="18" customHeight="1">
      <c r="A186" s="104"/>
      <c r="B186" s="131"/>
      <c r="C186" s="138"/>
      <c r="D186" s="139"/>
      <c r="F186" s="138"/>
      <c r="G186" s="134"/>
      <c r="H186" s="138"/>
      <c r="I186" s="138"/>
      <c r="J186" s="138"/>
      <c r="K186" s="138"/>
      <c r="L186" s="138"/>
      <c r="M186" s="138"/>
      <c r="N186" s="138"/>
      <c r="O186" s="138"/>
      <c r="P186" s="138"/>
      <c r="Q186" s="138"/>
      <c r="R186" s="138"/>
      <c r="S186" s="138"/>
      <c r="T186" s="138"/>
      <c r="U186" s="137"/>
    </row>
    <row r="187" spans="1:21" s="89" customFormat="1" ht="18" customHeight="1">
      <c r="A187" s="93"/>
      <c r="B187" s="208"/>
      <c r="C187" s="209"/>
      <c r="D187" s="258" t="s">
        <v>497</v>
      </c>
      <c r="E187" s="676">
        <f>L187/T182</f>
        <v>67.516447368421055</v>
      </c>
      <c r="F187" s="677"/>
      <c r="G187" s="444" t="s">
        <v>549</v>
      </c>
      <c r="H187" s="23"/>
      <c r="I187" s="23"/>
      <c r="J187" s="23"/>
      <c r="K187" s="258" t="s">
        <v>500</v>
      </c>
      <c r="L187" s="676">
        <v>821</v>
      </c>
      <c r="M187" s="677"/>
      <c r="N187" s="259" t="s">
        <v>227</v>
      </c>
      <c r="O187" s="209"/>
      <c r="P187" s="210"/>
      <c r="Q187" s="210"/>
      <c r="R187" s="210"/>
      <c r="S187" s="210"/>
      <c r="T187" s="70"/>
      <c r="U187" s="211"/>
    </row>
    <row r="188" spans="1:21" s="89" customFormat="1" ht="18" customHeight="1">
      <c r="A188" s="93"/>
      <c r="B188" s="208"/>
      <c r="C188" s="209"/>
      <c r="D188" s="258" t="s">
        <v>498</v>
      </c>
      <c r="E188" s="676">
        <f>L188/T182</f>
        <v>3.125</v>
      </c>
      <c r="F188" s="677"/>
      <c r="G188" s="335" t="s">
        <v>549</v>
      </c>
      <c r="H188" s="209"/>
      <c r="I188" s="209"/>
      <c r="J188" s="209"/>
      <c r="K188" s="258" t="s">
        <v>501</v>
      </c>
      <c r="L188" s="676">
        <v>38</v>
      </c>
      <c r="M188" s="677"/>
      <c r="N188" s="259" t="s">
        <v>227</v>
      </c>
      <c r="O188" s="209"/>
      <c r="P188" s="209"/>
      <c r="Q188" s="209"/>
      <c r="R188" s="209"/>
      <c r="S188" s="209"/>
      <c r="T188" s="209"/>
      <c r="U188" s="211"/>
    </row>
    <row r="189" spans="1:21" s="89" customFormat="1" ht="18" customHeight="1">
      <c r="A189" s="93"/>
      <c r="B189" s="208"/>
      <c r="C189" s="209"/>
      <c r="D189" s="258"/>
      <c r="E189" s="240"/>
      <c r="F189" s="240"/>
      <c r="G189" s="335"/>
      <c r="H189" s="209"/>
      <c r="I189" s="209"/>
      <c r="J189" s="209"/>
      <c r="K189" s="258"/>
      <c r="L189" s="240"/>
      <c r="M189" s="240"/>
      <c r="N189" s="259"/>
      <c r="O189" s="209"/>
      <c r="P189" s="209"/>
      <c r="Q189" s="209"/>
      <c r="R189" s="209"/>
      <c r="S189" s="209"/>
      <c r="T189" s="209"/>
      <c r="U189" s="211"/>
    </row>
    <row r="190" spans="1:21" s="89" customFormat="1" ht="33.75" customHeight="1">
      <c r="A190" s="710" t="s">
        <v>1425</v>
      </c>
      <c r="B190" s="711"/>
      <c r="C190" s="711"/>
      <c r="D190" s="711"/>
      <c r="E190" s="711"/>
      <c r="F190" s="711"/>
      <c r="G190" s="711"/>
      <c r="H190" s="711"/>
      <c r="I190" s="711"/>
      <c r="J190" s="711"/>
      <c r="K190" s="711"/>
      <c r="L190" s="711"/>
      <c r="M190" s="711"/>
      <c r="N190" s="711"/>
      <c r="O190" s="711"/>
      <c r="P190" s="711"/>
      <c r="Q190" s="711"/>
      <c r="R190" s="711"/>
      <c r="S190" s="711"/>
      <c r="T190" s="711"/>
      <c r="U190" s="712"/>
    </row>
    <row r="191" spans="1:21" s="89" customFormat="1" ht="12.75" customHeight="1" thickBot="1">
      <c r="A191" s="170"/>
      <c r="B191" s="108"/>
      <c r="C191" s="108"/>
      <c r="D191" s="108"/>
      <c r="E191" s="108"/>
      <c r="F191" s="108"/>
      <c r="G191" s="108"/>
      <c r="H191" s="108"/>
      <c r="I191" s="108"/>
      <c r="J191" s="108"/>
      <c r="K191" s="108"/>
      <c r="L191" s="108"/>
      <c r="M191" s="108"/>
      <c r="N191" s="108"/>
      <c r="O191" s="108"/>
      <c r="P191" s="108"/>
      <c r="Q191" s="108"/>
      <c r="R191" s="108"/>
      <c r="S191" s="108"/>
      <c r="T191" s="171"/>
      <c r="U191" s="76"/>
    </row>
    <row r="192" spans="1:21" s="89" customFormat="1" ht="18" customHeight="1">
      <c r="U192" s="22"/>
    </row>
    <row r="193" spans="1:21" s="89" customFormat="1" ht="15.75" customHeight="1" thickBot="1">
      <c r="A193" s="145" t="s">
        <v>207</v>
      </c>
      <c r="T193" s="18"/>
      <c r="U193" s="18"/>
    </row>
    <row r="194" spans="1:21" s="89" customFormat="1" ht="22.5" hidden="1" customHeight="1" thickBot="1">
      <c r="A194" s="145"/>
      <c r="T194" s="18"/>
      <c r="U194" s="18"/>
    </row>
    <row r="195" spans="1:21" s="89" customFormat="1" ht="18" customHeight="1">
      <c r="A195" s="172" t="s">
        <v>1260</v>
      </c>
      <c r="B195" s="173"/>
      <c r="C195" s="173"/>
      <c r="D195" s="173"/>
      <c r="E195" s="173"/>
      <c r="F195" s="173"/>
      <c r="G195" s="173"/>
      <c r="H195" s="173"/>
      <c r="I195" s="91"/>
      <c r="J195" s="91"/>
      <c r="K195" s="91"/>
      <c r="L195" s="91"/>
      <c r="M195" s="91"/>
      <c r="N195" s="91"/>
      <c r="O195" s="91"/>
      <c r="P195" s="91"/>
      <c r="Q195" s="91"/>
      <c r="R195" s="91"/>
      <c r="S195" s="91"/>
      <c r="T195" s="146"/>
      <c r="U195" s="68"/>
    </row>
    <row r="196" spans="1:21" s="89" customFormat="1" ht="18" customHeight="1">
      <c r="A196" s="166" t="s">
        <v>204</v>
      </c>
      <c r="B196" s="158"/>
      <c r="C196" s="158"/>
      <c r="D196" s="161"/>
      <c r="E196" s="162"/>
      <c r="F196" s="158" t="s">
        <v>4</v>
      </c>
      <c r="G196" s="148">
        <v>0.8</v>
      </c>
      <c r="H196" s="158" t="s">
        <v>5</v>
      </c>
      <c r="T196" s="18"/>
      <c r="U196" s="69"/>
    </row>
    <row r="197" spans="1:21" s="89" customFormat="1" ht="18" customHeight="1">
      <c r="A197" s="166" t="s">
        <v>205</v>
      </c>
      <c r="B197" s="158"/>
      <c r="C197" s="158"/>
      <c r="D197" s="161"/>
      <c r="E197" s="162"/>
      <c r="F197" s="158" t="s">
        <v>6</v>
      </c>
      <c r="G197" s="148">
        <v>0.8</v>
      </c>
      <c r="H197" s="158" t="s">
        <v>5</v>
      </c>
      <c r="T197" s="18"/>
      <c r="U197" s="69"/>
    </row>
    <row r="198" spans="1:21" s="89" customFormat="1" ht="18" customHeight="1">
      <c r="A198" s="166" t="s">
        <v>206</v>
      </c>
      <c r="B198" s="158"/>
      <c r="C198" s="158"/>
      <c r="D198" s="161"/>
      <c r="E198" s="162"/>
      <c r="F198" s="158" t="s">
        <v>44</v>
      </c>
      <c r="G198" s="148">
        <f>5+0.9</f>
        <v>5.9</v>
      </c>
      <c r="H198" s="158" t="s">
        <v>5</v>
      </c>
      <c r="T198" s="18"/>
      <c r="U198" s="69"/>
    </row>
    <row r="199" spans="1:21" s="89" customFormat="1" ht="18" customHeight="1">
      <c r="A199" s="166" t="s">
        <v>72</v>
      </c>
      <c r="B199" s="158"/>
      <c r="C199" s="158"/>
      <c r="D199" s="158"/>
      <c r="E199" s="158"/>
      <c r="F199" s="161" t="s">
        <v>9</v>
      </c>
      <c r="G199" s="168">
        <v>2</v>
      </c>
      <c r="H199" s="158" t="s">
        <v>73</v>
      </c>
      <c r="P199" s="683" t="s">
        <v>17</v>
      </c>
      <c r="Q199" s="684"/>
      <c r="R199" s="684"/>
      <c r="S199" s="684"/>
      <c r="T199" s="685"/>
      <c r="U199" s="69"/>
    </row>
    <row r="200" spans="1:21" s="89" customFormat="1" ht="18" customHeight="1">
      <c r="A200" s="174" t="s">
        <v>426</v>
      </c>
      <c r="B200" s="158"/>
      <c r="C200" s="158"/>
      <c r="D200" s="161"/>
      <c r="E200" s="162"/>
      <c r="F200" s="158" t="s">
        <v>25</v>
      </c>
      <c r="G200" s="148">
        <f>(G167+G179)/(E166+E178)</f>
        <v>3.2</v>
      </c>
      <c r="H200" s="158" t="s">
        <v>5</v>
      </c>
      <c r="P200" s="691" t="s">
        <v>1274</v>
      </c>
      <c r="Q200" s="692"/>
      <c r="R200" s="692"/>
      <c r="S200" s="693"/>
      <c r="T200" s="19">
        <f>B290+B203+B278+B292+B259+B228+B249+B216</f>
        <v>7.6</v>
      </c>
      <c r="U200" s="69"/>
    </row>
    <row r="201" spans="1:21" s="89" customFormat="1" ht="18" customHeight="1">
      <c r="A201" s="93"/>
      <c r="P201" s="697" t="s">
        <v>41</v>
      </c>
      <c r="Q201" s="681"/>
      <c r="R201" s="681"/>
      <c r="S201" s="682"/>
      <c r="T201" s="19">
        <f>B205+B295+B280+B297+B261+B230+B251+B218</f>
        <v>30</v>
      </c>
      <c r="U201" s="69"/>
    </row>
    <row r="202" spans="1:21" s="89" customFormat="1" ht="18" customHeight="1">
      <c r="A202" s="175" t="s">
        <v>238</v>
      </c>
      <c r="P202" s="697" t="s">
        <v>21</v>
      </c>
      <c r="Q202" s="681"/>
      <c r="R202" s="681"/>
      <c r="S202" s="682"/>
      <c r="T202" s="72">
        <f>L263</f>
        <v>1674</v>
      </c>
      <c r="U202" s="69"/>
    </row>
    <row r="203" spans="1:21" s="89" customFormat="1" ht="18" customHeight="1">
      <c r="A203" s="93" t="s">
        <v>20</v>
      </c>
      <c r="B203" s="117">
        <f>ROUND((G196*G197*G198*G199),2)</f>
        <v>7.55</v>
      </c>
      <c r="C203" s="89" t="s">
        <v>13</v>
      </c>
      <c r="P203" s="740" t="s">
        <v>173</v>
      </c>
      <c r="Q203" s="681"/>
      <c r="R203" s="681"/>
      <c r="S203" s="682"/>
      <c r="T203" s="72">
        <f>L264</f>
        <v>0</v>
      </c>
      <c r="U203" s="69"/>
    </row>
    <row r="204" spans="1:21" s="89" customFormat="1" ht="18" customHeight="1">
      <c r="A204" s="748" t="s">
        <v>491</v>
      </c>
      <c r="B204" s="672"/>
      <c r="C204" s="672"/>
      <c r="D204" s="672"/>
      <c r="E204" s="672"/>
      <c r="F204" s="672"/>
      <c r="G204" s="672"/>
      <c r="H204" s="672"/>
      <c r="I204" s="672"/>
      <c r="J204" s="672"/>
      <c r="K204" s="672"/>
      <c r="L204" s="672"/>
      <c r="M204" s="672"/>
      <c r="P204" s="718" t="s">
        <v>249</v>
      </c>
      <c r="Q204" s="719"/>
      <c r="R204" s="719"/>
      <c r="S204" s="720"/>
      <c r="T204" s="19">
        <f>B207+B232</f>
        <v>141.57</v>
      </c>
      <c r="U204" s="69"/>
    </row>
    <row r="205" spans="1:21" s="89" customFormat="1" ht="18" customHeight="1">
      <c r="A205" s="93" t="s">
        <v>20</v>
      </c>
      <c r="B205" s="176">
        <f>ROUND(((2*G196+G197)*G198*G199)+(2*G196*G197),2)</f>
        <v>29.6</v>
      </c>
      <c r="C205" s="582" t="s">
        <v>38</v>
      </c>
      <c r="T205" s="18"/>
      <c r="U205" s="69"/>
    </row>
    <row r="206" spans="1:21" s="89" customFormat="1" ht="18" customHeight="1">
      <c r="A206" s="749" t="s">
        <v>395</v>
      </c>
      <c r="B206" s="672"/>
      <c r="C206" s="672"/>
      <c r="D206" s="672"/>
      <c r="E206" s="672"/>
      <c r="F206" s="672"/>
      <c r="G206" s="672"/>
      <c r="H206" s="672"/>
      <c r="I206" s="672"/>
      <c r="J206" s="672"/>
      <c r="K206" s="672"/>
      <c r="L206" s="672"/>
      <c r="M206" s="672"/>
      <c r="T206" s="18"/>
      <c r="U206" s="69"/>
    </row>
    <row r="207" spans="1:21" s="89" customFormat="1" ht="18" customHeight="1">
      <c r="A207" s="177" t="s">
        <v>12</v>
      </c>
      <c r="B207" s="178">
        <f>ROUND((G197+2)*(G198+2)*G199*G200,2)</f>
        <v>141.57</v>
      </c>
      <c r="C207" s="89" t="s">
        <v>13</v>
      </c>
      <c r="T207" s="18"/>
      <c r="U207" s="69"/>
    </row>
    <row r="208" spans="1:21" s="89" customFormat="1" ht="26.25" customHeight="1">
      <c r="A208" s="177"/>
      <c r="T208" s="18"/>
      <c r="U208" s="69"/>
    </row>
    <row r="209" spans="1:21" s="89" customFormat="1" ht="26.25" customHeight="1">
      <c r="A209" s="215" t="s">
        <v>1430</v>
      </c>
      <c r="T209" s="18"/>
      <c r="U209" s="69"/>
    </row>
    <row r="210" spans="1:21" s="89" customFormat="1" ht="18" customHeight="1">
      <c r="A210" s="166" t="s">
        <v>204</v>
      </c>
      <c r="B210" s="158"/>
      <c r="C210" s="158"/>
      <c r="D210" s="161"/>
      <c r="E210" s="162"/>
      <c r="F210" s="158" t="s">
        <v>4</v>
      </c>
      <c r="G210" s="148">
        <v>0.5</v>
      </c>
      <c r="H210" s="158" t="s">
        <v>5</v>
      </c>
      <c r="T210" s="18"/>
      <c r="U210" s="69"/>
    </row>
    <row r="211" spans="1:21" s="89" customFormat="1" ht="18" customHeight="1">
      <c r="A211" s="166" t="s">
        <v>205</v>
      </c>
      <c r="B211" s="158"/>
      <c r="C211" s="158"/>
      <c r="D211" s="161"/>
      <c r="E211" s="162"/>
      <c r="F211" s="158" t="s">
        <v>6</v>
      </c>
      <c r="G211" s="148">
        <v>0.5</v>
      </c>
      <c r="H211" s="158" t="s">
        <v>5</v>
      </c>
      <c r="T211" s="18"/>
      <c r="U211" s="69"/>
    </row>
    <row r="212" spans="1:21" s="89" customFormat="1" ht="18" customHeight="1">
      <c r="A212" s="166" t="s">
        <v>206</v>
      </c>
      <c r="B212" s="158"/>
      <c r="C212" s="158"/>
      <c r="D212" s="161"/>
      <c r="E212" s="162"/>
      <c r="F212" s="158" t="s">
        <v>44</v>
      </c>
      <c r="G212" s="148">
        <v>0.05</v>
      </c>
      <c r="H212" s="158" t="s">
        <v>5</v>
      </c>
      <c r="T212" s="18"/>
      <c r="U212" s="69"/>
    </row>
    <row r="213" spans="1:21" s="89" customFormat="1" ht="18" customHeight="1">
      <c r="A213" s="581" t="s">
        <v>1431</v>
      </c>
      <c r="B213" s="158"/>
      <c r="C213" s="158"/>
      <c r="D213" s="158"/>
      <c r="E213" s="158"/>
      <c r="F213" s="161" t="s">
        <v>9</v>
      </c>
      <c r="G213" s="168">
        <v>4</v>
      </c>
      <c r="H213" s="158" t="s">
        <v>73</v>
      </c>
      <c r="T213" s="18"/>
      <c r="U213" s="69"/>
    </row>
    <row r="214" spans="1:21" s="89" customFormat="1" ht="18" customHeight="1">
      <c r="A214" s="93"/>
      <c r="T214" s="18"/>
      <c r="U214" s="69"/>
    </row>
    <row r="215" spans="1:21" s="89" customFormat="1" ht="18" customHeight="1">
      <c r="A215" s="175" t="s">
        <v>238</v>
      </c>
      <c r="T215" s="18"/>
      <c r="U215" s="69"/>
    </row>
    <row r="216" spans="1:21" s="89" customFormat="1" ht="18" customHeight="1">
      <c r="A216" s="93" t="s">
        <v>20</v>
      </c>
      <c r="B216" s="117">
        <f>ROUND((G210*G211*G212*G213),2)</f>
        <v>0.05</v>
      </c>
      <c r="C216" s="89" t="s">
        <v>13</v>
      </c>
      <c r="T216" s="18"/>
      <c r="U216" s="69"/>
    </row>
    <row r="217" spans="1:21" s="89" customFormat="1" ht="18" customHeight="1">
      <c r="A217" s="671" t="s">
        <v>1432</v>
      </c>
      <c r="B217" s="672"/>
      <c r="C217" s="672"/>
      <c r="D217" s="672"/>
      <c r="E217" s="672"/>
      <c r="F217" s="672"/>
      <c r="G217" s="672"/>
      <c r="H217" s="672"/>
      <c r="I217" s="672"/>
      <c r="J217" s="672"/>
      <c r="K217" s="672"/>
      <c r="L217" s="672"/>
      <c r="M217" s="672"/>
      <c r="T217" s="18"/>
      <c r="U217" s="69"/>
    </row>
    <row r="218" spans="1:21" s="89" customFormat="1" ht="18" customHeight="1">
      <c r="A218" s="93" t="s">
        <v>20</v>
      </c>
      <c r="B218" s="117">
        <f>ROUND(((2*G210+2*G211)*G212*G213),2)</f>
        <v>0.4</v>
      </c>
      <c r="C218" s="582" t="s">
        <v>38</v>
      </c>
      <c r="T218" s="18"/>
      <c r="U218" s="69"/>
    </row>
    <row r="219" spans="1:21" s="89" customFormat="1" ht="26.25" customHeight="1">
      <c r="A219" s="177"/>
      <c r="T219" s="18"/>
      <c r="U219" s="69"/>
    </row>
    <row r="220" spans="1:21" s="89" customFormat="1" ht="18" hidden="1" customHeight="1">
      <c r="A220" s="180" t="s">
        <v>502</v>
      </c>
      <c r="B220" s="158"/>
      <c r="C220" s="158"/>
      <c r="D220" s="158"/>
      <c r="E220" s="158"/>
      <c r="F220" s="158"/>
      <c r="G220" s="158"/>
      <c r="H220" s="158"/>
      <c r="T220" s="18"/>
      <c r="U220" s="69"/>
    </row>
    <row r="221" spans="1:21" s="89" customFormat="1" ht="18" hidden="1" customHeight="1">
      <c r="A221" s="166" t="s">
        <v>204</v>
      </c>
      <c r="B221" s="158"/>
      <c r="C221" s="158"/>
      <c r="D221" s="161"/>
      <c r="E221" s="162"/>
      <c r="F221" s="158" t="s">
        <v>4</v>
      </c>
      <c r="G221" s="148"/>
      <c r="H221" s="158" t="s">
        <v>5</v>
      </c>
      <c r="T221" s="18"/>
      <c r="U221" s="69"/>
    </row>
    <row r="222" spans="1:21" s="89" customFormat="1" ht="18" hidden="1" customHeight="1">
      <c r="A222" s="166" t="s">
        <v>205</v>
      </c>
      <c r="B222" s="158"/>
      <c r="C222" s="158"/>
      <c r="D222" s="161"/>
      <c r="E222" s="162"/>
      <c r="F222" s="158" t="s">
        <v>6</v>
      </c>
      <c r="G222" s="148"/>
      <c r="H222" s="158" t="s">
        <v>5</v>
      </c>
      <c r="T222" s="18"/>
      <c r="U222" s="69"/>
    </row>
    <row r="223" spans="1:21" s="89" customFormat="1" ht="18" hidden="1" customHeight="1">
      <c r="A223" s="166" t="s">
        <v>206</v>
      </c>
      <c r="B223" s="158"/>
      <c r="C223" s="158"/>
      <c r="D223" s="161"/>
      <c r="E223" s="162"/>
      <c r="F223" s="158" t="s">
        <v>44</v>
      </c>
      <c r="G223" s="148"/>
      <c r="H223" s="158" t="s">
        <v>5</v>
      </c>
      <c r="T223" s="18"/>
      <c r="U223" s="69"/>
    </row>
    <row r="224" spans="1:21" s="89" customFormat="1" ht="18" hidden="1" customHeight="1">
      <c r="A224" s="166" t="s">
        <v>72</v>
      </c>
      <c r="B224" s="158"/>
      <c r="C224" s="158"/>
      <c r="D224" s="158"/>
      <c r="E224" s="158"/>
      <c r="F224" s="161" t="s">
        <v>9</v>
      </c>
      <c r="G224" s="168"/>
      <c r="H224" s="158" t="s">
        <v>73</v>
      </c>
      <c r="T224" s="18"/>
      <c r="U224" s="69"/>
    </row>
    <row r="225" spans="1:21" s="89" customFormat="1" ht="18" hidden="1" customHeight="1">
      <c r="A225" s="174" t="s">
        <v>426</v>
      </c>
      <c r="B225" s="158"/>
      <c r="C225" s="158"/>
      <c r="D225" s="161"/>
      <c r="E225" s="162"/>
      <c r="F225" s="158" t="s">
        <v>25</v>
      </c>
      <c r="G225" s="148"/>
      <c r="H225" s="158" t="s">
        <v>5</v>
      </c>
      <c r="T225" s="18"/>
      <c r="U225" s="69"/>
    </row>
    <row r="226" spans="1:21" s="89" customFormat="1" ht="18" hidden="1" customHeight="1">
      <c r="A226" s="93"/>
      <c r="T226" s="18"/>
      <c r="U226" s="69"/>
    </row>
    <row r="227" spans="1:21" s="89" customFormat="1" ht="18" hidden="1" customHeight="1">
      <c r="A227" s="175" t="s">
        <v>238</v>
      </c>
      <c r="T227" s="18"/>
      <c r="U227" s="69"/>
    </row>
    <row r="228" spans="1:21" s="89" customFormat="1" ht="18" hidden="1" customHeight="1">
      <c r="A228" s="93" t="s">
        <v>20</v>
      </c>
      <c r="B228" s="117">
        <f>ROUND((G221*G222*G223*G224),2)</f>
        <v>0</v>
      </c>
      <c r="C228" s="89" t="s">
        <v>13</v>
      </c>
      <c r="T228" s="18"/>
      <c r="U228" s="69"/>
    </row>
    <row r="229" spans="1:21" s="89" customFormat="1" ht="18" hidden="1" customHeight="1">
      <c r="A229" s="748" t="s">
        <v>491</v>
      </c>
      <c r="B229" s="672"/>
      <c r="C229" s="672"/>
      <c r="D229" s="672"/>
      <c r="E229" s="672"/>
      <c r="F229" s="672"/>
      <c r="G229" s="672"/>
      <c r="H229" s="672"/>
      <c r="I229" s="672"/>
      <c r="J229" s="672"/>
      <c r="K229" s="672"/>
      <c r="L229" s="672"/>
      <c r="M229" s="672"/>
      <c r="T229" s="18"/>
      <c r="U229" s="69"/>
    </row>
    <row r="230" spans="1:21" s="89" customFormat="1" ht="18" hidden="1" customHeight="1">
      <c r="A230" s="93" t="s">
        <v>20</v>
      </c>
      <c r="B230" s="117">
        <f>ROUND(((2*G221+G222)*G223*G224)+(2*G221*G222),2)</f>
        <v>0</v>
      </c>
      <c r="C230" s="89" t="s">
        <v>13</v>
      </c>
      <c r="T230" s="18"/>
      <c r="U230" s="69"/>
    </row>
    <row r="231" spans="1:21" s="89" customFormat="1" ht="18" hidden="1" customHeight="1">
      <c r="A231" s="749" t="s">
        <v>395</v>
      </c>
      <c r="B231" s="672"/>
      <c r="C231" s="672"/>
      <c r="D231" s="672"/>
      <c r="E231" s="672"/>
      <c r="F231" s="672"/>
      <c r="G231" s="672"/>
      <c r="H231" s="672"/>
      <c r="I231" s="672"/>
      <c r="J231" s="672"/>
      <c r="K231" s="672"/>
      <c r="L231" s="672"/>
      <c r="M231" s="672"/>
      <c r="T231" s="18"/>
      <c r="U231" s="69"/>
    </row>
    <row r="232" spans="1:21" s="89" customFormat="1" ht="18" hidden="1" customHeight="1">
      <c r="A232" s="177" t="s">
        <v>12</v>
      </c>
      <c r="B232" s="178">
        <f>ROUND((G222+2)*(G223+2)*G224*G225,2)</f>
        <v>0</v>
      </c>
      <c r="C232" s="89" t="s">
        <v>13</v>
      </c>
      <c r="T232" s="18"/>
      <c r="U232" s="69"/>
    </row>
    <row r="233" spans="1:21" s="89" customFormat="1" ht="18" hidden="1" customHeight="1">
      <c r="A233" s="93"/>
      <c r="T233" s="18"/>
      <c r="U233" s="69"/>
    </row>
    <row r="234" spans="1:21" s="89" customFormat="1" ht="18" hidden="1" customHeight="1">
      <c r="A234" s="215" t="s">
        <v>548</v>
      </c>
      <c r="T234" s="18"/>
      <c r="U234" s="69"/>
    </row>
    <row r="235" spans="1:21" s="89" customFormat="1" ht="18" hidden="1" customHeight="1">
      <c r="A235" s="93"/>
      <c r="L235" s="150"/>
      <c r="M235" s="150"/>
      <c r="T235" s="18"/>
      <c r="U235" s="69"/>
    </row>
    <row r="236" spans="1:21" s="89" customFormat="1" ht="18" hidden="1" customHeight="1">
      <c r="A236" s="93" t="s">
        <v>22</v>
      </c>
      <c r="D236" s="122"/>
      <c r="E236" s="147"/>
      <c r="F236" s="89" t="s">
        <v>4</v>
      </c>
      <c r="G236" s="148"/>
      <c r="H236" s="89" t="s">
        <v>5</v>
      </c>
      <c r="T236" s="18"/>
      <c r="U236" s="69"/>
    </row>
    <row r="237" spans="1:21" s="89" customFormat="1" ht="18" hidden="1" customHeight="1">
      <c r="A237" s="93" t="s">
        <v>23</v>
      </c>
      <c r="D237" s="122"/>
      <c r="E237" s="147"/>
      <c r="F237" s="89" t="s">
        <v>6</v>
      </c>
      <c r="G237" s="148"/>
      <c r="H237" s="89" t="s">
        <v>5</v>
      </c>
      <c r="T237" s="18"/>
      <c r="U237" s="69"/>
    </row>
    <row r="238" spans="1:21" s="89" customFormat="1" ht="18" hidden="1" customHeight="1">
      <c r="A238" s="93" t="s">
        <v>48</v>
      </c>
      <c r="D238" s="122"/>
      <c r="E238" s="147"/>
      <c r="F238" s="89" t="s">
        <v>44</v>
      </c>
      <c r="G238" s="148"/>
      <c r="H238" s="89" t="s">
        <v>5</v>
      </c>
      <c r="T238" s="18"/>
      <c r="U238" s="69"/>
    </row>
    <row r="239" spans="1:21" s="89" customFormat="1" ht="18" hidden="1" customHeight="1">
      <c r="A239" s="93" t="s">
        <v>45</v>
      </c>
      <c r="D239" s="122"/>
      <c r="E239" s="147"/>
      <c r="F239" s="89" t="s">
        <v>46</v>
      </c>
      <c r="G239" s="148"/>
      <c r="H239" s="89" t="s">
        <v>5</v>
      </c>
      <c r="T239" s="18"/>
      <c r="U239" s="69"/>
    </row>
    <row r="240" spans="1:21" s="89" customFormat="1" ht="18" hidden="1" customHeight="1">
      <c r="A240" s="93" t="s">
        <v>49</v>
      </c>
      <c r="D240" s="122"/>
      <c r="E240" s="147"/>
      <c r="F240" s="89" t="s">
        <v>50</v>
      </c>
      <c r="G240" s="148"/>
      <c r="H240" s="89" t="s">
        <v>5</v>
      </c>
      <c r="T240" s="18"/>
      <c r="U240" s="69"/>
    </row>
    <row r="241" spans="1:24" s="89" customFormat="1" ht="18" hidden="1" customHeight="1">
      <c r="A241" s="93" t="s">
        <v>51</v>
      </c>
      <c r="D241" s="122"/>
      <c r="E241" s="147"/>
      <c r="F241" s="89" t="s">
        <v>25</v>
      </c>
      <c r="G241" s="148"/>
      <c r="H241" s="89" t="s">
        <v>5</v>
      </c>
      <c r="T241" s="18"/>
      <c r="U241" s="69"/>
    </row>
    <row r="242" spans="1:24" s="89" customFormat="1" ht="18" hidden="1" customHeight="1">
      <c r="A242" s="93" t="s">
        <v>52</v>
      </c>
      <c r="D242" s="122"/>
      <c r="E242" s="147"/>
      <c r="F242" s="89" t="s">
        <v>53</v>
      </c>
      <c r="G242" s="148"/>
      <c r="H242" s="89" t="s">
        <v>5</v>
      </c>
      <c r="T242" s="18"/>
      <c r="U242" s="69"/>
    </row>
    <row r="243" spans="1:24" s="89" customFormat="1" ht="18" hidden="1" customHeight="1">
      <c r="A243" s="93" t="s">
        <v>54</v>
      </c>
      <c r="D243" s="122"/>
      <c r="E243" s="147"/>
      <c r="F243" s="89" t="s">
        <v>55</v>
      </c>
      <c r="G243" s="148"/>
      <c r="H243" s="89" t="s">
        <v>5</v>
      </c>
      <c r="T243" s="18"/>
      <c r="U243" s="69"/>
    </row>
    <row r="244" spans="1:24" s="89" customFormat="1" ht="18" hidden="1" customHeight="1">
      <c r="A244" s="93" t="s">
        <v>56</v>
      </c>
      <c r="D244" s="122"/>
      <c r="E244" s="147"/>
      <c r="F244" s="89" t="s">
        <v>57</v>
      </c>
      <c r="G244" s="148"/>
      <c r="H244" s="89" t="s">
        <v>5</v>
      </c>
      <c r="T244" s="18"/>
      <c r="U244" s="69"/>
    </row>
    <row r="245" spans="1:24" s="89" customFormat="1" ht="18" hidden="1" customHeight="1">
      <c r="A245" s="93"/>
      <c r="D245" s="122"/>
      <c r="E245" s="147"/>
      <c r="G245" s="158"/>
      <c r="U245" s="69"/>
    </row>
    <row r="246" spans="1:24" s="89" customFormat="1" ht="18" hidden="1" customHeight="1">
      <c r="A246" s="93" t="s">
        <v>139</v>
      </c>
      <c r="F246" s="89" t="s">
        <v>9</v>
      </c>
      <c r="G246" s="148"/>
      <c r="H246" s="89" t="s">
        <v>137</v>
      </c>
      <c r="L246" s="192"/>
      <c r="M246" s="192"/>
      <c r="N246" s="192"/>
      <c r="O246" s="122"/>
      <c r="U246" s="77"/>
    </row>
    <row r="247" spans="1:24" s="89" customFormat="1" ht="18" hidden="1" customHeight="1">
      <c r="A247" s="93"/>
      <c r="T247" s="18"/>
      <c r="U247" s="69"/>
    </row>
    <row r="248" spans="1:24" s="89" customFormat="1" ht="18" hidden="1" customHeight="1">
      <c r="A248" s="217" t="s">
        <v>451</v>
      </c>
      <c r="B248" s="150"/>
      <c r="C248" s="150"/>
      <c r="D248" s="150"/>
      <c r="E248" s="150"/>
      <c r="F248" s="150"/>
      <c r="G248" s="150"/>
      <c r="H248" s="150"/>
      <c r="I248" s="150"/>
      <c r="J248" s="150"/>
      <c r="K248" s="150"/>
      <c r="T248" s="18"/>
      <c r="U248" s="69"/>
    </row>
    <row r="249" spans="1:24" s="89" customFormat="1" ht="18" hidden="1" customHeight="1">
      <c r="A249" s="93" t="s">
        <v>20</v>
      </c>
      <c r="B249" s="117">
        <f>ROUND((((G241*G243)+(G242*G237)+(G238*G242*0.5))*G244*G246),2)</f>
        <v>0</v>
      </c>
      <c r="C249" s="89" t="s">
        <v>13</v>
      </c>
      <c r="T249" s="18"/>
      <c r="U249" s="69"/>
    </row>
    <row r="250" spans="1:24" s="89" customFormat="1" ht="18" hidden="1" customHeight="1">
      <c r="A250" s="105" t="s">
        <v>450</v>
      </c>
      <c r="L250" s="18"/>
      <c r="T250" s="18"/>
      <c r="U250" s="69"/>
      <c r="W250" s="260"/>
      <c r="X250" s="260"/>
    </row>
    <row r="251" spans="1:24" s="89" customFormat="1" ht="18" hidden="1" customHeight="1">
      <c r="A251" s="93" t="s">
        <v>35</v>
      </c>
      <c r="B251" s="117">
        <f>ROUND(((G241+G236+G237+G240+G239+G243-G357)*G244*G246+(G243*G241+G242*G237+G238*G242/2)*2*G246),2)</f>
        <v>0</v>
      </c>
      <c r="C251" s="89" t="s">
        <v>38</v>
      </c>
      <c r="T251" s="18"/>
      <c r="U251" s="69"/>
      <c r="W251" s="260"/>
      <c r="X251" s="260"/>
    </row>
    <row r="252" spans="1:24" s="89" customFormat="1" ht="16.5" hidden="1" customHeight="1">
      <c r="A252" s="177"/>
      <c r="B252" s="179"/>
      <c r="T252" s="18"/>
      <c r="U252" s="69"/>
    </row>
    <row r="253" spans="1:24" s="89" customFormat="1" ht="18" hidden="1" customHeight="1">
      <c r="A253" s="180" t="s">
        <v>359</v>
      </c>
      <c r="B253" s="179"/>
      <c r="T253" s="18"/>
      <c r="U253" s="69"/>
    </row>
    <row r="254" spans="1:24" s="89" customFormat="1" ht="18" hidden="1" customHeight="1">
      <c r="A254" s="157" t="s">
        <v>360</v>
      </c>
      <c r="B254" s="158"/>
      <c r="C254" s="158"/>
      <c r="D254" s="161"/>
      <c r="E254" s="162"/>
      <c r="F254" s="158" t="s">
        <v>4</v>
      </c>
      <c r="G254" s="148">
        <f>ROUND((0.45*0.5*2)+(0.8*0.5)+(0.8*0.45),2)</f>
        <v>1.21</v>
      </c>
      <c r="H254" s="181" t="s">
        <v>38</v>
      </c>
      <c r="T254" s="18"/>
      <c r="U254" s="69"/>
    </row>
    <row r="255" spans="1:24" s="89" customFormat="1" ht="18" hidden="1" customHeight="1">
      <c r="A255" s="182" t="s">
        <v>396</v>
      </c>
      <c r="B255" s="158"/>
      <c r="C255" s="158"/>
      <c r="D255" s="161"/>
      <c r="E255" s="162"/>
      <c r="F255" s="158" t="s">
        <v>6</v>
      </c>
      <c r="G255" s="148">
        <f>0.8*0.45*0.5</f>
        <v>0.18000000000000002</v>
      </c>
      <c r="H255" s="183" t="s">
        <v>13</v>
      </c>
      <c r="T255" s="18"/>
      <c r="U255" s="69"/>
    </row>
    <row r="256" spans="1:24" s="89" customFormat="1" ht="18" hidden="1" customHeight="1">
      <c r="A256" s="166" t="s">
        <v>206</v>
      </c>
      <c r="B256" s="158"/>
      <c r="C256" s="158"/>
      <c r="D256" s="161"/>
      <c r="E256" s="162"/>
      <c r="F256" s="181" t="s">
        <v>9</v>
      </c>
      <c r="G256" s="148"/>
      <c r="H256" s="181" t="s">
        <v>10</v>
      </c>
      <c r="T256" s="18"/>
      <c r="U256" s="69"/>
    </row>
    <row r="257" spans="1:21" s="89" customFormat="1" ht="12.75" hidden="1" customHeight="1">
      <c r="A257" s="93"/>
      <c r="T257" s="18"/>
      <c r="U257" s="69"/>
    </row>
    <row r="258" spans="1:21" s="89" customFormat="1" ht="18" hidden="1" customHeight="1">
      <c r="A258" s="184" t="s">
        <v>492</v>
      </c>
      <c r="T258" s="18"/>
      <c r="U258" s="69"/>
    </row>
    <row r="259" spans="1:21" s="89" customFormat="1" ht="18" hidden="1" customHeight="1">
      <c r="A259" s="93" t="s">
        <v>20</v>
      </c>
      <c r="B259" s="117">
        <f>ROUND((G255*G256),2)</f>
        <v>0</v>
      </c>
      <c r="C259" s="89" t="s">
        <v>13</v>
      </c>
      <c r="T259" s="18"/>
      <c r="U259" s="69"/>
    </row>
    <row r="260" spans="1:21" s="89" customFormat="1" ht="18" hidden="1" customHeight="1">
      <c r="A260" s="748" t="s">
        <v>493</v>
      </c>
      <c r="B260" s="672"/>
      <c r="C260" s="672"/>
      <c r="D260" s="672"/>
      <c r="E260" s="672"/>
      <c r="F260" s="672"/>
      <c r="G260" s="672"/>
      <c r="H260" s="672"/>
      <c r="I260" s="672"/>
      <c r="J260" s="672"/>
      <c r="K260" s="672"/>
      <c r="L260" s="672"/>
      <c r="M260" s="672"/>
      <c r="T260" s="18"/>
      <c r="U260" s="69"/>
    </row>
    <row r="261" spans="1:21" s="89" customFormat="1" ht="18" hidden="1" customHeight="1">
      <c r="A261" s="93" t="s">
        <v>20</v>
      </c>
      <c r="B261" s="176">
        <f>ROUND((G254*G256),2)</f>
        <v>0</v>
      </c>
      <c r="C261" s="89" t="s">
        <v>13</v>
      </c>
      <c r="T261" s="18"/>
      <c r="U261" s="69"/>
    </row>
    <row r="262" spans="1:21" s="89" customFormat="1" ht="18" hidden="1" customHeight="1">
      <c r="A262" s="203"/>
      <c r="B262" s="207"/>
      <c r="T262" s="18"/>
      <c r="U262" s="69"/>
    </row>
    <row r="263" spans="1:21" s="89" customFormat="1" ht="18" customHeight="1">
      <c r="A263" s="93"/>
      <c r="B263" s="208"/>
      <c r="C263" s="209"/>
      <c r="D263" s="258" t="s">
        <v>497</v>
      </c>
      <c r="E263" s="676">
        <f>L263/T200</f>
        <v>220.26315789473685</v>
      </c>
      <c r="F263" s="677"/>
      <c r="G263" s="444" t="s">
        <v>549</v>
      </c>
      <c r="H263" s="23"/>
      <c r="I263" s="23"/>
      <c r="J263" s="23"/>
      <c r="K263" s="258" t="s">
        <v>500</v>
      </c>
      <c r="L263" s="676">
        <v>1674</v>
      </c>
      <c r="M263" s="677"/>
      <c r="N263" s="259" t="s">
        <v>227</v>
      </c>
      <c r="O263" s="209"/>
      <c r="P263" s="210"/>
      <c r="Q263" s="210"/>
      <c r="R263" s="210"/>
      <c r="S263" s="210"/>
      <c r="T263" s="70"/>
      <c r="U263" s="211"/>
    </row>
    <row r="264" spans="1:21" s="89" customFormat="1" ht="18" customHeight="1">
      <c r="A264" s="93"/>
      <c r="B264" s="208"/>
      <c r="C264" s="209"/>
      <c r="D264" s="258" t="s">
        <v>498</v>
      </c>
      <c r="E264" s="676">
        <v>0</v>
      </c>
      <c r="F264" s="677"/>
      <c r="G264" s="444" t="s">
        <v>549</v>
      </c>
      <c r="H264" s="209"/>
      <c r="I264" s="209"/>
      <c r="J264" s="209"/>
      <c r="K264" s="258" t="s">
        <v>501</v>
      </c>
      <c r="L264" s="676">
        <f>ROUND(T201*E264,2)</f>
        <v>0</v>
      </c>
      <c r="M264" s="677"/>
      <c r="N264" s="259" t="s">
        <v>227</v>
      </c>
      <c r="O264" s="209"/>
      <c r="P264" s="209"/>
      <c r="Q264" s="209"/>
      <c r="R264" s="209"/>
      <c r="S264" s="209"/>
      <c r="T264" s="209"/>
      <c r="U264" s="211"/>
    </row>
    <row r="265" spans="1:21" s="89" customFormat="1" ht="18" customHeight="1">
      <c r="A265" s="93"/>
      <c r="B265" s="208"/>
      <c r="C265" s="209"/>
      <c r="D265" s="258"/>
      <c r="E265" s="240"/>
      <c r="F265" s="240"/>
      <c r="G265" s="335"/>
      <c r="H265" s="209"/>
      <c r="I265" s="209"/>
      <c r="J265" s="209"/>
      <c r="K265" s="258"/>
      <c r="L265" s="240"/>
      <c r="M265" s="240"/>
      <c r="N265" s="259"/>
      <c r="O265" s="209"/>
      <c r="P265" s="209"/>
      <c r="Q265" s="209"/>
      <c r="R265" s="209"/>
      <c r="S265" s="209"/>
      <c r="T265" s="209"/>
      <c r="U265" s="211"/>
    </row>
    <row r="266" spans="1:21" s="89" customFormat="1" ht="33.75" customHeight="1">
      <c r="A266" s="790" t="s">
        <v>1429</v>
      </c>
      <c r="B266" s="711"/>
      <c r="C266" s="711"/>
      <c r="D266" s="711"/>
      <c r="E266" s="711"/>
      <c r="F266" s="711"/>
      <c r="G266" s="711"/>
      <c r="H266" s="711"/>
      <c r="I266" s="711"/>
      <c r="J266" s="711"/>
      <c r="K266" s="711"/>
      <c r="L266" s="711"/>
      <c r="M266" s="711"/>
      <c r="N266" s="711"/>
      <c r="O266" s="711"/>
      <c r="P266" s="711"/>
      <c r="Q266" s="711"/>
      <c r="R266" s="711"/>
      <c r="S266" s="711"/>
      <c r="T266" s="711"/>
      <c r="U266" s="712"/>
    </row>
    <row r="267" spans="1:21" s="89" customFormat="1" ht="18" customHeight="1" thickBot="1">
      <c r="A267" s="763"/>
      <c r="B267" s="701"/>
      <c r="C267" s="701"/>
      <c r="D267" s="701"/>
      <c r="E267" s="701"/>
      <c r="F267" s="701"/>
      <c r="G267" s="701"/>
      <c r="H267" s="701"/>
      <c r="I267" s="701"/>
      <c r="J267" s="701"/>
      <c r="K267" s="701"/>
      <c r="L267" s="701"/>
      <c r="M267" s="701"/>
      <c r="N267" s="701"/>
      <c r="O267" s="701"/>
      <c r="P267" s="701"/>
      <c r="Q267" s="701"/>
      <c r="R267" s="701"/>
      <c r="S267" s="701"/>
      <c r="T267" s="701"/>
      <c r="U267" s="702"/>
    </row>
    <row r="268" spans="1:21" s="158" customFormat="1" ht="18" customHeight="1">
      <c r="A268" s="185"/>
      <c r="T268" s="56"/>
      <c r="U268" s="56"/>
    </row>
    <row r="269" spans="1:21" s="158" customFormat="1" ht="18" hidden="1" customHeight="1">
      <c r="A269" s="186" t="s">
        <v>331</v>
      </c>
      <c r="T269" s="56"/>
      <c r="U269" s="56"/>
    </row>
    <row r="270" spans="1:21" s="158" customFormat="1" ht="18" hidden="1" customHeight="1">
      <c r="A270" s="158" t="s">
        <v>204</v>
      </c>
      <c r="D270" s="161"/>
      <c r="E270" s="162"/>
      <c r="F270" s="158" t="s">
        <v>4</v>
      </c>
      <c r="G270" s="148"/>
      <c r="H270" s="158" t="s">
        <v>5</v>
      </c>
      <c r="T270" s="56"/>
      <c r="U270" s="56"/>
    </row>
    <row r="271" spans="1:21" s="158" customFormat="1" ht="18" hidden="1" customHeight="1">
      <c r="A271" s="187" t="s">
        <v>327</v>
      </c>
      <c r="D271" s="161"/>
      <c r="E271" s="162"/>
      <c r="F271" s="187" t="s">
        <v>329</v>
      </c>
      <c r="G271" s="148"/>
      <c r="H271" s="158" t="s">
        <v>5</v>
      </c>
      <c r="T271" s="56"/>
      <c r="U271" s="56"/>
    </row>
    <row r="272" spans="1:21" s="158" customFormat="1" ht="18" hidden="1" customHeight="1">
      <c r="A272" s="187" t="s">
        <v>328</v>
      </c>
      <c r="D272" s="161"/>
      <c r="E272" s="162"/>
      <c r="F272" s="187" t="s">
        <v>330</v>
      </c>
      <c r="G272" s="148"/>
      <c r="H272" s="158" t="s">
        <v>5</v>
      </c>
      <c r="T272" s="56"/>
      <c r="U272" s="56"/>
    </row>
    <row r="273" spans="1:21" s="158" customFormat="1" ht="18" hidden="1" customHeight="1">
      <c r="A273" s="158" t="s">
        <v>206</v>
      </c>
      <c r="D273" s="161"/>
      <c r="E273" s="162"/>
      <c r="F273" s="158" t="s">
        <v>44</v>
      </c>
      <c r="G273" s="148"/>
      <c r="H273" s="158" t="s">
        <v>5</v>
      </c>
      <c r="T273" s="56"/>
      <c r="U273" s="56"/>
    </row>
    <row r="274" spans="1:21" s="158" customFormat="1" ht="18" hidden="1" customHeight="1">
      <c r="A274" s="158" t="s">
        <v>72</v>
      </c>
      <c r="F274" s="161" t="s">
        <v>9</v>
      </c>
      <c r="G274" s="168"/>
      <c r="H274" s="158" t="s">
        <v>73</v>
      </c>
      <c r="T274" s="56"/>
      <c r="U274" s="56"/>
    </row>
    <row r="275" spans="1:21" s="89" customFormat="1" ht="18" hidden="1" customHeight="1">
      <c r="A275" s="158" t="s">
        <v>314</v>
      </c>
      <c r="B275" s="158"/>
      <c r="C275" s="158"/>
      <c r="D275" s="161"/>
      <c r="E275" s="162"/>
      <c r="F275" s="158" t="s">
        <v>25</v>
      </c>
      <c r="G275" s="148"/>
      <c r="H275" s="158" t="s">
        <v>5</v>
      </c>
      <c r="T275" s="18"/>
      <c r="U275" s="18"/>
    </row>
    <row r="276" spans="1:21" s="158" customFormat="1" ht="18" hidden="1" customHeight="1">
      <c r="T276" s="56"/>
      <c r="U276" s="56"/>
    </row>
    <row r="277" spans="1:21" s="158" customFormat="1" ht="18" hidden="1" customHeight="1">
      <c r="A277" s="738" t="s">
        <v>332</v>
      </c>
      <c r="B277" s="730"/>
      <c r="C277" s="730"/>
      <c r="D277" s="730"/>
      <c r="E277" s="730"/>
      <c r="F277" s="730"/>
      <c r="G277" s="730"/>
      <c r="H277" s="730"/>
      <c r="I277" s="730"/>
      <c r="J277" s="730"/>
      <c r="K277" s="730"/>
      <c r="L277" s="730"/>
      <c r="M277" s="730"/>
      <c r="T277" s="56"/>
      <c r="U277" s="56"/>
    </row>
    <row r="278" spans="1:21" s="158" customFormat="1" ht="18" hidden="1" customHeight="1">
      <c r="A278" s="158" t="s">
        <v>20</v>
      </c>
      <c r="B278" s="148">
        <f>ROUND((G270*((G272+G271)/2)*G273*G274),2)</f>
        <v>0</v>
      </c>
      <c r="C278" s="158" t="s">
        <v>13</v>
      </c>
      <c r="T278" s="56"/>
      <c r="U278" s="56"/>
    </row>
    <row r="279" spans="1:21" s="158" customFormat="1" ht="18" hidden="1" customHeight="1">
      <c r="A279" s="738" t="s">
        <v>333</v>
      </c>
      <c r="B279" s="730"/>
      <c r="C279" s="730"/>
      <c r="D279" s="730"/>
      <c r="E279" s="730"/>
      <c r="F279" s="730"/>
      <c r="G279" s="730"/>
      <c r="H279" s="730"/>
      <c r="I279" s="730"/>
      <c r="J279" s="730"/>
      <c r="K279" s="730"/>
      <c r="L279" s="730"/>
      <c r="M279" s="730"/>
      <c r="T279" s="56"/>
      <c r="U279" s="56"/>
    </row>
    <row r="280" spans="1:21" s="158" customFormat="1" ht="18" hidden="1" customHeight="1">
      <c r="A280" s="158" t="s">
        <v>20</v>
      </c>
      <c r="B280" s="148">
        <f>ROUND(((2*G270+((G272+G271)/2))*G273*G274),2)</f>
        <v>0</v>
      </c>
      <c r="C280" s="158" t="s">
        <v>13</v>
      </c>
      <c r="T280" s="56"/>
      <c r="U280" s="56"/>
    </row>
    <row r="281" spans="1:21" s="89" customFormat="1" ht="18" hidden="1" customHeight="1">
      <c r="A281" s="739" t="s">
        <v>334</v>
      </c>
      <c r="B281" s="672"/>
      <c r="C281" s="672"/>
      <c r="D281" s="672"/>
      <c r="E281" s="672"/>
      <c r="F281" s="672"/>
      <c r="G281" s="672"/>
      <c r="H281" s="672"/>
      <c r="I281" s="672"/>
      <c r="J281" s="672"/>
      <c r="K281" s="672"/>
      <c r="L281" s="672"/>
      <c r="M281" s="672"/>
      <c r="T281" s="18"/>
      <c r="U281" s="18"/>
    </row>
    <row r="282" spans="1:21" s="89" customFormat="1" ht="18" hidden="1" customHeight="1">
      <c r="A282" s="189" t="s">
        <v>12</v>
      </c>
      <c r="B282" s="178">
        <f>ROUND(((G272+2)*G273*G274*G275),2)</f>
        <v>0</v>
      </c>
      <c r="C282" s="89" t="s">
        <v>13</v>
      </c>
      <c r="T282" s="18"/>
      <c r="U282" s="18"/>
    </row>
    <row r="283" spans="1:21" s="89" customFormat="1" ht="18" hidden="1" customHeight="1">
      <c r="A283" s="145"/>
      <c r="T283" s="18"/>
      <c r="U283" s="18"/>
    </row>
    <row r="284" spans="1:21" s="89" customFormat="1" ht="18" hidden="1" customHeight="1">
      <c r="A284" s="186" t="s">
        <v>322</v>
      </c>
      <c r="T284" s="18"/>
      <c r="U284" s="18"/>
    </row>
    <row r="285" spans="1:21" s="89" customFormat="1" ht="18" hidden="1" customHeight="1">
      <c r="A285" s="88" t="s">
        <v>204</v>
      </c>
      <c r="D285" s="122"/>
      <c r="E285" s="147"/>
      <c r="F285" s="89" t="s">
        <v>4</v>
      </c>
      <c r="G285" s="148"/>
      <c r="H285" s="89" t="s">
        <v>5</v>
      </c>
      <c r="T285" s="18"/>
      <c r="U285" s="18"/>
    </row>
    <row r="286" spans="1:21" s="89" customFormat="1" ht="18" hidden="1" customHeight="1">
      <c r="A286" s="88" t="s">
        <v>205</v>
      </c>
      <c r="D286" s="122"/>
      <c r="E286" s="147"/>
      <c r="F286" s="89" t="s">
        <v>6</v>
      </c>
      <c r="G286" s="148"/>
      <c r="H286" s="89" t="s">
        <v>5</v>
      </c>
      <c r="T286" s="18"/>
      <c r="U286" s="18"/>
    </row>
    <row r="287" spans="1:21" s="89" customFormat="1" ht="18" hidden="1" customHeight="1">
      <c r="A287" s="88" t="s">
        <v>206</v>
      </c>
      <c r="D287" s="122"/>
      <c r="E287" s="147"/>
      <c r="F287" s="88" t="s">
        <v>44</v>
      </c>
      <c r="G287" s="148"/>
      <c r="H287" s="89" t="s">
        <v>5</v>
      </c>
      <c r="T287" s="18"/>
      <c r="U287" s="18"/>
    </row>
    <row r="288" spans="1:21" s="89" customFormat="1" ht="18" hidden="1" customHeight="1">
      <c r="T288" s="18"/>
      <c r="U288" s="18"/>
    </row>
    <row r="289" spans="1:21" s="89" customFormat="1" ht="18" hidden="1" customHeight="1">
      <c r="A289" s="739" t="s">
        <v>323</v>
      </c>
      <c r="B289" s="672"/>
      <c r="C289" s="672"/>
      <c r="D289" s="672"/>
      <c r="E289" s="672"/>
      <c r="F289" s="672"/>
      <c r="G289" s="672"/>
      <c r="H289" s="672"/>
      <c r="I289" s="672"/>
      <c r="J289" s="672"/>
      <c r="K289" s="672"/>
      <c r="L289" s="672"/>
      <c r="M289" s="672"/>
      <c r="T289" s="18"/>
      <c r="U289" s="18"/>
    </row>
    <row r="290" spans="1:21" s="89" customFormat="1" ht="18" hidden="1" customHeight="1">
      <c r="A290" s="89" t="s">
        <v>20</v>
      </c>
      <c r="B290" s="117"/>
      <c r="C290" s="89" t="s">
        <v>13</v>
      </c>
      <c r="T290" s="18"/>
      <c r="U290" s="18"/>
    </row>
    <row r="291" spans="1:21" s="89" customFormat="1" ht="18" hidden="1" customHeight="1">
      <c r="A291" s="188" t="s">
        <v>324</v>
      </c>
      <c r="B291" s="150"/>
      <c r="C291" s="150"/>
      <c r="D291" s="150"/>
      <c r="E291" s="150"/>
      <c r="F291" s="150"/>
      <c r="G291" s="150"/>
      <c r="H291" s="150"/>
      <c r="I291" s="150"/>
      <c r="J291" s="150"/>
      <c r="K291" s="150"/>
      <c r="L291" s="150"/>
      <c r="M291" s="150"/>
      <c r="T291" s="18"/>
      <c r="U291" s="18"/>
    </row>
    <row r="292" spans="1:21" s="89" customFormat="1" ht="18" hidden="1" customHeight="1">
      <c r="A292" s="89" t="s">
        <v>20</v>
      </c>
      <c r="B292" s="117"/>
      <c r="C292" s="89" t="s">
        <v>13</v>
      </c>
      <c r="T292" s="18"/>
      <c r="U292" s="18"/>
    </row>
    <row r="293" spans="1:21" s="89" customFormat="1" ht="18" hidden="1" customHeight="1">
      <c r="U293" s="18"/>
    </row>
    <row r="294" spans="1:21" s="89" customFormat="1" ht="18" hidden="1" customHeight="1">
      <c r="A294" s="739" t="s">
        <v>325</v>
      </c>
      <c r="B294" s="672"/>
      <c r="C294" s="672"/>
      <c r="D294" s="672"/>
      <c r="E294" s="672"/>
      <c r="F294" s="672"/>
      <c r="G294" s="672"/>
      <c r="H294" s="672"/>
      <c r="I294" s="672"/>
      <c r="J294" s="672"/>
      <c r="K294" s="672"/>
      <c r="L294" s="672"/>
      <c r="M294" s="672"/>
      <c r="U294" s="18"/>
    </row>
    <row r="295" spans="1:21" s="89" customFormat="1" ht="18" hidden="1" customHeight="1">
      <c r="A295" s="190" t="s">
        <v>35</v>
      </c>
      <c r="B295" s="176"/>
      <c r="C295" s="89" t="s">
        <v>13</v>
      </c>
      <c r="U295" s="18"/>
    </row>
    <row r="296" spans="1:21" s="89" customFormat="1" ht="18" hidden="1" customHeight="1">
      <c r="A296" s="739" t="s">
        <v>326</v>
      </c>
      <c r="B296" s="672"/>
      <c r="C296" s="672"/>
      <c r="D296" s="672"/>
      <c r="E296" s="672"/>
      <c r="F296" s="672"/>
      <c r="G296" s="672"/>
      <c r="H296" s="672"/>
      <c r="I296" s="672"/>
      <c r="J296" s="672"/>
      <c r="K296" s="672"/>
      <c r="L296" s="672"/>
      <c r="M296" s="672"/>
      <c r="U296" s="18"/>
    </row>
    <row r="297" spans="1:21" s="89" customFormat="1" ht="18" hidden="1" customHeight="1">
      <c r="A297" s="190" t="s">
        <v>35</v>
      </c>
      <c r="B297" s="117"/>
      <c r="C297" s="89" t="s">
        <v>13</v>
      </c>
      <c r="U297" s="18"/>
    </row>
    <row r="298" spans="1:21" s="89" customFormat="1" ht="18" hidden="1" customHeight="1">
      <c r="A298" s="737" t="s">
        <v>315</v>
      </c>
      <c r="B298" s="672"/>
      <c r="C298" s="672"/>
      <c r="D298" s="672"/>
      <c r="E298" s="672"/>
      <c r="F298" s="672"/>
      <c r="G298" s="672"/>
      <c r="H298" s="672"/>
      <c r="I298" s="672"/>
      <c r="J298" s="672"/>
      <c r="K298" s="672"/>
      <c r="L298" s="672"/>
      <c r="M298" s="672"/>
      <c r="U298" s="18"/>
    </row>
    <row r="299" spans="1:21" s="89" customFormat="1" ht="18" hidden="1" customHeight="1">
      <c r="A299" s="189" t="s">
        <v>12</v>
      </c>
      <c r="B299" s="117"/>
      <c r="C299" s="89" t="s">
        <v>13</v>
      </c>
      <c r="U299" s="18"/>
    </row>
    <row r="300" spans="1:21" s="89" customFormat="1" ht="18" hidden="1" customHeight="1">
      <c r="B300" s="191"/>
      <c r="U300" s="18"/>
    </row>
    <row r="301" spans="1:21" s="89" customFormat="1" ht="18" hidden="1" customHeight="1">
      <c r="U301" s="23"/>
    </row>
    <row r="302" spans="1:21" s="89" customFormat="1" ht="18" customHeight="1" thickBot="1">
      <c r="A302" s="145" t="s">
        <v>80</v>
      </c>
      <c r="T302" s="18"/>
      <c r="U302" s="18"/>
    </row>
    <row r="303" spans="1:21" s="89" customFormat="1" ht="18" customHeight="1">
      <c r="A303" s="92"/>
      <c r="B303" s="91"/>
      <c r="C303" s="91"/>
      <c r="D303" s="91"/>
      <c r="E303" s="91"/>
      <c r="F303" s="91"/>
      <c r="G303" s="91"/>
      <c r="H303" s="91"/>
      <c r="I303" s="91"/>
      <c r="J303" s="91"/>
      <c r="K303" s="91"/>
      <c r="L303" s="91"/>
      <c r="M303" s="91"/>
      <c r="N303" s="91"/>
      <c r="O303" s="91"/>
      <c r="P303" s="91"/>
      <c r="Q303" s="91"/>
      <c r="R303" s="91"/>
      <c r="S303" s="91"/>
      <c r="T303" s="146"/>
      <c r="U303" s="68"/>
    </row>
    <row r="304" spans="1:21" s="89" customFormat="1" ht="18" customHeight="1">
      <c r="A304" s="93"/>
      <c r="C304" s="22"/>
      <c r="D304" s="22"/>
      <c r="E304" s="22"/>
      <c r="F304" s="22"/>
      <c r="G304" s="192"/>
      <c r="H304" s="192"/>
      <c r="I304" s="192"/>
      <c r="J304" s="192"/>
      <c r="K304" s="192"/>
      <c r="L304" s="192"/>
      <c r="M304" s="192"/>
      <c r="N304" s="192"/>
      <c r="O304" s="122"/>
      <c r="U304" s="77"/>
    </row>
    <row r="305" spans="1:21" s="89" customFormat="1" ht="18" customHeight="1">
      <c r="A305" s="93" t="s">
        <v>22</v>
      </c>
      <c r="D305" s="122"/>
      <c r="E305" s="147"/>
      <c r="F305" s="89" t="s">
        <v>4</v>
      </c>
      <c r="G305" s="148">
        <f>D316/10+0.2</f>
        <v>0.8</v>
      </c>
      <c r="H305" s="193" t="s">
        <v>79</v>
      </c>
      <c r="I305" s="89" t="s">
        <v>4</v>
      </c>
      <c r="J305" s="148"/>
      <c r="K305" s="193" t="s">
        <v>79</v>
      </c>
      <c r="M305" s="194"/>
      <c r="N305" s="194"/>
      <c r="O305" s="194"/>
      <c r="P305" s="194"/>
      <c r="Q305" s="194"/>
      <c r="R305" s="194"/>
      <c r="S305" s="194"/>
      <c r="T305" s="194"/>
      <c r="U305" s="195"/>
    </row>
    <row r="306" spans="1:21" s="89" customFormat="1" ht="18" customHeight="1">
      <c r="A306" s="93" t="s">
        <v>23</v>
      </c>
      <c r="F306" s="89" t="s">
        <v>6</v>
      </c>
      <c r="G306" s="148">
        <f>D317/10+0.2</f>
        <v>0.60000000000000009</v>
      </c>
      <c r="H306" s="193" t="s">
        <v>79</v>
      </c>
      <c r="I306" s="89" t="s">
        <v>6</v>
      </c>
      <c r="J306" s="148"/>
      <c r="K306" s="193" t="s">
        <v>79</v>
      </c>
      <c r="T306" s="18"/>
      <c r="U306" s="69"/>
    </row>
    <row r="307" spans="1:21" s="89" customFormat="1" ht="18" customHeight="1">
      <c r="A307" s="196" t="s">
        <v>208</v>
      </c>
      <c r="F307" s="122" t="s">
        <v>25</v>
      </c>
      <c r="G307" s="148">
        <v>0.05</v>
      </c>
      <c r="H307" s="193" t="s">
        <v>79</v>
      </c>
      <c r="I307" s="122" t="s">
        <v>25</v>
      </c>
      <c r="J307" s="148"/>
      <c r="K307" s="193" t="s">
        <v>79</v>
      </c>
      <c r="U307" s="77"/>
    </row>
    <row r="308" spans="1:21" s="89" customFormat="1" ht="18" customHeight="1">
      <c r="A308" s="149" t="s">
        <v>26</v>
      </c>
      <c r="B308" s="150"/>
      <c r="C308" s="150"/>
      <c r="D308" s="150"/>
      <c r="E308" s="150"/>
      <c r="F308" s="122" t="s">
        <v>9</v>
      </c>
      <c r="G308" s="148">
        <f>D319</f>
        <v>4</v>
      </c>
      <c r="H308" s="193" t="s">
        <v>361</v>
      </c>
      <c r="I308" s="122" t="s">
        <v>9</v>
      </c>
      <c r="J308" s="148"/>
      <c r="K308" s="193" t="s">
        <v>361</v>
      </c>
      <c r="M308" s="192"/>
      <c r="N308" s="192"/>
      <c r="O308" s="122"/>
      <c r="U308" s="77"/>
    </row>
    <row r="309" spans="1:21" s="89" customFormat="1" ht="18" customHeight="1">
      <c r="A309" s="149"/>
      <c r="B309" s="150"/>
      <c r="C309" s="150"/>
      <c r="D309" s="150"/>
      <c r="E309" s="150"/>
      <c r="F309" s="122"/>
      <c r="G309" s="151"/>
      <c r="L309" s="194"/>
      <c r="M309" s="194"/>
      <c r="N309" s="194"/>
      <c r="O309" s="194"/>
      <c r="P309" s="194"/>
      <c r="Q309" s="194"/>
      <c r="R309" s="194"/>
      <c r="S309" s="194"/>
      <c r="T309" s="194"/>
      <c r="U309" s="195"/>
    </row>
    <row r="310" spans="1:21" s="89" customFormat="1" ht="18" customHeight="1">
      <c r="A310" s="93" t="s">
        <v>28</v>
      </c>
      <c r="T310" s="18"/>
      <c r="U310" s="69"/>
    </row>
    <row r="311" spans="1:21" s="89" customFormat="1" ht="18" customHeight="1">
      <c r="A311" s="93" t="s">
        <v>20</v>
      </c>
      <c r="B311" s="125">
        <f>G305*G306*G307</f>
        <v>2.4000000000000007E-2</v>
      </c>
      <c r="C311" s="89" t="s">
        <v>29</v>
      </c>
      <c r="E311" s="89" t="s">
        <v>30</v>
      </c>
      <c r="H311" s="89" t="s">
        <v>31</v>
      </c>
      <c r="I311" s="125">
        <f>TRUNC(B311*G308,2)</f>
        <v>0.09</v>
      </c>
      <c r="J311" s="89" t="s">
        <v>13</v>
      </c>
      <c r="T311" s="18"/>
      <c r="U311" s="69"/>
    </row>
    <row r="312" spans="1:21" s="89" customFormat="1" ht="18" customHeight="1">
      <c r="A312" s="93" t="s">
        <v>34</v>
      </c>
      <c r="T312" s="18"/>
      <c r="U312" s="69"/>
    </row>
    <row r="313" spans="1:21" s="89" customFormat="1" ht="18" customHeight="1">
      <c r="A313" s="93" t="s">
        <v>35</v>
      </c>
      <c r="B313" s="125">
        <f>G307*2*(G305+G306)</f>
        <v>0.14000000000000001</v>
      </c>
      <c r="C313" s="89" t="s">
        <v>36</v>
      </c>
      <c r="E313" s="89" t="s">
        <v>30</v>
      </c>
      <c r="H313" s="89" t="s">
        <v>37</v>
      </c>
      <c r="I313" s="125">
        <f>TRUNC(B313*G308,2)</f>
        <v>0.56000000000000005</v>
      </c>
      <c r="J313" s="89" t="s">
        <v>38</v>
      </c>
      <c r="T313" s="18"/>
      <c r="U313" s="69"/>
    </row>
    <row r="314" spans="1:21" s="89" customFormat="1" ht="18" customHeight="1">
      <c r="A314" s="165"/>
      <c r="B314" s="194"/>
      <c r="C314" s="194"/>
      <c r="D314" s="194"/>
      <c r="E314" s="194"/>
      <c r="F314" s="194"/>
      <c r="G314" s="194"/>
      <c r="H314" s="194"/>
      <c r="I314" s="194"/>
      <c r="J314" s="194"/>
      <c r="K314" s="194"/>
      <c r="T314" s="18"/>
      <c r="U314" s="69"/>
    </row>
    <row r="315" spans="1:21" s="89" customFormat="1" ht="18" customHeight="1">
      <c r="A315" s="93"/>
      <c r="U315" s="78"/>
    </row>
    <row r="316" spans="1:21" s="89" customFormat="1" ht="18" customHeight="1">
      <c r="A316" s="93" t="s">
        <v>81</v>
      </c>
      <c r="C316" s="89" t="s">
        <v>82</v>
      </c>
      <c r="D316" s="197">
        <v>6</v>
      </c>
      <c r="E316" s="89" t="s">
        <v>83</v>
      </c>
      <c r="G316" s="89" t="s">
        <v>81</v>
      </c>
      <c r="I316" s="89" t="s">
        <v>82</v>
      </c>
      <c r="J316" s="197"/>
      <c r="K316" s="198" t="s">
        <v>83</v>
      </c>
      <c r="P316" s="683" t="s">
        <v>17</v>
      </c>
      <c r="Q316" s="684"/>
      <c r="R316" s="684"/>
      <c r="S316" s="684"/>
      <c r="T316" s="685"/>
      <c r="U316" s="79"/>
    </row>
    <row r="317" spans="1:21" s="89" customFormat="1" ht="18" customHeight="1">
      <c r="A317" s="93" t="s">
        <v>84</v>
      </c>
      <c r="C317" s="89" t="s">
        <v>71</v>
      </c>
      <c r="D317" s="197">
        <v>4</v>
      </c>
      <c r="E317" s="89" t="s">
        <v>83</v>
      </c>
      <c r="G317" s="89" t="s">
        <v>84</v>
      </c>
      <c r="I317" s="89" t="s">
        <v>71</v>
      </c>
      <c r="J317" s="197"/>
      <c r="K317" s="198" t="s">
        <v>83</v>
      </c>
      <c r="P317" s="750" t="s">
        <v>228</v>
      </c>
      <c r="Q317" s="681"/>
      <c r="R317" s="681"/>
      <c r="S317" s="682"/>
      <c r="T317" s="19">
        <f>I311</f>
        <v>0.09</v>
      </c>
      <c r="U317" s="79"/>
    </row>
    <row r="318" spans="1:21" s="89" customFormat="1" ht="18" customHeight="1">
      <c r="A318" s="93" t="s">
        <v>85</v>
      </c>
      <c r="C318" s="89" t="s">
        <v>42</v>
      </c>
      <c r="D318" s="197">
        <v>0.5</v>
      </c>
      <c r="E318" s="89" t="s">
        <v>83</v>
      </c>
      <c r="G318" s="89" t="s">
        <v>85</v>
      </c>
      <c r="I318" s="89" t="s">
        <v>42</v>
      </c>
      <c r="J318" s="197"/>
      <c r="K318" s="198" t="s">
        <v>83</v>
      </c>
      <c r="P318" s="697" t="s">
        <v>41</v>
      </c>
      <c r="Q318" s="681"/>
      <c r="R318" s="681"/>
      <c r="S318" s="682"/>
      <c r="T318" s="19">
        <f>I313</f>
        <v>0.56000000000000005</v>
      </c>
      <c r="U318" s="77"/>
    </row>
    <row r="319" spans="1:21" s="89" customFormat="1" ht="18" customHeight="1">
      <c r="A319" s="93" t="s">
        <v>86</v>
      </c>
      <c r="C319" s="89" t="s">
        <v>9</v>
      </c>
      <c r="D319" s="197">
        <v>4</v>
      </c>
      <c r="E319" s="89" t="s">
        <v>10</v>
      </c>
      <c r="G319" s="89" t="s">
        <v>86</v>
      </c>
      <c r="I319" s="89" t="s">
        <v>9</v>
      </c>
      <c r="J319" s="197"/>
      <c r="K319" s="198" t="s">
        <v>10</v>
      </c>
      <c r="L319" s="194"/>
      <c r="M319" s="194"/>
      <c r="N319" s="194"/>
      <c r="O319" s="194"/>
      <c r="P319" s="679" t="s">
        <v>21</v>
      </c>
      <c r="Q319" s="679"/>
      <c r="R319" s="679"/>
      <c r="S319" s="679"/>
      <c r="T319" s="19">
        <v>0</v>
      </c>
      <c r="U319" s="195"/>
    </row>
    <row r="320" spans="1:21" s="89" customFormat="1" ht="18" customHeight="1">
      <c r="A320" s="199" t="s">
        <v>242</v>
      </c>
      <c r="B320" s="198"/>
      <c r="C320" s="198"/>
      <c r="D320" s="197">
        <f>ROUND(D316*D317*D318*D319,2)</f>
        <v>48</v>
      </c>
      <c r="E320" s="198" t="s">
        <v>243</v>
      </c>
      <c r="G320" s="198" t="s">
        <v>242</v>
      </c>
      <c r="H320" s="198"/>
      <c r="I320" s="198"/>
      <c r="J320" s="197">
        <f>ROUND(J316*J317*J318*J319,2)</f>
        <v>0</v>
      </c>
      <c r="K320" s="198" t="s">
        <v>243</v>
      </c>
      <c r="P320" s="697" t="s">
        <v>87</v>
      </c>
      <c r="Q320" s="681"/>
      <c r="R320" s="681"/>
      <c r="S320" s="682"/>
      <c r="T320" s="19">
        <f>D320+J320</f>
        <v>48</v>
      </c>
      <c r="U320" s="69"/>
    </row>
    <row r="321" spans="1:32" s="89" customFormat="1" ht="18" customHeight="1">
      <c r="A321" s="93"/>
      <c r="P321" s="680" t="s">
        <v>362</v>
      </c>
      <c r="Q321" s="681"/>
      <c r="R321" s="681"/>
      <c r="S321" s="682"/>
      <c r="T321" s="19">
        <f>T320/0.39</f>
        <v>123.07692307692307</v>
      </c>
      <c r="U321" s="69"/>
    </row>
    <row r="322" spans="1:32" s="89" customFormat="1" ht="18" customHeight="1" thickBot="1">
      <c r="A322" s="200" t="s">
        <v>494</v>
      </c>
      <c r="B322" s="108"/>
      <c r="C322" s="108"/>
      <c r="D322" s="108"/>
      <c r="E322" s="108"/>
      <c r="F322" s="108"/>
      <c r="G322" s="108"/>
      <c r="H322" s="108"/>
      <c r="I322" s="108"/>
      <c r="J322" s="108"/>
      <c r="K322" s="108"/>
      <c r="L322" s="108"/>
      <c r="M322" s="108"/>
      <c r="N322" s="108"/>
      <c r="O322" s="108"/>
      <c r="P322" s="201" t="s">
        <v>363</v>
      </c>
      <c r="Q322" s="108"/>
      <c r="R322" s="108"/>
      <c r="S322" s="108"/>
      <c r="T322" s="202"/>
      <c r="U322" s="76"/>
    </row>
    <row r="323" spans="1:32" s="89" customFormat="1" ht="18" customHeight="1">
      <c r="A323" s="690"/>
      <c r="B323" s="690"/>
      <c r="C323" s="690"/>
      <c r="D323" s="690"/>
      <c r="E323" s="690"/>
      <c r="F323" s="690"/>
      <c r="G323" s="690"/>
      <c r="H323" s="690"/>
      <c r="I323" s="690"/>
      <c r="J323" s="690"/>
      <c r="K323" s="690"/>
      <c r="L323" s="690"/>
      <c r="M323" s="690"/>
      <c r="N323" s="690"/>
      <c r="O323" s="690"/>
      <c r="P323" s="690"/>
      <c r="Q323" s="690"/>
      <c r="R323" s="690"/>
      <c r="S323" s="690"/>
      <c r="T323" s="690"/>
      <c r="U323" s="690"/>
    </row>
    <row r="324" spans="1:32" s="89" customFormat="1" ht="18" hidden="1" customHeight="1">
      <c r="A324" s="93"/>
      <c r="T324" s="18"/>
      <c r="U324" s="69"/>
    </row>
    <row r="325" spans="1:32" s="89" customFormat="1" ht="18" customHeight="1" thickBot="1">
      <c r="A325" s="499" t="s">
        <v>388</v>
      </c>
      <c r="B325" s="500"/>
      <c r="C325" s="500"/>
      <c r="D325" s="500"/>
      <c r="E325" s="500"/>
      <c r="F325" s="500"/>
      <c r="G325" s="500"/>
      <c r="H325" s="500"/>
      <c r="I325" s="500"/>
      <c r="J325" s="500"/>
      <c r="K325" s="500"/>
      <c r="L325" s="500"/>
      <c r="M325" s="500"/>
      <c r="N325" s="500"/>
      <c r="O325" s="500"/>
      <c r="P325" s="500"/>
      <c r="Q325" s="500"/>
      <c r="R325" s="500"/>
      <c r="S325" s="500"/>
      <c r="T325" s="501"/>
      <c r="U325" s="501"/>
    </row>
    <row r="326" spans="1:32" s="89" customFormat="1" ht="18" customHeight="1">
      <c r="A326" s="92"/>
      <c r="B326" s="91"/>
      <c r="C326" s="91"/>
      <c r="D326" s="91"/>
      <c r="E326" s="91"/>
      <c r="F326" s="91"/>
      <c r="G326" s="91"/>
      <c r="H326" s="91"/>
      <c r="I326" s="91"/>
      <c r="J326" s="91"/>
      <c r="K326" s="91"/>
      <c r="L326" s="91"/>
      <c r="M326" s="91"/>
      <c r="N326" s="91"/>
      <c r="O326" s="91"/>
      <c r="P326" s="91"/>
      <c r="Q326" s="91"/>
      <c r="R326" s="91"/>
      <c r="S326" s="91"/>
      <c r="T326" s="146"/>
      <c r="U326" s="68"/>
    </row>
    <row r="327" spans="1:32" s="264" customFormat="1" ht="18" customHeight="1">
      <c r="A327" s="502" t="s">
        <v>112</v>
      </c>
      <c r="F327" s="264" t="s">
        <v>113</v>
      </c>
      <c r="G327" s="265">
        <f>2*1.5+0.6</f>
        <v>3.6</v>
      </c>
      <c r="H327" s="503" t="s">
        <v>79</v>
      </c>
      <c r="I327" s="503"/>
      <c r="J327" s="503"/>
      <c r="K327" s="503"/>
      <c r="L327" s="503" t="s">
        <v>112</v>
      </c>
      <c r="M327" s="503"/>
      <c r="N327" s="503"/>
      <c r="O327" s="503"/>
      <c r="P327" s="503"/>
      <c r="Q327" s="504" t="s">
        <v>114</v>
      </c>
      <c r="R327" s="265"/>
      <c r="S327" s="264" t="s">
        <v>79</v>
      </c>
      <c r="T327" s="266"/>
      <c r="U327" s="69"/>
      <c r="V327" s="267"/>
      <c r="W327" s="268"/>
      <c r="X327" s="268"/>
      <c r="Y327" s="268"/>
      <c r="Z327" s="268"/>
      <c r="AA327" s="268"/>
      <c r="AB327" s="268"/>
      <c r="AC327" s="268"/>
      <c r="AD327" s="268"/>
      <c r="AE327" s="268"/>
      <c r="AF327" s="268"/>
    </row>
    <row r="328" spans="1:32" s="264" customFormat="1" ht="18" customHeight="1">
      <c r="A328" s="502" t="s">
        <v>115</v>
      </c>
      <c r="F328" s="264" t="s">
        <v>116</v>
      </c>
      <c r="G328" s="265">
        <f>0.6*1.5</f>
        <v>0.89999999999999991</v>
      </c>
      <c r="H328" s="503" t="s">
        <v>38</v>
      </c>
      <c r="J328" s="503"/>
      <c r="K328" s="503"/>
      <c r="L328" s="503" t="s">
        <v>115</v>
      </c>
      <c r="M328" s="503"/>
      <c r="N328" s="503"/>
      <c r="O328" s="503"/>
      <c r="P328" s="503"/>
      <c r="Q328" s="504" t="s">
        <v>117</v>
      </c>
      <c r="R328" s="265"/>
      <c r="S328" s="264" t="s">
        <v>38</v>
      </c>
      <c r="T328" s="266"/>
      <c r="U328" s="69"/>
      <c r="V328" s="267"/>
      <c r="W328" s="268"/>
      <c r="X328" s="268">
        <f>6.2+0.65</f>
        <v>6.8500000000000005</v>
      </c>
      <c r="Y328" s="268"/>
      <c r="Z328" s="268"/>
      <c r="AA328" s="268"/>
      <c r="AB328" s="268"/>
      <c r="AC328" s="268"/>
      <c r="AD328" s="268"/>
      <c r="AE328" s="268"/>
      <c r="AF328" s="268"/>
    </row>
    <row r="329" spans="1:32" s="264" customFormat="1" ht="18" customHeight="1">
      <c r="A329" s="502"/>
      <c r="G329" s="505"/>
      <c r="H329" s="503"/>
      <c r="I329" s="503"/>
      <c r="J329" s="503"/>
      <c r="K329" s="503"/>
      <c r="L329" s="503"/>
      <c r="M329" s="503"/>
      <c r="N329" s="503"/>
      <c r="O329" s="503"/>
      <c r="P329" s="503"/>
      <c r="Q329" s="503"/>
      <c r="R329" s="505"/>
      <c r="T329" s="266"/>
      <c r="U329" s="69"/>
      <c r="V329" s="267"/>
      <c r="W329" s="268"/>
      <c r="X329" s="268">
        <f>27.2+1.3</f>
        <v>28.5</v>
      </c>
      <c r="Y329" s="268"/>
      <c r="Z329" s="268"/>
      <c r="AA329" s="268"/>
      <c r="AB329" s="268"/>
      <c r="AC329" s="268"/>
      <c r="AD329" s="268"/>
      <c r="AE329" s="268"/>
      <c r="AF329" s="268"/>
    </row>
    <row r="330" spans="1:32" s="264" customFormat="1" ht="18" customHeight="1">
      <c r="A330" s="502" t="s">
        <v>118</v>
      </c>
      <c r="F330" s="264" t="s">
        <v>119</v>
      </c>
      <c r="G330" s="265">
        <v>29.4</v>
      </c>
      <c r="H330" s="503" t="s">
        <v>79</v>
      </c>
      <c r="I330" s="503"/>
      <c r="J330" s="503"/>
      <c r="K330" s="503"/>
      <c r="L330" s="503" t="s">
        <v>118</v>
      </c>
      <c r="M330" s="503"/>
      <c r="N330" s="503"/>
      <c r="O330" s="503"/>
      <c r="P330" s="503"/>
      <c r="Q330" s="503" t="s">
        <v>120</v>
      </c>
      <c r="R330" s="265"/>
      <c r="S330" s="264" t="s">
        <v>79</v>
      </c>
      <c r="T330" s="266"/>
      <c r="U330" s="69"/>
      <c r="V330" s="267"/>
      <c r="W330" s="268"/>
      <c r="X330" s="268">
        <f t="shared" ref="X330:X331" si="6">27.2+1.3</f>
        <v>28.5</v>
      </c>
      <c r="Y330" s="268"/>
      <c r="Z330" s="268"/>
      <c r="AA330" s="268"/>
      <c r="AB330" s="268"/>
      <c r="AC330" s="268"/>
      <c r="AD330" s="268"/>
      <c r="AE330" s="268"/>
      <c r="AF330" s="268"/>
    </row>
    <row r="331" spans="1:32" s="264" customFormat="1" ht="18" customHeight="1">
      <c r="A331" s="502"/>
      <c r="T331" s="266"/>
      <c r="U331" s="69"/>
      <c r="V331" s="267"/>
      <c r="W331" s="268"/>
      <c r="X331" s="268">
        <f t="shared" si="6"/>
        <v>28.5</v>
      </c>
      <c r="Y331" s="268"/>
      <c r="Z331" s="268"/>
      <c r="AA331" s="268"/>
      <c r="AB331" s="268"/>
      <c r="AC331" s="268"/>
      <c r="AD331" s="268"/>
      <c r="AE331" s="268"/>
      <c r="AF331" s="268"/>
    </row>
    <row r="332" spans="1:32" s="264" customFormat="1" ht="18" customHeight="1">
      <c r="A332" s="502"/>
      <c r="P332" s="751" t="s">
        <v>17</v>
      </c>
      <c r="Q332" s="752"/>
      <c r="R332" s="752"/>
      <c r="S332" s="752"/>
      <c r="T332" s="753"/>
      <c r="U332" s="78"/>
      <c r="V332" s="267"/>
      <c r="W332" s="268"/>
      <c r="X332" s="268">
        <f>6.2+0.65</f>
        <v>6.8500000000000005</v>
      </c>
      <c r="Y332" s="268"/>
      <c r="Z332" s="268"/>
      <c r="AA332" s="268"/>
      <c r="AB332" s="268"/>
      <c r="AC332" s="268"/>
      <c r="AD332" s="268"/>
      <c r="AE332" s="268"/>
      <c r="AF332" s="268"/>
    </row>
    <row r="333" spans="1:32" s="264" customFormat="1" ht="18" customHeight="1">
      <c r="A333" s="502" t="s">
        <v>121</v>
      </c>
      <c r="F333" s="264" t="s">
        <v>9</v>
      </c>
      <c r="G333" s="269">
        <v>2</v>
      </c>
      <c r="H333" s="264" t="s">
        <v>10</v>
      </c>
      <c r="J333" s="503" t="s">
        <v>9</v>
      </c>
      <c r="K333" s="269"/>
      <c r="L333" s="503" t="s">
        <v>10</v>
      </c>
      <c r="P333" s="691" t="s">
        <v>1274</v>
      </c>
      <c r="Q333" s="692"/>
      <c r="R333" s="692"/>
      <c r="S333" s="693"/>
      <c r="T333" s="270">
        <f>I338+I356+I403+I449</f>
        <v>52.92</v>
      </c>
      <c r="U333" s="79"/>
      <c r="V333" s="267"/>
      <c r="W333" s="268"/>
      <c r="X333" s="268">
        <f>SUM(X328:X332)</f>
        <v>99.199999999999989</v>
      </c>
      <c r="Y333" s="268"/>
      <c r="Z333" s="268"/>
      <c r="AA333" s="268"/>
      <c r="AB333" s="268"/>
      <c r="AC333" s="268"/>
      <c r="AD333" s="268"/>
      <c r="AE333" s="268"/>
      <c r="AF333" s="268"/>
    </row>
    <row r="334" spans="1:32" s="264" customFormat="1" ht="18" customHeight="1">
      <c r="A334" s="502" t="s">
        <v>122</v>
      </c>
      <c r="F334" s="264" t="s">
        <v>123</v>
      </c>
      <c r="G334" s="269">
        <v>1</v>
      </c>
      <c r="H334" s="264" t="s">
        <v>124</v>
      </c>
      <c r="J334" s="503" t="s">
        <v>123</v>
      </c>
      <c r="K334" s="269"/>
      <c r="L334" s="503" t="s">
        <v>124</v>
      </c>
      <c r="P334" s="694" t="s">
        <v>41</v>
      </c>
      <c r="Q334" s="695"/>
      <c r="R334" s="695"/>
      <c r="S334" s="696"/>
      <c r="T334" s="270">
        <f>+I358+I340+I405+I451</f>
        <v>211.68</v>
      </c>
      <c r="U334" s="77"/>
      <c r="V334" s="267"/>
      <c r="W334" s="268"/>
      <c r="X334" s="268"/>
      <c r="Y334" s="268"/>
      <c r="Z334" s="268"/>
      <c r="AA334" s="268"/>
      <c r="AB334" s="268"/>
      <c r="AC334" s="268"/>
      <c r="AD334" s="268"/>
      <c r="AE334" s="268"/>
      <c r="AF334" s="268"/>
    </row>
    <row r="335" spans="1:32" s="264" customFormat="1" ht="18" customHeight="1">
      <c r="A335" s="502" t="s">
        <v>125</v>
      </c>
      <c r="F335" s="264" t="s">
        <v>126</v>
      </c>
      <c r="G335" s="269">
        <f>G334*G333</f>
        <v>2</v>
      </c>
      <c r="H335" s="264" t="s">
        <v>10</v>
      </c>
      <c r="J335" s="503" t="s">
        <v>126</v>
      </c>
      <c r="K335" s="269">
        <f>K334*K333</f>
        <v>0</v>
      </c>
      <c r="L335" s="503" t="s">
        <v>10</v>
      </c>
      <c r="P335" s="694" t="s">
        <v>21</v>
      </c>
      <c r="Q335" s="695"/>
      <c r="R335" s="695"/>
      <c r="S335" s="696"/>
      <c r="T335" s="57">
        <f>O346</f>
        <v>13450</v>
      </c>
      <c r="U335" s="77"/>
      <c r="V335" s="271">
        <f>T335/T333</f>
        <v>254.15721844293273</v>
      </c>
      <c r="W335" s="268"/>
      <c r="X335" s="268"/>
      <c r="Y335" s="268"/>
      <c r="Z335" s="268"/>
      <c r="AA335" s="268"/>
      <c r="AB335" s="268"/>
      <c r="AC335" s="268"/>
      <c r="AD335" s="268"/>
      <c r="AE335" s="268"/>
      <c r="AF335" s="268"/>
    </row>
    <row r="336" spans="1:32" s="264" customFormat="1" ht="18" customHeight="1">
      <c r="A336" s="502"/>
      <c r="L336" s="506"/>
      <c r="M336" s="506"/>
      <c r="N336" s="506"/>
      <c r="O336" s="507"/>
      <c r="P336" s="686" t="s">
        <v>397</v>
      </c>
      <c r="Q336" s="687"/>
      <c r="R336" s="687"/>
      <c r="S336" s="688"/>
      <c r="T336" s="272">
        <f>O348</f>
        <v>0</v>
      </c>
      <c r="U336" s="77"/>
      <c r="V336" s="271">
        <f>T336/T333</f>
        <v>0</v>
      </c>
      <c r="W336" s="268"/>
      <c r="X336" s="268"/>
      <c r="Y336" s="268"/>
      <c r="Z336" s="268"/>
      <c r="AA336" s="268"/>
      <c r="AB336" s="268"/>
      <c r="AC336" s="268"/>
      <c r="AD336" s="268"/>
      <c r="AE336" s="268"/>
      <c r="AF336" s="268"/>
    </row>
    <row r="337" spans="1:32" s="264" customFormat="1" ht="18" customHeight="1">
      <c r="A337" s="508" t="s">
        <v>209</v>
      </c>
      <c r="B337" s="503"/>
      <c r="C337" s="503"/>
      <c r="D337" s="503"/>
      <c r="E337" s="503"/>
      <c r="F337" s="503"/>
      <c r="G337" s="503"/>
      <c r="H337" s="503"/>
      <c r="I337" s="503"/>
      <c r="J337" s="503"/>
      <c r="K337" s="503"/>
      <c r="L337" s="509"/>
      <c r="M337" s="509"/>
      <c r="N337" s="509"/>
      <c r="O337" s="510"/>
      <c r="P337" s="689" t="s">
        <v>398</v>
      </c>
      <c r="Q337" s="689"/>
      <c r="R337" s="689"/>
      <c r="S337" s="689"/>
      <c r="T337" s="272">
        <f t="shared" ref="T337:T338" si="7">O349</f>
        <v>0</v>
      </c>
      <c r="U337" s="77"/>
      <c r="V337" s="267"/>
      <c r="W337" s="268"/>
      <c r="X337" s="268"/>
      <c r="Y337" s="268"/>
      <c r="Z337" s="268"/>
      <c r="AA337" s="268"/>
      <c r="AB337" s="268"/>
      <c r="AC337" s="268"/>
      <c r="AD337" s="268"/>
      <c r="AE337" s="268"/>
      <c r="AF337" s="268"/>
    </row>
    <row r="338" spans="1:32" s="264" customFormat="1" ht="18" customHeight="1">
      <c r="A338" s="508" t="s">
        <v>74</v>
      </c>
      <c r="B338" s="265">
        <f>ROUND(((G330*G328)+(R328*R330)),2)</f>
        <v>26.46</v>
      </c>
      <c r="C338" s="503" t="s">
        <v>127</v>
      </c>
      <c r="D338" s="503"/>
      <c r="E338" s="503" t="s">
        <v>75</v>
      </c>
      <c r="F338" s="503"/>
      <c r="G338" s="503"/>
      <c r="H338" s="503" t="s">
        <v>76</v>
      </c>
      <c r="I338" s="269">
        <f>B338*(G335+K335)</f>
        <v>52.92</v>
      </c>
      <c r="J338" s="503" t="s">
        <v>13</v>
      </c>
      <c r="K338" s="503"/>
      <c r="L338" s="503"/>
      <c r="M338" s="511" t="s">
        <v>221</v>
      </c>
      <c r="N338" s="273"/>
      <c r="O338" s="510" t="s">
        <v>222</v>
      </c>
      <c r="P338" s="689" t="s">
        <v>473</v>
      </c>
      <c r="Q338" s="689"/>
      <c r="R338" s="689"/>
      <c r="S338" s="689"/>
      <c r="T338" s="272">
        <f t="shared" si="7"/>
        <v>0</v>
      </c>
      <c r="U338" s="77"/>
      <c r="V338" s="267"/>
      <c r="W338" s="268"/>
      <c r="X338" s="268"/>
      <c r="Y338" s="268"/>
      <c r="Z338" s="268"/>
      <c r="AA338" s="268"/>
      <c r="AB338" s="268"/>
      <c r="AC338" s="268"/>
      <c r="AD338" s="268"/>
      <c r="AE338" s="268"/>
      <c r="AF338" s="268"/>
    </row>
    <row r="339" spans="1:32" s="264" customFormat="1" ht="18" customHeight="1">
      <c r="A339" s="508" t="s">
        <v>210</v>
      </c>
      <c r="B339" s="505"/>
      <c r="C339" s="503"/>
      <c r="D339" s="503"/>
      <c r="E339" s="503"/>
      <c r="F339" s="503"/>
      <c r="G339" s="503"/>
      <c r="H339" s="503"/>
      <c r="I339" s="503"/>
      <c r="J339" s="503"/>
      <c r="K339" s="503"/>
      <c r="L339" s="503"/>
      <c r="M339" s="503"/>
      <c r="N339" s="503"/>
      <c r="O339" s="503"/>
      <c r="P339" s="724" t="s">
        <v>474</v>
      </c>
      <c r="Q339" s="725"/>
      <c r="R339" s="725"/>
      <c r="S339" s="726"/>
      <c r="T339" s="57">
        <v>0</v>
      </c>
      <c r="U339" s="69"/>
      <c r="V339" s="267"/>
      <c r="W339" s="268"/>
      <c r="X339" s="268"/>
      <c r="Y339" s="268"/>
      <c r="Z339" s="268"/>
      <c r="AA339" s="268"/>
      <c r="AB339" s="268"/>
      <c r="AC339" s="268"/>
      <c r="AD339" s="268"/>
      <c r="AE339" s="268"/>
      <c r="AF339" s="268"/>
    </row>
    <row r="340" spans="1:32" s="264" customFormat="1" ht="18" customHeight="1">
      <c r="A340" s="508" t="s">
        <v>77</v>
      </c>
      <c r="B340" s="265">
        <f>ROUND(((G327*G330)+(R327*R330)),2)</f>
        <v>105.84</v>
      </c>
      <c r="C340" s="503" t="s">
        <v>128</v>
      </c>
      <c r="D340" s="503"/>
      <c r="E340" s="503" t="s">
        <v>75</v>
      </c>
      <c r="F340" s="503"/>
      <c r="G340" s="503"/>
      <c r="H340" s="503" t="s">
        <v>78</v>
      </c>
      <c r="I340" s="703">
        <f>B340*(G335+K335)</f>
        <v>211.68</v>
      </c>
      <c r="J340" s="704"/>
      <c r="K340" s="503" t="s">
        <v>38</v>
      </c>
      <c r="L340" s="503"/>
      <c r="M340" s="503"/>
      <c r="N340" s="503"/>
      <c r="O340" s="503"/>
      <c r="P340" s="686" t="s">
        <v>471</v>
      </c>
      <c r="Q340" s="687"/>
      <c r="R340" s="687"/>
      <c r="S340" s="688"/>
      <c r="T340" s="57">
        <f>I342</f>
        <v>0</v>
      </c>
      <c r="U340" s="69"/>
      <c r="V340" s="267"/>
      <c r="W340" s="268"/>
      <c r="X340" s="268"/>
      <c r="Y340" s="268"/>
      <c r="Z340" s="268"/>
      <c r="AA340" s="268"/>
      <c r="AB340" s="268"/>
      <c r="AC340" s="268"/>
      <c r="AD340" s="268"/>
      <c r="AE340" s="268"/>
      <c r="AF340" s="268"/>
    </row>
    <row r="341" spans="1:32" s="264" customFormat="1" ht="18" customHeight="1">
      <c r="A341" s="508" t="s">
        <v>229</v>
      </c>
      <c r="B341" s="505"/>
      <c r="C341" s="503"/>
      <c r="D341" s="503"/>
      <c r="E341" s="503"/>
      <c r="F341" s="503"/>
      <c r="G341" s="503"/>
      <c r="H341" s="503"/>
      <c r="I341" s="503"/>
      <c r="J341" s="503"/>
      <c r="K341" s="503"/>
      <c r="L341" s="503"/>
      <c r="M341" s="503"/>
      <c r="N341" s="503"/>
      <c r="O341" s="503"/>
      <c r="P341" s="724" t="s">
        <v>472</v>
      </c>
      <c r="Q341" s="725"/>
      <c r="R341" s="725"/>
      <c r="S341" s="726"/>
      <c r="T341" s="57">
        <f>N338*G335</f>
        <v>0</v>
      </c>
      <c r="U341" s="69"/>
      <c r="V341" s="274"/>
      <c r="W341" s="268"/>
      <c r="X341" s="268"/>
      <c r="Y341" s="268"/>
      <c r="Z341" s="268"/>
      <c r="AA341" s="268"/>
      <c r="AB341" s="268"/>
      <c r="AC341" s="268"/>
      <c r="AD341" s="268"/>
      <c r="AE341" s="268"/>
      <c r="AF341" s="268"/>
    </row>
    <row r="342" spans="1:32" s="264" customFormat="1" ht="18" customHeight="1">
      <c r="A342" s="508" t="s">
        <v>230</v>
      </c>
      <c r="B342" s="265">
        <f>N338</f>
        <v>0</v>
      </c>
      <c r="C342" s="503" t="s">
        <v>231</v>
      </c>
      <c r="D342" s="503"/>
      <c r="E342" s="503" t="s">
        <v>232</v>
      </c>
      <c r="F342" s="265"/>
      <c r="G342" s="503" t="s">
        <v>233</v>
      </c>
      <c r="H342" s="503" t="s">
        <v>234</v>
      </c>
      <c r="I342" s="703">
        <f>B342*(G335+K335)*F342</f>
        <v>0</v>
      </c>
      <c r="J342" s="704"/>
      <c r="K342" s="503" t="s">
        <v>235</v>
      </c>
      <c r="L342" s="503"/>
      <c r="M342" s="503"/>
      <c r="N342" s="503"/>
      <c r="O342" s="503"/>
      <c r="T342" s="266"/>
      <c r="U342" s="69"/>
      <c r="V342" s="267"/>
      <c r="W342" s="268"/>
      <c r="X342" s="268"/>
      <c r="Y342" s="268"/>
      <c r="Z342" s="268"/>
      <c r="AA342" s="268"/>
      <c r="AB342" s="268"/>
      <c r="AC342" s="268"/>
      <c r="AD342" s="268"/>
      <c r="AE342" s="268"/>
      <c r="AF342" s="268"/>
    </row>
    <row r="343" spans="1:32" s="89" customFormat="1" ht="13.5" customHeight="1">
      <c r="A343" s="93"/>
      <c r="L343" s="122"/>
      <c r="T343" s="18"/>
      <c r="U343" s="80"/>
    </row>
    <row r="344" spans="1:32" s="89" customFormat="1" ht="12" customHeight="1">
      <c r="A344" s="203"/>
      <c r="B344" s="207"/>
      <c r="T344" s="18"/>
      <c r="U344" s="69"/>
    </row>
    <row r="345" spans="1:32" s="89" customFormat="1" ht="12" customHeight="1">
      <c r="A345" s="203"/>
      <c r="B345" s="207"/>
      <c r="T345" s="18"/>
      <c r="U345" s="69"/>
    </row>
    <row r="346" spans="1:32" s="89" customFormat="1" ht="18" customHeight="1">
      <c r="A346" s="93"/>
      <c r="B346" s="208"/>
      <c r="C346" s="209"/>
      <c r="D346" s="258" t="s">
        <v>497</v>
      </c>
      <c r="E346" s="676">
        <f>O346/T333</f>
        <v>254.15721844293273</v>
      </c>
      <c r="F346" s="677"/>
      <c r="G346" s="444" t="s">
        <v>549</v>
      </c>
      <c r="H346" s="23"/>
      <c r="I346" s="23"/>
      <c r="J346" s="23"/>
      <c r="N346" s="258" t="s">
        <v>500</v>
      </c>
      <c r="O346" s="676">
        <v>13450</v>
      </c>
      <c r="P346" s="677"/>
      <c r="Q346" s="259" t="s">
        <v>227</v>
      </c>
      <c r="R346" s="210"/>
      <c r="S346" s="210"/>
      <c r="T346" s="70"/>
      <c r="U346" s="211"/>
    </row>
    <row r="347" spans="1:32" s="89" customFormat="1" ht="18" customHeight="1">
      <c r="A347" s="93"/>
      <c r="B347" s="208"/>
      <c r="C347" s="209"/>
      <c r="D347" s="258" t="s">
        <v>498</v>
      </c>
      <c r="E347" s="676">
        <v>0</v>
      </c>
      <c r="F347" s="677"/>
      <c r="G347" s="444" t="s">
        <v>549</v>
      </c>
      <c r="H347" s="209"/>
      <c r="I347" s="209"/>
      <c r="J347" s="209"/>
      <c r="N347" s="258" t="s">
        <v>501</v>
      </c>
      <c r="O347" s="676">
        <f t="shared" ref="O347:O348" si="8">E347*$T$333</f>
        <v>0</v>
      </c>
      <c r="P347" s="677"/>
      <c r="Q347" s="259" t="s">
        <v>227</v>
      </c>
      <c r="R347" s="209"/>
      <c r="S347" s="209"/>
      <c r="T347" s="209"/>
      <c r="U347" s="211"/>
    </row>
    <row r="348" spans="1:32" s="89" customFormat="1" ht="18" customHeight="1">
      <c r="A348" s="93"/>
      <c r="B348" s="208"/>
      <c r="C348" s="209"/>
      <c r="D348" s="258" t="s">
        <v>504</v>
      </c>
      <c r="E348" s="676">
        <v>0</v>
      </c>
      <c r="F348" s="677"/>
      <c r="G348" s="444" t="s">
        <v>549</v>
      </c>
      <c r="H348" s="23"/>
      <c r="I348" s="23"/>
      <c r="J348" s="23"/>
      <c r="N348" s="258" t="s">
        <v>505</v>
      </c>
      <c r="O348" s="676">
        <f t="shared" si="8"/>
        <v>0</v>
      </c>
      <c r="P348" s="677"/>
      <c r="Q348" s="259" t="s">
        <v>227</v>
      </c>
      <c r="R348" s="210"/>
      <c r="S348" s="210"/>
      <c r="T348" s="70"/>
      <c r="U348" s="211"/>
    </row>
    <row r="349" spans="1:32" s="89" customFormat="1" ht="18" customHeight="1">
      <c r="A349" s="93"/>
      <c r="B349" s="208"/>
      <c r="C349" s="209"/>
      <c r="D349" s="258" t="s">
        <v>506</v>
      </c>
      <c r="E349" s="676">
        <v>0</v>
      </c>
      <c r="F349" s="677"/>
      <c r="G349" s="259" t="s">
        <v>10</v>
      </c>
      <c r="H349" s="209"/>
      <c r="I349" s="209"/>
      <c r="J349" s="209"/>
      <c r="N349" s="258" t="s">
        <v>507</v>
      </c>
      <c r="O349" s="676"/>
      <c r="P349" s="677"/>
      <c r="Q349" s="259" t="s">
        <v>10</v>
      </c>
      <c r="R349" s="209"/>
      <c r="S349" s="209"/>
      <c r="T349" s="209"/>
      <c r="U349" s="211"/>
    </row>
    <row r="350" spans="1:32" s="89" customFormat="1" ht="16.5" customHeight="1">
      <c r="A350" s="93"/>
      <c r="B350" s="208"/>
      <c r="C350" s="209"/>
      <c r="D350" s="512" t="s">
        <v>1265</v>
      </c>
      <c r="E350" s="676"/>
      <c r="F350" s="677"/>
      <c r="G350" s="259" t="s">
        <v>10</v>
      </c>
      <c r="H350" s="209"/>
      <c r="I350" s="209"/>
      <c r="J350" s="209"/>
      <c r="N350" s="512" t="s">
        <v>1266</v>
      </c>
      <c r="O350" s="676"/>
      <c r="P350" s="677"/>
      <c r="Q350" s="444" t="s">
        <v>79</v>
      </c>
      <c r="R350" s="209"/>
      <c r="S350" s="209"/>
      <c r="T350" s="209"/>
      <c r="U350" s="211"/>
    </row>
    <row r="351" spans="1:32" s="89" customFormat="1" ht="18" customHeight="1">
      <c r="A351" s="93"/>
      <c r="B351" s="208"/>
      <c r="C351" s="209"/>
      <c r="D351" s="258"/>
      <c r="E351" s="240"/>
      <c r="F351" s="240"/>
      <c r="G351" s="335"/>
      <c r="H351" s="209"/>
      <c r="I351" s="209"/>
      <c r="J351" s="209"/>
      <c r="K351" s="258"/>
      <c r="L351" s="240"/>
      <c r="M351" s="240"/>
      <c r="N351" s="259"/>
      <c r="O351" s="209"/>
      <c r="P351" s="209"/>
      <c r="Q351" s="209"/>
      <c r="R351" s="209"/>
      <c r="S351" s="209"/>
      <c r="T351" s="209"/>
      <c r="U351" s="211"/>
    </row>
    <row r="352" spans="1:32" s="89" customFormat="1" ht="33.75" customHeight="1">
      <c r="A352" s="710" t="s">
        <v>1426</v>
      </c>
      <c r="B352" s="711"/>
      <c r="C352" s="711"/>
      <c r="D352" s="711"/>
      <c r="E352" s="711"/>
      <c r="F352" s="711"/>
      <c r="G352" s="711"/>
      <c r="H352" s="711"/>
      <c r="I352" s="711"/>
      <c r="J352" s="711"/>
      <c r="K352" s="711"/>
      <c r="L352" s="711"/>
      <c r="M352" s="711"/>
      <c r="N352" s="711"/>
      <c r="O352" s="711"/>
      <c r="P352" s="711"/>
      <c r="Q352" s="711"/>
      <c r="R352" s="711"/>
      <c r="S352" s="711"/>
      <c r="T352" s="711"/>
      <c r="U352" s="712"/>
    </row>
    <row r="353" spans="1:21" s="89" customFormat="1" ht="12.75" customHeight="1" thickBot="1">
      <c r="A353" s="763"/>
      <c r="B353" s="764"/>
      <c r="C353" s="764"/>
      <c r="D353" s="764"/>
      <c r="E353" s="764"/>
      <c r="F353" s="764"/>
      <c r="G353" s="764"/>
      <c r="H353" s="764"/>
      <c r="I353" s="764"/>
      <c r="J353" s="764"/>
      <c r="K353" s="764"/>
      <c r="L353" s="764"/>
      <c r="M353" s="764"/>
      <c r="N353" s="764"/>
      <c r="O353" s="764"/>
      <c r="P353" s="764"/>
      <c r="Q353" s="764"/>
      <c r="R353" s="764"/>
      <c r="S353" s="764"/>
      <c r="T353" s="764"/>
      <c r="U353" s="702"/>
    </row>
    <row r="354" spans="1:21" s="89" customFormat="1" ht="18" customHeight="1">
      <c r="C354" s="22"/>
      <c r="D354" s="22"/>
      <c r="E354" s="22"/>
      <c r="F354" s="22"/>
      <c r="G354" s="192"/>
      <c r="H354" s="192"/>
      <c r="I354" s="192"/>
      <c r="J354" s="192"/>
      <c r="K354" s="192"/>
      <c r="T354" s="18"/>
      <c r="U354" s="18"/>
    </row>
    <row r="355" spans="1:21" s="89" customFormat="1" ht="18" hidden="1" customHeight="1">
      <c r="T355" s="18"/>
      <c r="U355" s="18"/>
    </row>
    <row r="356" spans="1:21" s="89" customFormat="1" ht="18" hidden="1" customHeight="1" thickBot="1">
      <c r="A356" s="185" t="s">
        <v>364</v>
      </c>
      <c r="T356" s="18"/>
      <c r="U356" s="18"/>
    </row>
    <row r="357" spans="1:21" s="89" customFormat="1" ht="18" hidden="1" customHeight="1" thickBot="1">
      <c r="T357" s="18"/>
      <c r="U357" s="18"/>
    </row>
    <row r="358" spans="1:21" s="89" customFormat="1" ht="18" hidden="1" customHeight="1" thickBot="1">
      <c r="L358" s="122"/>
      <c r="T358" s="18"/>
      <c r="U358" s="24"/>
    </row>
    <row r="359" spans="1:21" s="89" customFormat="1" ht="18" hidden="1" customHeight="1" thickBot="1">
      <c r="L359" s="122"/>
      <c r="T359" s="18"/>
      <c r="U359" s="24"/>
    </row>
    <row r="360" spans="1:21" s="89" customFormat="1" ht="18" hidden="1" customHeight="1" thickBot="1">
      <c r="L360" s="122"/>
      <c r="T360" s="18"/>
      <c r="U360" s="18"/>
    </row>
    <row r="361" spans="1:21" s="89" customFormat="1" ht="18" hidden="1" customHeight="1" thickBot="1">
      <c r="L361" s="122"/>
      <c r="T361" s="18"/>
      <c r="U361" s="18"/>
    </row>
    <row r="362" spans="1:21" s="89" customFormat="1" ht="18" hidden="1" customHeight="1" thickBot="1">
      <c r="L362" s="122"/>
      <c r="T362" s="18"/>
      <c r="U362" s="18"/>
    </row>
    <row r="363" spans="1:21" s="89" customFormat="1" ht="18" hidden="1" customHeight="1" thickBot="1">
      <c r="L363" s="122"/>
      <c r="T363" s="18"/>
      <c r="U363" s="18"/>
    </row>
    <row r="364" spans="1:21" s="89" customFormat="1" ht="18" hidden="1" customHeight="1" thickBot="1">
      <c r="L364" s="122"/>
      <c r="T364" s="18"/>
      <c r="U364" s="18"/>
    </row>
    <row r="365" spans="1:21" s="89" customFormat="1" ht="18" hidden="1" customHeight="1" thickBot="1">
      <c r="T365" s="18"/>
      <c r="U365" s="18"/>
    </row>
    <row r="366" spans="1:21" s="89" customFormat="1" ht="18" hidden="1" customHeight="1" thickBot="1">
      <c r="T366" s="18"/>
      <c r="U366" s="18"/>
    </row>
    <row r="367" spans="1:21" s="89" customFormat="1" ht="18" hidden="1" customHeight="1" thickBot="1">
      <c r="T367" s="18"/>
      <c r="U367" s="18"/>
    </row>
    <row r="368" spans="1:21" s="89" customFormat="1" ht="18" hidden="1" customHeight="1" thickBot="1">
      <c r="A368" s="120" t="s">
        <v>348</v>
      </c>
      <c r="L368" s="120" t="s">
        <v>349</v>
      </c>
      <c r="T368" s="18"/>
      <c r="U368" s="18"/>
    </row>
    <row r="369" spans="1:21" s="89" customFormat="1" ht="18" hidden="1" customHeight="1" thickBot="1">
      <c r="A369" s="89" t="s">
        <v>51</v>
      </c>
      <c r="D369" s="122"/>
      <c r="E369" s="147"/>
      <c r="F369" s="89" t="s">
        <v>25</v>
      </c>
      <c r="G369" s="148">
        <v>1.4</v>
      </c>
      <c r="H369" s="158" t="s">
        <v>79</v>
      </c>
      <c r="I369" s="158"/>
      <c r="J369" s="158"/>
      <c r="K369" s="158"/>
      <c r="L369" s="158" t="s">
        <v>51</v>
      </c>
      <c r="M369" s="158"/>
      <c r="N369" s="158"/>
      <c r="O369" s="161"/>
      <c r="P369" s="162"/>
      <c r="Q369" s="158" t="s">
        <v>25</v>
      </c>
      <c r="R369" s="148">
        <v>1.4</v>
      </c>
      <c r="S369" s="89" t="s">
        <v>79</v>
      </c>
      <c r="T369" s="18"/>
      <c r="U369" s="18"/>
    </row>
    <row r="370" spans="1:21" s="89" customFormat="1" ht="18" hidden="1" customHeight="1" thickBot="1">
      <c r="A370" s="89" t="s">
        <v>92</v>
      </c>
      <c r="D370" s="122"/>
      <c r="E370" s="147"/>
      <c r="F370" s="89" t="s">
        <v>93</v>
      </c>
      <c r="G370" s="148">
        <v>0.2</v>
      </c>
      <c r="H370" s="158" t="s">
        <v>79</v>
      </c>
      <c r="I370" s="158"/>
      <c r="J370" s="158"/>
      <c r="K370" s="158"/>
      <c r="L370" s="158" t="s">
        <v>92</v>
      </c>
      <c r="M370" s="158"/>
      <c r="N370" s="158"/>
      <c r="O370" s="161"/>
      <c r="P370" s="162"/>
      <c r="Q370" s="158" t="s">
        <v>93</v>
      </c>
      <c r="R370" s="148">
        <v>0.2</v>
      </c>
      <c r="S370" s="89" t="s">
        <v>79</v>
      </c>
      <c r="T370" s="18"/>
      <c r="U370" s="18"/>
    </row>
    <row r="371" spans="1:21" s="89" customFormat="1" ht="18" hidden="1" customHeight="1" thickBot="1">
      <c r="A371" s="89" t="s">
        <v>95</v>
      </c>
      <c r="D371" s="122"/>
      <c r="E371" s="147"/>
      <c r="F371" s="89" t="s">
        <v>96</v>
      </c>
      <c r="G371" s="148">
        <v>0.1</v>
      </c>
      <c r="H371" s="158" t="s">
        <v>79</v>
      </c>
      <c r="I371" s="158"/>
      <c r="J371" s="158"/>
      <c r="K371" s="158"/>
      <c r="L371" s="158" t="s">
        <v>95</v>
      </c>
      <c r="M371" s="158"/>
      <c r="N371" s="158"/>
      <c r="O371" s="161"/>
      <c r="P371" s="162"/>
      <c r="Q371" s="158" t="s">
        <v>96</v>
      </c>
      <c r="R371" s="148">
        <v>0.06</v>
      </c>
      <c r="S371" s="89" t="s">
        <v>79</v>
      </c>
      <c r="T371" s="18"/>
      <c r="U371" s="18"/>
    </row>
    <row r="372" spans="1:21" s="89" customFormat="1" ht="18" hidden="1" customHeight="1" thickBot="1">
      <c r="A372" s="89" t="s">
        <v>97</v>
      </c>
      <c r="D372" s="122"/>
      <c r="E372" s="147"/>
      <c r="F372" s="89" t="s">
        <v>98</v>
      </c>
      <c r="G372" s="148">
        <v>0.7</v>
      </c>
      <c r="H372" s="158" t="s">
        <v>79</v>
      </c>
      <c r="I372" s="158"/>
      <c r="J372" s="158"/>
      <c r="K372" s="158"/>
      <c r="L372" s="158" t="s">
        <v>97</v>
      </c>
      <c r="M372" s="158"/>
      <c r="N372" s="158"/>
      <c r="O372" s="161"/>
      <c r="P372" s="162"/>
      <c r="Q372" s="158" t="s">
        <v>98</v>
      </c>
      <c r="R372" s="148">
        <v>1.1399999999999999</v>
      </c>
      <c r="S372" s="89" t="s">
        <v>79</v>
      </c>
      <c r="T372" s="18"/>
      <c r="U372" s="18"/>
    </row>
    <row r="373" spans="1:21" s="89" customFormat="1" ht="18" hidden="1" customHeight="1" thickBot="1">
      <c r="A373" s="89" t="s">
        <v>99</v>
      </c>
      <c r="D373" s="122"/>
      <c r="E373" s="147"/>
      <c r="F373" s="89" t="s">
        <v>100</v>
      </c>
      <c r="G373" s="148">
        <v>0.2</v>
      </c>
      <c r="H373" s="158" t="s">
        <v>79</v>
      </c>
      <c r="I373" s="158"/>
      <c r="J373" s="158"/>
      <c r="K373" s="158"/>
      <c r="L373" s="158" t="s">
        <v>99</v>
      </c>
      <c r="M373" s="158"/>
      <c r="N373" s="158"/>
      <c r="O373" s="161"/>
      <c r="P373" s="162"/>
      <c r="Q373" s="158" t="s">
        <v>100</v>
      </c>
      <c r="R373" s="148">
        <v>0</v>
      </c>
      <c r="S373" s="89" t="s">
        <v>79</v>
      </c>
      <c r="T373" s="18"/>
      <c r="U373" s="18"/>
    </row>
    <row r="374" spans="1:21" s="89" customFormat="1" ht="18" hidden="1" customHeight="1" thickBot="1">
      <c r="A374" s="89" t="s">
        <v>102</v>
      </c>
      <c r="D374" s="122"/>
      <c r="E374" s="147"/>
      <c r="F374" s="89" t="s">
        <v>103</v>
      </c>
      <c r="G374" s="148">
        <v>0.2</v>
      </c>
      <c r="H374" s="158" t="s">
        <v>79</v>
      </c>
      <c r="I374" s="158"/>
      <c r="J374" s="158"/>
      <c r="K374" s="158"/>
      <c r="L374" s="158" t="s">
        <v>102</v>
      </c>
      <c r="M374" s="158"/>
      <c r="N374" s="158"/>
      <c r="O374" s="161"/>
      <c r="P374" s="162"/>
      <c r="Q374" s="158" t="s">
        <v>103</v>
      </c>
      <c r="R374" s="148">
        <v>0</v>
      </c>
      <c r="S374" s="89" t="s">
        <v>79</v>
      </c>
      <c r="T374" s="18"/>
      <c r="U374" s="18"/>
    </row>
    <row r="375" spans="1:21" s="89" customFormat="1" ht="18" hidden="1" customHeight="1" thickBot="1">
      <c r="A375" s="89" t="s">
        <v>94</v>
      </c>
      <c r="D375" s="122"/>
      <c r="E375" s="147"/>
      <c r="F375" s="89" t="s">
        <v>101</v>
      </c>
      <c r="G375" s="148">
        <v>0.5</v>
      </c>
      <c r="H375" s="158" t="s">
        <v>79</v>
      </c>
      <c r="I375" s="158"/>
      <c r="J375" s="158"/>
      <c r="K375" s="158"/>
      <c r="L375" s="158" t="s">
        <v>94</v>
      </c>
      <c r="M375" s="158"/>
      <c r="N375" s="158"/>
      <c r="O375" s="161"/>
      <c r="P375" s="162"/>
      <c r="Q375" s="158" t="s">
        <v>101</v>
      </c>
      <c r="R375" s="148">
        <v>0.5</v>
      </c>
      <c r="S375" s="89" t="s">
        <v>79</v>
      </c>
      <c r="T375" s="18"/>
      <c r="U375" s="18"/>
    </row>
    <row r="376" spans="1:21" s="89" customFormat="1" ht="18" hidden="1" customHeight="1" thickBot="1">
      <c r="A376" s="89" t="s">
        <v>108</v>
      </c>
      <c r="D376" s="122"/>
      <c r="E376" s="147"/>
      <c r="F376" s="89" t="s">
        <v>109</v>
      </c>
      <c r="G376" s="148">
        <v>0.2</v>
      </c>
      <c r="H376" s="158" t="s">
        <v>79</v>
      </c>
      <c r="I376" s="158"/>
      <c r="J376" s="158"/>
      <c r="K376" s="158"/>
      <c r="L376" s="158" t="s">
        <v>108</v>
      </c>
      <c r="M376" s="158"/>
      <c r="N376" s="158"/>
      <c r="O376" s="161"/>
      <c r="P376" s="162"/>
      <c r="Q376" s="158" t="s">
        <v>109</v>
      </c>
      <c r="R376" s="148">
        <v>0</v>
      </c>
      <c r="S376" s="89" t="s">
        <v>79</v>
      </c>
      <c r="T376" s="18"/>
      <c r="U376" s="18"/>
    </row>
    <row r="377" spans="1:21" s="89" customFormat="1" ht="18" hidden="1" customHeight="1" thickBot="1">
      <c r="A377" s="89" t="s">
        <v>104</v>
      </c>
      <c r="D377" s="122"/>
      <c r="E377" s="147"/>
      <c r="F377" s="89" t="s">
        <v>105</v>
      </c>
      <c r="G377" s="148">
        <v>1</v>
      </c>
      <c r="H377" s="158" t="s">
        <v>79</v>
      </c>
      <c r="I377" s="158"/>
      <c r="J377" s="158"/>
      <c r="K377" s="158"/>
      <c r="L377" s="158" t="s">
        <v>104</v>
      </c>
      <c r="M377" s="158"/>
      <c r="N377" s="158"/>
      <c r="O377" s="161"/>
      <c r="P377" s="162"/>
      <c r="Q377" s="158" t="s">
        <v>105</v>
      </c>
      <c r="R377" s="148">
        <v>1</v>
      </c>
      <c r="S377" s="89" t="s">
        <v>79</v>
      </c>
      <c r="T377" s="18"/>
      <c r="U377" s="18"/>
    </row>
    <row r="378" spans="1:21" s="89" customFormat="1" ht="18" hidden="1" customHeight="1" thickBot="1">
      <c r="A378" s="89" t="s">
        <v>106</v>
      </c>
      <c r="D378" s="122"/>
      <c r="E378" s="147"/>
      <c r="F378" s="89" t="s">
        <v>107</v>
      </c>
      <c r="G378" s="148">
        <v>0.36</v>
      </c>
      <c r="H378" s="158" t="s">
        <v>79</v>
      </c>
      <c r="I378" s="158"/>
      <c r="J378" s="158"/>
      <c r="K378" s="158"/>
      <c r="L378" s="158" t="s">
        <v>106</v>
      </c>
      <c r="M378" s="158"/>
      <c r="N378" s="158"/>
      <c r="O378" s="161"/>
      <c r="P378" s="162"/>
      <c r="Q378" s="158" t="s">
        <v>107</v>
      </c>
      <c r="R378" s="148">
        <v>0.26</v>
      </c>
      <c r="S378" s="89" t="s">
        <v>79</v>
      </c>
      <c r="T378" s="18"/>
      <c r="U378" s="18"/>
    </row>
    <row r="379" spans="1:21" s="89" customFormat="1" ht="18" hidden="1" customHeight="1" thickBot="1">
      <c r="A379" s="89" t="s">
        <v>110</v>
      </c>
      <c r="D379" s="122"/>
      <c r="E379" s="147"/>
      <c r="F379" s="89" t="s">
        <v>111</v>
      </c>
      <c r="G379" s="148">
        <v>0.25</v>
      </c>
      <c r="H379" s="158" t="s">
        <v>79</v>
      </c>
      <c r="I379" s="158"/>
      <c r="J379" s="158"/>
      <c r="K379" s="158"/>
      <c r="L379" s="158" t="s">
        <v>110</v>
      </c>
      <c r="M379" s="158"/>
      <c r="N379" s="158"/>
      <c r="O379" s="161"/>
      <c r="P379" s="162"/>
      <c r="Q379" s="158" t="s">
        <v>111</v>
      </c>
      <c r="R379" s="148">
        <v>0</v>
      </c>
      <c r="S379" s="89" t="s">
        <v>79</v>
      </c>
      <c r="T379" s="18"/>
      <c r="U379" s="18"/>
    </row>
    <row r="380" spans="1:21" s="89" customFormat="1" ht="18" hidden="1" customHeight="1" thickBot="1">
      <c r="G380" s="204"/>
      <c r="H380" s="158"/>
      <c r="I380" s="158"/>
      <c r="J380" s="158"/>
      <c r="K380" s="158"/>
      <c r="L380" s="158"/>
      <c r="M380" s="158"/>
      <c r="N380" s="158"/>
      <c r="O380" s="158"/>
      <c r="P380" s="158"/>
      <c r="Q380" s="158"/>
      <c r="R380" s="204"/>
      <c r="T380" s="18"/>
      <c r="U380" s="18"/>
    </row>
    <row r="381" spans="1:21" s="89" customFormat="1" ht="18" hidden="1" customHeight="1" thickBot="1">
      <c r="A381" s="89" t="s">
        <v>112</v>
      </c>
      <c r="F381" s="89" t="s">
        <v>113</v>
      </c>
      <c r="G381" s="148">
        <f>2*(G370+G378+G372+G379+G374+(G375/2))</f>
        <v>3.92</v>
      </c>
      <c r="H381" s="158" t="s">
        <v>79</v>
      </c>
      <c r="I381" s="158"/>
      <c r="J381" s="158"/>
      <c r="K381" s="158"/>
      <c r="L381" s="158" t="s">
        <v>112</v>
      </c>
      <c r="M381" s="158"/>
      <c r="N381" s="158"/>
      <c r="O381" s="158"/>
      <c r="P381" s="158"/>
      <c r="Q381" s="158" t="s">
        <v>114</v>
      </c>
      <c r="R381" s="148">
        <f>2*(R370+R378+R372+R379+R374+(R375/2))</f>
        <v>3.6999999999999997</v>
      </c>
      <c r="S381" s="89" t="s">
        <v>79</v>
      </c>
      <c r="T381" s="18"/>
      <c r="U381" s="18"/>
    </row>
    <row r="382" spans="1:21" s="89" customFormat="1" ht="18" hidden="1" customHeight="1" thickBot="1">
      <c r="A382" s="89" t="s">
        <v>115</v>
      </c>
      <c r="F382" s="89" t="s">
        <v>116</v>
      </c>
      <c r="G382" s="148">
        <f>(G370*G377)+((G377+G376)*G371/2)+(G376*G372)+((G376+G375)*G373/2)+(G375*G374)</f>
        <v>0.57000000000000006</v>
      </c>
      <c r="H382" s="158" t="s">
        <v>38</v>
      </c>
      <c r="I382" s="158"/>
      <c r="J382" s="158"/>
      <c r="K382" s="158"/>
      <c r="L382" s="158" t="s">
        <v>115</v>
      </c>
      <c r="M382" s="158"/>
      <c r="N382" s="158"/>
      <c r="O382" s="158"/>
      <c r="P382" s="158"/>
      <c r="Q382" s="158" t="s">
        <v>117</v>
      </c>
      <c r="R382" s="212">
        <f>(R369*R375)+(((R370+(R370+R371))/2)*(R377-R375))</f>
        <v>0.81499999999999995</v>
      </c>
      <c r="S382" s="89" t="s">
        <v>38</v>
      </c>
      <c r="T382" s="18"/>
      <c r="U382" s="18"/>
    </row>
    <row r="383" spans="1:21" s="89" customFormat="1" ht="18" hidden="1" customHeight="1" thickBot="1">
      <c r="G383" s="204"/>
      <c r="H383" s="158"/>
      <c r="I383" s="158"/>
      <c r="J383" s="158"/>
      <c r="K383" s="158"/>
      <c r="L383" s="158"/>
      <c r="M383" s="158"/>
      <c r="N383" s="158"/>
      <c r="O383" s="158"/>
      <c r="P383" s="158"/>
      <c r="Q383" s="158"/>
      <c r="R383" s="204"/>
      <c r="T383" s="18"/>
      <c r="U383" s="18"/>
    </row>
    <row r="384" spans="1:21" s="89" customFormat="1" ht="18" hidden="1" customHeight="1" thickBot="1">
      <c r="A384" s="89" t="s">
        <v>118</v>
      </c>
      <c r="F384" s="89" t="s">
        <v>119</v>
      </c>
      <c r="G384" s="148"/>
      <c r="H384" s="158" t="s">
        <v>79</v>
      </c>
      <c r="I384" s="158"/>
      <c r="J384" s="158"/>
      <c r="K384" s="158"/>
      <c r="L384" s="158" t="s">
        <v>118</v>
      </c>
      <c r="M384" s="158"/>
      <c r="N384" s="158"/>
      <c r="O384" s="158"/>
      <c r="P384" s="158"/>
      <c r="Q384" s="158" t="s">
        <v>120</v>
      </c>
      <c r="R384" s="148">
        <f>27.74-G384</f>
        <v>27.74</v>
      </c>
      <c r="S384" s="89" t="s">
        <v>79</v>
      </c>
      <c r="T384" s="18"/>
      <c r="U384" s="18"/>
    </row>
    <row r="385" spans="1:21" s="89" customFormat="1" ht="18" hidden="1" customHeight="1" thickBot="1">
      <c r="T385" s="18"/>
      <c r="U385" s="18"/>
    </row>
    <row r="386" spans="1:21" s="89" customFormat="1" ht="18" hidden="1" customHeight="1" thickBot="1">
      <c r="T386" s="18"/>
      <c r="U386" s="18"/>
    </row>
    <row r="387" spans="1:21" s="89" customFormat="1" ht="18" hidden="1" customHeight="1" thickBot="1">
      <c r="U387" s="22"/>
    </row>
    <row r="388" spans="1:21" s="89" customFormat="1" ht="18" hidden="1" customHeight="1" thickBot="1">
      <c r="A388" s="89" t="s">
        <v>121</v>
      </c>
      <c r="F388" s="89" t="s">
        <v>9</v>
      </c>
      <c r="G388" s="197"/>
      <c r="H388" s="158" t="s">
        <v>10</v>
      </c>
      <c r="I388" s="158"/>
      <c r="J388" s="158" t="s">
        <v>9</v>
      </c>
      <c r="K388" s="197"/>
      <c r="L388" s="158" t="s">
        <v>10</v>
      </c>
      <c r="U388" s="23"/>
    </row>
    <row r="389" spans="1:21" s="89" customFormat="1" ht="18" hidden="1" customHeight="1" thickBot="1">
      <c r="A389" s="89" t="s">
        <v>122</v>
      </c>
      <c r="F389" s="89" t="s">
        <v>123</v>
      </c>
      <c r="G389" s="197"/>
      <c r="H389" s="158" t="s">
        <v>124</v>
      </c>
      <c r="I389" s="158"/>
      <c r="J389" s="158" t="s">
        <v>123</v>
      </c>
      <c r="K389" s="197"/>
      <c r="L389" s="158" t="s">
        <v>124</v>
      </c>
      <c r="U389" s="21"/>
    </row>
    <row r="390" spans="1:21" s="89" customFormat="1" ht="18" hidden="1" customHeight="1" thickBot="1">
      <c r="A390" s="89" t="s">
        <v>125</v>
      </c>
      <c r="F390" s="89" t="s">
        <v>126</v>
      </c>
      <c r="G390" s="197"/>
      <c r="H390" s="158" t="s">
        <v>10</v>
      </c>
      <c r="I390" s="158"/>
      <c r="J390" s="158" t="s">
        <v>126</v>
      </c>
      <c r="K390" s="197">
        <f>K389*K388</f>
        <v>0</v>
      </c>
      <c r="L390" s="158" t="s">
        <v>10</v>
      </c>
      <c r="U390" s="21"/>
    </row>
    <row r="391" spans="1:21" s="89" customFormat="1" ht="18" hidden="1" customHeight="1" thickBot="1">
      <c r="L391" s="192"/>
      <c r="M391" s="192"/>
      <c r="N391" s="192"/>
      <c r="O391" s="122"/>
      <c r="U391" s="21"/>
    </row>
    <row r="392" spans="1:21" s="89" customFormat="1" ht="18" hidden="1" customHeight="1" thickBot="1">
      <c r="A392" s="158" t="s">
        <v>209</v>
      </c>
      <c r="B392" s="158"/>
      <c r="C392" s="158"/>
      <c r="D392" s="158"/>
      <c r="E392" s="158"/>
      <c r="F392" s="158"/>
      <c r="G392" s="158"/>
      <c r="H392" s="158"/>
      <c r="I392" s="158"/>
      <c r="J392" s="158"/>
      <c r="K392" s="158"/>
      <c r="L392" s="205"/>
      <c r="M392" s="205"/>
      <c r="N392" s="205"/>
      <c r="O392" s="161"/>
      <c r="P392" s="158"/>
      <c r="Q392" s="158"/>
      <c r="R392" s="158"/>
      <c r="S392" s="158"/>
      <c r="T392" s="158"/>
      <c r="U392" s="58"/>
    </row>
    <row r="393" spans="1:21" s="89" customFormat="1" ht="18" hidden="1" customHeight="1" thickBot="1">
      <c r="A393" s="158" t="s">
        <v>74</v>
      </c>
      <c r="B393" s="148">
        <f>ROUND(((G384*G382)+(R382*R384)),2)</f>
        <v>22.61</v>
      </c>
      <c r="C393" s="158" t="s">
        <v>127</v>
      </c>
      <c r="D393" s="158"/>
      <c r="E393" s="158" t="s">
        <v>75</v>
      </c>
      <c r="F393" s="158"/>
      <c r="G393" s="158"/>
      <c r="H393" s="158" t="s">
        <v>76</v>
      </c>
      <c r="I393" s="197">
        <f>B393*(G390+K390)</f>
        <v>0</v>
      </c>
      <c r="J393" s="158" t="s">
        <v>13</v>
      </c>
      <c r="K393" s="158"/>
      <c r="L393" s="158"/>
      <c r="M393" s="206" t="s">
        <v>221</v>
      </c>
      <c r="N393" s="123">
        <f>ROUND(B393*2.5,1)</f>
        <v>56.5</v>
      </c>
      <c r="O393" s="161" t="s">
        <v>222</v>
      </c>
      <c r="P393" s="158"/>
      <c r="Q393" s="158"/>
      <c r="R393" s="158"/>
      <c r="S393" s="158"/>
      <c r="T393" s="158"/>
      <c r="U393" s="58"/>
    </row>
    <row r="394" spans="1:21" s="89" customFormat="1" ht="18" hidden="1" customHeight="1" thickBot="1">
      <c r="A394" s="158" t="s">
        <v>210</v>
      </c>
      <c r="B394" s="204"/>
      <c r="C394" s="158"/>
      <c r="D394" s="158"/>
      <c r="E394" s="158"/>
      <c r="F394" s="158"/>
      <c r="G394" s="158"/>
      <c r="H394" s="158"/>
      <c r="I394" s="158"/>
      <c r="J394" s="158"/>
      <c r="K394" s="158"/>
      <c r="L394" s="158"/>
      <c r="M394" s="158"/>
      <c r="N394" s="158"/>
      <c r="O394" s="158"/>
      <c r="P394" s="158"/>
      <c r="Q394" s="158"/>
      <c r="R394" s="158"/>
      <c r="S394" s="158"/>
      <c r="T394" s="158"/>
      <c r="U394" s="56"/>
    </row>
    <row r="395" spans="1:21" s="89" customFormat="1" ht="18" hidden="1" customHeight="1" thickBot="1">
      <c r="A395" s="158" t="s">
        <v>77</v>
      </c>
      <c r="B395" s="148">
        <f>ROUND(((G381*G384)+(R381*R384)),2)</f>
        <v>102.64</v>
      </c>
      <c r="C395" s="158" t="s">
        <v>128</v>
      </c>
      <c r="D395" s="158"/>
      <c r="E395" s="158" t="s">
        <v>75</v>
      </c>
      <c r="F395" s="158"/>
      <c r="G395" s="158"/>
      <c r="H395" s="158" t="s">
        <v>78</v>
      </c>
      <c r="I395" s="713">
        <f>B395*(G390+K390)</f>
        <v>0</v>
      </c>
      <c r="J395" s="714"/>
      <c r="K395" s="158" t="s">
        <v>38</v>
      </c>
      <c r="L395" s="158"/>
      <c r="M395" s="158"/>
      <c r="N395" s="158"/>
      <c r="O395" s="158"/>
      <c r="P395" s="158"/>
      <c r="Q395" s="158"/>
      <c r="R395" s="158"/>
      <c r="S395" s="158"/>
      <c r="T395" s="158"/>
      <c r="U395" s="56"/>
    </row>
    <row r="396" spans="1:21" s="89" customFormat="1" ht="18" hidden="1" customHeight="1" thickBot="1">
      <c r="A396" s="158" t="s">
        <v>229</v>
      </c>
      <c r="B396" s="204"/>
      <c r="C396" s="158"/>
      <c r="D396" s="158"/>
      <c r="E396" s="158"/>
      <c r="F396" s="158"/>
      <c r="G396" s="158"/>
      <c r="H396" s="158"/>
      <c r="I396" s="158"/>
      <c r="J396" s="158"/>
      <c r="K396" s="158"/>
      <c r="L396" s="158"/>
      <c r="M396" s="158"/>
      <c r="N396" s="158"/>
      <c r="O396" s="158"/>
      <c r="P396" s="158"/>
      <c r="Q396" s="158"/>
      <c r="R396" s="158"/>
      <c r="S396" s="158"/>
      <c r="T396" s="158"/>
      <c r="U396" s="56"/>
    </row>
    <row r="397" spans="1:21" s="89" customFormat="1" ht="18" hidden="1" customHeight="1" thickBot="1">
      <c r="A397" s="158" t="s">
        <v>230</v>
      </c>
      <c r="B397" s="148">
        <f>N393</f>
        <v>56.5</v>
      </c>
      <c r="C397" s="158" t="s">
        <v>231</v>
      </c>
      <c r="D397" s="158"/>
      <c r="E397" s="158" t="s">
        <v>232</v>
      </c>
      <c r="F397" s="148">
        <v>30</v>
      </c>
      <c r="G397" s="158" t="s">
        <v>233</v>
      </c>
      <c r="H397" s="158" t="s">
        <v>234</v>
      </c>
      <c r="I397" s="713">
        <f>B397*(G390+K390)*F397</f>
        <v>0</v>
      </c>
      <c r="J397" s="714"/>
      <c r="K397" s="158" t="s">
        <v>235</v>
      </c>
      <c r="L397" s="158"/>
      <c r="M397" s="158"/>
      <c r="N397" s="158"/>
      <c r="O397" s="158"/>
      <c r="P397" s="158"/>
      <c r="Q397" s="158"/>
      <c r="R397" s="158"/>
      <c r="S397" s="158"/>
      <c r="T397" s="56"/>
      <c r="U397" s="56"/>
    </row>
    <row r="398" spans="1:21" s="213" customFormat="1" ht="30" hidden="1" customHeight="1" thickBot="1">
      <c r="A398" s="799"/>
      <c r="B398" s="711"/>
      <c r="C398" s="711"/>
      <c r="D398" s="711"/>
      <c r="E398" s="711"/>
      <c r="F398" s="711"/>
      <c r="G398" s="711"/>
      <c r="H398" s="711"/>
      <c r="I398" s="711"/>
      <c r="J398" s="711"/>
      <c r="K398" s="711"/>
      <c r="L398" s="711"/>
      <c r="M398" s="711"/>
      <c r="N398" s="711"/>
      <c r="O398" s="711"/>
      <c r="P398" s="711"/>
      <c r="Q398" s="711"/>
      <c r="R398" s="711"/>
      <c r="S398" s="711"/>
      <c r="T398" s="711"/>
      <c r="U398" s="711"/>
    </row>
    <row r="399" spans="1:21" s="89" customFormat="1" ht="18" hidden="1" customHeight="1" thickBot="1">
      <c r="A399" s="800" t="s">
        <v>365</v>
      </c>
      <c r="B399" s="711"/>
      <c r="C399" s="711"/>
      <c r="D399" s="711"/>
      <c r="E399" s="711"/>
      <c r="F399" s="711"/>
      <c r="G399" s="711"/>
      <c r="H399" s="711"/>
      <c r="I399" s="711"/>
      <c r="J399" s="711"/>
      <c r="K399" s="711"/>
      <c r="L399" s="711"/>
      <c r="M399" s="711"/>
      <c r="N399" s="711"/>
      <c r="O399" s="711"/>
      <c r="P399" s="711"/>
      <c r="Q399" s="711"/>
      <c r="R399" s="711"/>
      <c r="S399" s="711"/>
      <c r="T399" s="711"/>
      <c r="U399" s="711"/>
    </row>
    <row r="400" spans="1:21" s="89" customFormat="1" ht="18" hidden="1" customHeight="1" thickBot="1">
      <c r="A400" s="711"/>
      <c r="B400" s="711"/>
      <c r="C400" s="711"/>
      <c r="D400" s="711"/>
      <c r="E400" s="711"/>
      <c r="F400" s="711"/>
      <c r="G400" s="711"/>
      <c r="H400" s="711"/>
      <c r="I400" s="711"/>
      <c r="J400" s="711"/>
      <c r="K400" s="711"/>
      <c r="L400" s="711"/>
      <c r="M400" s="711"/>
      <c r="N400" s="711"/>
      <c r="O400" s="711"/>
      <c r="P400" s="711"/>
      <c r="Q400" s="711"/>
      <c r="R400" s="711"/>
      <c r="S400" s="711"/>
      <c r="T400" s="711"/>
      <c r="U400" s="711"/>
    </row>
    <row r="401" spans="1:21" s="89" customFormat="1" ht="18" hidden="1" customHeight="1" thickBot="1">
      <c r="C401" s="22"/>
      <c r="D401" s="22"/>
      <c r="E401" s="22"/>
      <c r="F401" s="22"/>
      <c r="G401" s="192"/>
      <c r="H401" s="192"/>
      <c r="I401" s="192"/>
      <c r="J401" s="192"/>
      <c r="K401" s="192"/>
      <c r="T401" s="18"/>
      <c r="U401" s="18"/>
    </row>
    <row r="402" spans="1:21" s="89" customFormat="1" ht="18" hidden="1" customHeight="1" thickBot="1">
      <c r="T402" s="18"/>
      <c r="U402" s="18"/>
    </row>
    <row r="403" spans="1:21" s="89" customFormat="1" ht="18" hidden="1" customHeight="1" thickBot="1">
      <c r="A403" s="185" t="s">
        <v>341</v>
      </c>
      <c r="T403" s="18"/>
      <c r="U403" s="18"/>
    </row>
    <row r="404" spans="1:21" s="89" customFormat="1" ht="18" hidden="1" customHeight="1" thickBot="1">
      <c r="T404" s="18"/>
      <c r="U404" s="18"/>
    </row>
    <row r="405" spans="1:21" s="89" customFormat="1" ht="18" hidden="1" customHeight="1" thickBot="1">
      <c r="L405" s="122"/>
      <c r="T405" s="18"/>
      <c r="U405" s="24"/>
    </row>
    <row r="406" spans="1:21" s="89" customFormat="1" ht="18" hidden="1" customHeight="1" thickBot="1">
      <c r="L406" s="122"/>
      <c r="T406" s="18"/>
      <c r="U406" s="24"/>
    </row>
    <row r="407" spans="1:21" s="89" customFormat="1" ht="18" hidden="1" customHeight="1" thickBot="1">
      <c r="L407" s="122"/>
      <c r="T407" s="18"/>
      <c r="U407" s="18"/>
    </row>
    <row r="408" spans="1:21" s="89" customFormat="1" ht="18" hidden="1" customHeight="1" thickBot="1">
      <c r="L408" s="122"/>
      <c r="T408" s="18"/>
      <c r="U408" s="18"/>
    </row>
    <row r="409" spans="1:21" s="89" customFormat="1" ht="18" hidden="1" customHeight="1" thickBot="1">
      <c r="L409" s="122"/>
      <c r="T409" s="18"/>
      <c r="U409" s="18"/>
    </row>
    <row r="410" spans="1:21" s="89" customFormat="1" ht="18" hidden="1" customHeight="1" thickBot="1">
      <c r="L410" s="122"/>
      <c r="T410" s="18"/>
      <c r="U410" s="18"/>
    </row>
    <row r="411" spans="1:21" s="89" customFormat="1" ht="18" hidden="1" customHeight="1" thickBot="1">
      <c r="L411" s="122"/>
      <c r="T411" s="18"/>
      <c r="U411" s="18"/>
    </row>
    <row r="412" spans="1:21" s="89" customFormat="1" ht="18" hidden="1" customHeight="1" thickBot="1">
      <c r="T412" s="18"/>
      <c r="U412" s="18"/>
    </row>
    <row r="413" spans="1:21" s="89" customFormat="1" ht="18" hidden="1" customHeight="1" thickBot="1">
      <c r="T413" s="18"/>
      <c r="U413" s="18"/>
    </row>
    <row r="414" spans="1:21" s="89" customFormat="1" ht="18" hidden="1" customHeight="1" thickBot="1">
      <c r="T414" s="18"/>
      <c r="U414" s="18"/>
    </row>
    <row r="415" spans="1:21" s="89" customFormat="1" ht="18" hidden="1" customHeight="1" thickBot="1">
      <c r="A415" s="214" t="s">
        <v>224</v>
      </c>
      <c r="L415" s="214" t="s">
        <v>223</v>
      </c>
      <c r="T415" s="18"/>
      <c r="U415" s="18"/>
    </row>
    <row r="416" spans="1:21" s="89" customFormat="1" ht="18" hidden="1" customHeight="1" thickBot="1">
      <c r="A416" s="89" t="s">
        <v>51</v>
      </c>
      <c r="D416" s="122"/>
      <c r="E416" s="147"/>
      <c r="F416" s="89" t="s">
        <v>25</v>
      </c>
      <c r="G416" s="148">
        <v>1.5</v>
      </c>
      <c r="H416" s="158" t="s">
        <v>79</v>
      </c>
      <c r="I416" s="158"/>
      <c r="J416" s="158"/>
      <c r="K416" s="158"/>
      <c r="L416" s="158" t="s">
        <v>51</v>
      </c>
      <c r="M416" s="158"/>
      <c r="N416" s="158"/>
      <c r="O416" s="161"/>
      <c r="P416" s="162"/>
      <c r="Q416" s="158" t="s">
        <v>25</v>
      </c>
      <c r="R416" s="148">
        <v>1.5</v>
      </c>
      <c r="S416" s="89" t="s">
        <v>79</v>
      </c>
      <c r="T416" s="18"/>
      <c r="U416" s="18"/>
    </row>
    <row r="417" spans="1:21" s="89" customFormat="1" ht="18" hidden="1" customHeight="1" thickBot="1">
      <c r="A417" s="89" t="s">
        <v>92</v>
      </c>
      <c r="D417" s="122"/>
      <c r="E417" s="147"/>
      <c r="F417" s="89" t="s">
        <v>93</v>
      </c>
      <c r="G417" s="148">
        <v>7.0000000000000007E-2</v>
      </c>
      <c r="H417" s="158" t="s">
        <v>79</v>
      </c>
      <c r="I417" s="158"/>
      <c r="J417" s="158"/>
      <c r="K417" s="158"/>
      <c r="L417" s="158" t="s">
        <v>92</v>
      </c>
      <c r="M417" s="158"/>
      <c r="N417" s="158"/>
      <c r="O417" s="161"/>
      <c r="P417" s="162"/>
      <c r="Q417" s="158" t="s">
        <v>93</v>
      </c>
      <c r="R417" s="148">
        <v>7.0000000000000007E-2</v>
      </c>
      <c r="S417" s="89" t="s">
        <v>79</v>
      </c>
      <c r="T417" s="18"/>
      <c r="U417" s="18"/>
    </row>
    <row r="418" spans="1:21" s="89" customFormat="1" ht="18" hidden="1" customHeight="1" thickBot="1">
      <c r="A418" s="89" t="s">
        <v>95</v>
      </c>
      <c r="D418" s="122"/>
      <c r="E418" s="147"/>
      <c r="F418" s="89" t="s">
        <v>96</v>
      </c>
      <c r="G418" s="148">
        <v>0.1</v>
      </c>
      <c r="H418" s="158" t="s">
        <v>79</v>
      </c>
      <c r="I418" s="158"/>
      <c r="J418" s="158"/>
      <c r="K418" s="158"/>
      <c r="L418" s="158" t="s">
        <v>95</v>
      </c>
      <c r="M418" s="158"/>
      <c r="N418" s="158"/>
      <c r="O418" s="161"/>
      <c r="P418" s="162"/>
      <c r="Q418" s="158" t="s">
        <v>96</v>
      </c>
      <c r="R418" s="148">
        <v>0.1</v>
      </c>
      <c r="S418" s="89" t="s">
        <v>79</v>
      </c>
      <c r="T418" s="18"/>
      <c r="U418" s="18"/>
    </row>
    <row r="419" spans="1:21" s="89" customFormat="1" ht="18" hidden="1" customHeight="1" thickBot="1">
      <c r="A419" s="89" t="s">
        <v>97</v>
      </c>
      <c r="D419" s="122"/>
      <c r="E419" s="147"/>
      <c r="F419" s="89" t="s">
        <v>98</v>
      </c>
      <c r="G419" s="148">
        <v>0.98</v>
      </c>
      <c r="H419" s="158" t="s">
        <v>79</v>
      </c>
      <c r="I419" s="158"/>
      <c r="J419" s="158"/>
      <c r="K419" s="158"/>
      <c r="L419" s="158" t="s">
        <v>97</v>
      </c>
      <c r="M419" s="158"/>
      <c r="N419" s="158"/>
      <c r="O419" s="161"/>
      <c r="P419" s="162"/>
      <c r="Q419" s="158" t="s">
        <v>98</v>
      </c>
      <c r="R419" s="148">
        <v>0.98</v>
      </c>
      <c r="S419" s="89" t="s">
        <v>79</v>
      </c>
      <c r="T419" s="18"/>
      <c r="U419" s="18"/>
    </row>
    <row r="420" spans="1:21" s="89" customFormat="1" ht="18" hidden="1" customHeight="1" thickBot="1">
      <c r="A420" s="89" t="s">
        <v>99</v>
      </c>
      <c r="D420" s="122"/>
      <c r="E420" s="147"/>
      <c r="F420" s="89" t="s">
        <v>100</v>
      </c>
      <c r="G420" s="148">
        <v>0.23</v>
      </c>
      <c r="H420" s="158" t="s">
        <v>79</v>
      </c>
      <c r="I420" s="158"/>
      <c r="J420" s="158"/>
      <c r="K420" s="158"/>
      <c r="L420" s="158" t="s">
        <v>99</v>
      </c>
      <c r="M420" s="158"/>
      <c r="N420" s="158"/>
      <c r="O420" s="161"/>
      <c r="P420" s="162"/>
      <c r="Q420" s="158" t="s">
        <v>100</v>
      </c>
      <c r="R420" s="148">
        <v>0.23</v>
      </c>
      <c r="S420" s="89" t="s">
        <v>79</v>
      </c>
      <c r="T420" s="18"/>
      <c r="U420" s="18"/>
    </row>
    <row r="421" spans="1:21" s="89" customFormat="1" ht="18" hidden="1" customHeight="1" thickBot="1">
      <c r="A421" s="89" t="s">
        <v>102</v>
      </c>
      <c r="D421" s="122"/>
      <c r="E421" s="147"/>
      <c r="F421" s="89" t="s">
        <v>103</v>
      </c>
      <c r="G421" s="148">
        <v>0.12</v>
      </c>
      <c r="H421" s="158" t="s">
        <v>79</v>
      </c>
      <c r="I421" s="158"/>
      <c r="J421" s="158"/>
      <c r="K421" s="158"/>
      <c r="L421" s="158" t="s">
        <v>102</v>
      </c>
      <c r="M421" s="158"/>
      <c r="N421" s="158"/>
      <c r="O421" s="161"/>
      <c r="P421" s="162"/>
      <c r="Q421" s="158" t="s">
        <v>103</v>
      </c>
      <c r="R421" s="148">
        <v>0.12</v>
      </c>
      <c r="S421" s="89" t="s">
        <v>79</v>
      </c>
      <c r="T421" s="18"/>
      <c r="U421" s="18"/>
    </row>
    <row r="422" spans="1:21" s="89" customFormat="1" ht="18" hidden="1" customHeight="1" thickBot="1">
      <c r="A422" s="89" t="s">
        <v>94</v>
      </c>
      <c r="D422" s="122"/>
      <c r="E422" s="147"/>
      <c r="F422" s="89" t="s">
        <v>101</v>
      </c>
      <c r="G422" s="148">
        <v>1</v>
      </c>
      <c r="H422" s="158" t="s">
        <v>79</v>
      </c>
      <c r="I422" s="158"/>
      <c r="J422" s="158"/>
      <c r="K422" s="158"/>
      <c r="L422" s="158" t="s">
        <v>94</v>
      </c>
      <c r="M422" s="158"/>
      <c r="N422" s="158"/>
      <c r="O422" s="161"/>
      <c r="P422" s="162"/>
      <c r="Q422" s="158" t="s">
        <v>101</v>
      </c>
      <c r="R422" s="148">
        <v>1</v>
      </c>
      <c r="S422" s="89" t="s">
        <v>79</v>
      </c>
      <c r="T422" s="18"/>
      <c r="U422" s="18"/>
    </row>
    <row r="423" spans="1:21" s="89" customFormat="1" ht="18" hidden="1" customHeight="1" thickBot="1">
      <c r="A423" s="89" t="s">
        <v>108</v>
      </c>
      <c r="D423" s="122"/>
      <c r="E423" s="147"/>
      <c r="F423" s="89" t="s">
        <v>109</v>
      </c>
      <c r="G423" s="148">
        <v>0.38</v>
      </c>
      <c r="H423" s="158" t="s">
        <v>79</v>
      </c>
      <c r="I423" s="158"/>
      <c r="J423" s="158"/>
      <c r="K423" s="158"/>
      <c r="L423" s="158" t="s">
        <v>108</v>
      </c>
      <c r="M423" s="158"/>
      <c r="N423" s="158"/>
      <c r="O423" s="161"/>
      <c r="P423" s="162"/>
      <c r="Q423" s="158" t="s">
        <v>109</v>
      </c>
      <c r="R423" s="148">
        <v>0.28000000000000003</v>
      </c>
      <c r="S423" s="89" t="s">
        <v>79</v>
      </c>
      <c r="T423" s="18"/>
      <c r="U423" s="18"/>
    </row>
    <row r="424" spans="1:21" s="89" customFormat="1" ht="18" hidden="1" customHeight="1" thickBot="1">
      <c r="A424" s="89" t="s">
        <v>104</v>
      </c>
      <c r="D424" s="122"/>
      <c r="E424" s="147"/>
      <c r="F424" s="89" t="s">
        <v>105</v>
      </c>
      <c r="G424" s="148">
        <v>0.8</v>
      </c>
      <c r="H424" s="158" t="s">
        <v>79</v>
      </c>
      <c r="I424" s="158"/>
      <c r="J424" s="158"/>
      <c r="K424" s="158"/>
      <c r="L424" s="158" t="s">
        <v>104</v>
      </c>
      <c r="M424" s="158"/>
      <c r="N424" s="158"/>
      <c r="O424" s="161"/>
      <c r="P424" s="162"/>
      <c r="Q424" s="158" t="s">
        <v>105</v>
      </c>
      <c r="R424" s="148">
        <v>0.8</v>
      </c>
      <c r="S424" s="89" t="s">
        <v>79</v>
      </c>
      <c r="T424" s="18"/>
      <c r="U424" s="18"/>
    </row>
    <row r="425" spans="1:21" s="89" customFormat="1" ht="18" hidden="1" customHeight="1" thickBot="1">
      <c r="A425" s="89" t="s">
        <v>106</v>
      </c>
      <c r="D425" s="122"/>
      <c r="E425" s="147"/>
      <c r="F425" s="89" t="s">
        <v>107</v>
      </c>
      <c r="G425" s="148">
        <v>0.23</v>
      </c>
      <c r="H425" s="158" t="s">
        <v>79</v>
      </c>
      <c r="I425" s="158"/>
      <c r="J425" s="158"/>
      <c r="K425" s="158"/>
      <c r="L425" s="158" t="s">
        <v>106</v>
      </c>
      <c r="M425" s="158"/>
      <c r="N425" s="158"/>
      <c r="O425" s="161"/>
      <c r="P425" s="162"/>
      <c r="Q425" s="158" t="s">
        <v>107</v>
      </c>
      <c r="R425" s="148">
        <v>0.28000000000000003</v>
      </c>
      <c r="S425" s="89" t="s">
        <v>79</v>
      </c>
      <c r="T425" s="18"/>
      <c r="U425" s="18"/>
    </row>
    <row r="426" spans="1:21" s="89" customFormat="1" ht="18" hidden="1" customHeight="1" thickBot="1">
      <c r="A426" s="89" t="s">
        <v>110</v>
      </c>
      <c r="D426" s="122"/>
      <c r="E426" s="147"/>
      <c r="F426" s="89" t="s">
        <v>111</v>
      </c>
      <c r="G426" s="148">
        <v>0.41</v>
      </c>
      <c r="H426" s="158" t="s">
        <v>79</v>
      </c>
      <c r="I426" s="158"/>
      <c r="J426" s="158"/>
      <c r="K426" s="158"/>
      <c r="L426" s="158" t="s">
        <v>110</v>
      </c>
      <c r="M426" s="158"/>
      <c r="N426" s="158"/>
      <c r="O426" s="161"/>
      <c r="P426" s="162"/>
      <c r="Q426" s="158" t="s">
        <v>111</v>
      </c>
      <c r="R426" s="148">
        <v>0.43</v>
      </c>
      <c r="S426" s="89" t="s">
        <v>79</v>
      </c>
      <c r="T426" s="18"/>
      <c r="U426" s="18"/>
    </row>
    <row r="427" spans="1:21" s="89" customFormat="1" ht="18" hidden="1" customHeight="1" thickBot="1">
      <c r="G427" s="204"/>
      <c r="H427" s="158"/>
      <c r="I427" s="158"/>
      <c r="J427" s="158"/>
      <c r="K427" s="158"/>
      <c r="L427" s="158"/>
      <c r="M427" s="158"/>
      <c r="N427" s="158"/>
      <c r="O427" s="158"/>
      <c r="P427" s="158"/>
      <c r="Q427" s="158"/>
      <c r="R427" s="204"/>
      <c r="T427" s="18"/>
      <c r="U427" s="18"/>
    </row>
    <row r="428" spans="1:21" s="89" customFormat="1" ht="18" hidden="1" customHeight="1" thickBot="1">
      <c r="A428" s="89" t="s">
        <v>112</v>
      </c>
      <c r="F428" s="89" t="s">
        <v>113</v>
      </c>
      <c r="G428" s="148">
        <f>2*(G417+G425+G419+G426+G421+(G422/2))</f>
        <v>4.62</v>
      </c>
      <c r="H428" s="158" t="s">
        <v>79</v>
      </c>
      <c r="I428" s="158"/>
      <c r="J428" s="158"/>
      <c r="K428" s="158"/>
      <c r="L428" s="158" t="s">
        <v>112</v>
      </c>
      <c r="M428" s="158"/>
      <c r="N428" s="158"/>
      <c r="O428" s="158"/>
      <c r="P428" s="158"/>
      <c r="Q428" s="158" t="s">
        <v>114</v>
      </c>
      <c r="R428" s="148">
        <f>2*(R417+R425+R419+R426+R421+(R422/2))</f>
        <v>4.76</v>
      </c>
      <c r="S428" s="89" t="s">
        <v>79</v>
      </c>
      <c r="T428" s="18"/>
      <c r="U428" s="18"/>
    </row>
    <row r="429" spans="1:21" s="89" customFormat="1" ht="18" hidden="1" customHeight="1" thickBot="1">
      <c r="A429" s="89" t="s">
        <v>115</v>
      </c>
      <c r="F429" s="89" t="s">
        <v>116</v>
      </c>
      <c r="G429" s="148">
        <f>(G417*G424)+((G424+G423)*G418/2)+(G423*G419)+((G423+G422)*G420/2)+(G422*G421)</f>
        <v>0.76610000000000011</v>
      </c>
      <c r="H429" s="158" t="s">
        <v>38</v>
      </c>
      <c r="I429" s="158"/>
      <c r="J429" s="158"/>
      <c r="K429" s="158"/>
      <c r="L429" s="158" t="s">
        <v>115</v>
      </c>
      <c r="M429" s="158"/>
      <c r="N429" s="158"/>
      <c r="O429" s="158"/>
      <c r="P429" s="158"/>
      <c r="Q429" s="158" t="s">
        <v>117</v>
      </c>
      <c r="R429" s="148">
        <f>(R417*R424)+((R424+R423)*R418/2)+(R423*R419)+((R423+R422)*R420/2)+(R422*R421)</f>
        <v>0.65160000000000007</v>
      </c>
      <c r="S429" s="89" t="s">
        <v>38</v>
      </c>
      <c r="T429" s="18"/>
      <c r="U429" s="18"/>
    </row>
    <row r="430" spans="1:21" s="89" customFormat="1" ht="18" hidden="1" customHeight="1" thickBot="1">
      <c r="G430" s="204"/>
      <c r="H430" s="158"/>
      <c r="I430" s="158"/>
      <c r="J430" s="158"/>
      <c r="K430" s="158"/>
      <c r="L430" s="158"/>
      <c r="M430" s="158"/>
      <c r="N430" s="158"/>
      <c r="O430" s="158"/>
      <c r="P430" s="158"/>
      <c r="Q430" s="158"/>
      <c r="R430" s="204"/>
      <c r="T430" s="18"/>
      <c r="U430" s="18"/>
    </row>
    <row r="431" spans="1:21" s="89" customFormat="1" ht="18" hidden="1" customHeight="1" thickBot="1">
      <c r="A431" s="89" t="s">
        <v>118</v>
      </c>
      <c r="F431" s="89" t="s">
        <v>119</v>
      </c>
      <c r="G431" s="148"/>
      <c r="H431" s="158" t="s">
        <v>79</v>
      </c>
      <c r="I431" s="158"/>
      <c r="J431" s="158"/>
      <c r="K431" s="158"/>
      <c r="L431" s="158" t="s">
        <v>118</v>
      </c>
      <c r="M431" s="158"/>
      <c r="N431" s="158"/>
      <c r="O431" s="158"/>
      <c r="P431" s="158"/>
      <c r="Q431" s="158" t="s">
        <v>120</v>
      </c>
      <c r="R431" s="148"/>
      <c r="S431" s="89" t="s">
        <v>79</v>
      </c>
      <c r="T431" s="18"/>
      <c r="U431" s="18"/>
    </row>
    <row r="432" spans="1:21" s="89" customFormat="1" ht="18" hidden="1" customHeight="1" thickBot="1">
      <c r="T432" s="18"/>
      <c r="U432" s="18"/>
    </row>
    <row r="433" spans="1:21" s="89" customFormat="1" ht="18" hidden="1" customHeight="1" thickBot="1">
      <c r="T433" s="18"/>
      <c r="U433" s="18"/>
    </row>
    <row r="434" spans="1:21" s="89" customFormat="1" ht="18" hidden="1" customHeight="1" thickBot="1">
      <c r="U434" s="22"/>
    </row>
    <row r="435" spans="1:21" s="89" customFormat="1" ht="18" hidden="1" customHeight="1" thickBot="1">
      <c r="A435" s="89" t="s">
        <v>121</v>
      </c>
      <c r="F435" s="89" t="s">
        <v>9</v>
      </c>
      <c r="G435" s="197"/>
      <c r="H435" s="158" t="s">
        <v>10</v>
      </c>
      <c r="I435" s="158"/>
      <c r="J435" s="158" t="s">
        <v>9</v>
      </c>
      <c r="K435" s="197"/>
      <c r="L435" s="158" t="s">
        <v>10</v>
      </c>
      <c r="U435" s="23"/>
    </row>
    <row r="436" spans="1:21" s="89" customFormat="1" ht="18" hidden="1" customHeight="1" thickBot="1">
      <c r="A436" s="89" t="s">
        <v>122</v>
      </c>
      <c r="F436" s="89" t="s">
        <v>123</v>
      </c>
      <c r="G436" s="197">
        <v>1</v>
      </c>
      <c r="H436" s="158" t="s">
        <v>124</v>
      </c>
      <c r="I436" s="158"/>
      <c r="J436" s="158" t="s">
        <v>123</v>
      </c>
      <c r="K436" s="197"/>
      <c r="L436" s="158" t="s">
        <v>124</v>
      </c>
      <c r="U436" s="21"/>
    </row>
    <row r="437" spans="1:21" s="89" customFormat="1" ht="18" hidden="1" customHeight="1" thickBot="1">
      <c r="A437" s="89" t="s">
        <v>125</v>
      </c>
      <c r="F437" s="89" t="s">
        <v>126</v>
      </c>
      <c r="G437" s="197">
        <f>G436*G435</f>
        <v>0</v>
      </c>
      <c r="H437" s="158" t="s">
        <v>10</v>
      </c>
      <c r="I437" s="158"/>
      <c r="J437" s="158" t="s">
        <v>126</v>
      </c>
      <c r="K437" s="197">
        <f>K436*K435</f>
        <v>0</v>
      </c>
      <c r="L437" s="158" t="s">
        <v>10</v>
      </c>
      <c r="U437" s="21"/>
    </row>
    <row r="438" spans="1:21" s="89" customFormat="1" ht="18" hidden="1" customHeight="1" thickBot="1">
      <c r="L438" s="192"/>
      <c r="M438" s="192"/>
      <c r="N438" s="192"/>
      <c r="O438" s="122"/>
      <c r="U438" s="21"/>
    </row>
    <row r="439" spans="1:21" s="89" customFormat="1" ht="18" hidden="1" customHeight="1" thickBot="1">
      <c r="A439" s="158" t="s">
        <v>209</v>
      </c>
      <c r="B439" s="158"/>
      <c r="C439" s="158"/>
      <c r="D439" s="158"/>
      <c r="E439" s="158"/>
      <c r="F439" s="158"/>
      <c r="G439" s="158"/>
      <c r="H439" s="158"/>
      <c r="I439" s="158"/>
      <c r="J439" s="158"/>
      <c r="K439" s="158"/>
      <c r="L439" s="205"/>
      <c r="M439" s="205"/>
      <c r="N439" s="205"/>
      <c r="O439" s="161"/>
      <c r="P439" s="158"/>
      <c r="Q439" s="158"/>
      <c r="R439" s="158"/>
      <c r="S439" s="158"/>
      <c r="T439" s="158"/>
      <c r="U439" s="58"/>
    </row>
    <row r="440" spans="1:21" s="89" customFormat="1" ht="18" hidden="1" customHeight="1" thickBot="1">
      <c r="A440" s="158" t="s">
        <v>74</v>
      </c>
      <c r="B440" s="148">
        <f>ROUND(((G431*G429)+(R429*R431)),2)</f>
        <v>0</v>
      </c>
      <c r="C440" s="158" t="s">
        <v>127</v>
      </c>
      <c r="D440" s="158"/>
      <c r="E440" s="158" t="s">
        <v>75</v>
      </c>
      <c r="F440" s="158"/>
      <c r="G440" s="158"/>
      <c r="H440" s="158" t="s">
        <v>76</v>
      </c>
      <c r="I440" s="197">
        <f>B440*(G437+K437)</f>
        <v>0</v>
      </c>
      <c r="J440" s="158" t="s">
        <v>13</v>
      </c>
      <c r="K440" s="158"/>
      <c r="L440" s="158"/>
      <c r="M440" s="206" t="s">
        <v>221</v>
      </c>
      <c r="N440" s="123">
        <f>ROUND(B440*2.5,1)</f>
        <v>0</v>
      </c>
      <c r="O440" s="161" t="s">
        <v>222</v>
      </c>
      <c r="P440" s="158"/>
      <c r="Q440" s="158"/>
      <c r="R440" s="158"/>
      <c r="S440" s="158"/>
      <c r="T440" s="158"/>
      <c r="U440" s="58"/>
    </row>
    <row r="441" spans="1:21" s="89" customFormat="1" ht="18" hidden="1" customHeight="1" thickBot="1">
      <c r="A441" s="158" t="s">
        <v>210</v>
      </c>
      <c r="B441" s="204"/>
      <c r="C441" s="158"/>
      <c r="D441" s="158"/>
      <c r="E441" s="158"/>
      <c r="F441" s="158"/>
      <c r="G441" s="158"/>
      <c r="H441" s="158"/>
      <c r="I441" s="158"/>
      <c r="J441" s="158"/>
      <c r="K441" s="158"/>
      <c r="L441" s="158"/>
      <c r="M441" s="158"/>
      <c r="N441" s="158"/>
      <c r="O441" s="158"/>
      <c r="P441" s="158"/>
      <c r="Q441" s="158"/>
      <c r="R441" s="158"/>
      <c r="S441" s="158"/>
      <c r="T441" s="158"/>
      <c r="U441" s="56"/>
    </row>
    <row r="442" spans="1:21" s="89" customFormat="1" ht="18" hidden="1" customHeight="1" thickBot="1">
      <c r="A442" s="158" t="s">
        <v>77</v>
      </c>
      <c r="B442" s="148">
        <f>ROUND(((G428*G431)+(R428*R431)),2)</f>
        <v>0</v>
      </c>
      <c r="C442" s="158" t="s">
        <v>128</v>
      </c>
      <c r="D442" s="158"/>
      <c r="E442" s="158" t="s">
        <v>75</v>
      </c>
      <c r="F442" s="158"/>
      <c r="G442" s="158"/>
      <c r="H442" s="158" t="s">
        <v>78</v>
      </c>
      <c r="I442" s="713">
        <f>B442*(G437+K437)</f>
        <v>0</v>
      </c>
      <c r="J442" s="714"/>
      <c r="K442" s="158" t="s">
        <v>38</v>
      </c>
      <c r="L442" s="158"/>
      <c r="M442" s="158"/>
      <c r="N442" s="158"/>
      <c r="O442" s="158"/>
      <c r="P442" s="158"/>
      <c r="Q442" s="158"/>
      <c r="R442" s="158"/>
      <c r="S442" s="158"/>
      <c r="T442" s="158"/>
      <c r="U442" s="56"/>
    </row>
    <row r="443" spans="1:21" s="89" customFormat="1" ht="18" hidden="1" customHeight="1" thickBot="1">
      <c r="A443" s="158" t="s">
        <v>229</v>
      </c>
      <c r="B443" s="204"/>
      <c r="C443" s="158"/>
      <c r="D443" s="158"/>
      <c r="E443" s="158"/>
      <c r="F443" s="158"/>
      <c r="G443" s="158"/>
      <c r="H443" s="158"/>
      <c r="I443" s="158"/>
      <c r="J443" s="158"/>
      <c r="K443" s="158"/>
      <c r="L443" s="158"/>
      <c r="M443" s="158"/>
      <c r="N443" s="158"/>
      <c r="O443" s="158"/>
      <c r="P443" s="158"/>
      <c r="Q443" s="158"/>
      <c r="R443" s="158"/>
      <c r="S443" s="158"/>
      <c r="T443" s="158"/>
      <c r="U443" s="56"/>
    </row>
    <row r="444" spans="1:21" s="89" customFormat="1" ht="18" hidden="1" customHeight="1" thickBot="1">
      <c r="A444" s="158" t="s">
        <v>230</v>
      </c>
      <c r="B444" s="148">
        <f>N440</f>
        <v>0</v>
      </c>
      <c r="C444" s="158" t="s">
        <v>231</v>
      </c>
      <c r="D444" s="158"/>
      <c r="E444" s="158" t="s">
        <v>232</v>
      </c>
      <c r="F444" s="148">
        <v>30</v>
      </c>
      <c r="G444" s="158" t="s">
        <v>233</v>
      </c>
      <c r="H444" s="158" t="s">
        <v>234</v>
      </c>
      <c r="I444" s="713">
        <f>B444*(G437+K437)*F444</f>
        <v>0</v>
      </c>
      <c r="J444" s="714"/>
      <c r="K444" s="158" t="s">
        <v>235</v>
      </c>
      <c r="L444" s="158"/>
      <c r="M444" s="158"/>
      <c r="N444" s="158"/>
      <c r="O444" s="158"/>
      <c r="P444" s="158"/>
      <c r="Q444" s="158"/>
      <c r="R444" s="158"/>
      <c r="S444" s="158"/>
      <c r="T444" s="56"/>
      <c r="U444" s="56"/>
    </row>
    <row r="445" spans="1:21" s="213" customFormat="1" ht="30" hidden="1" customHeight="1" thickBot="1">
      <c r="A445" s="799" t="s">
        <v>340</v>
      </c>
      <c r="B445" s="711"/>
      <c r="C445" s="711"/>
      <c r="D445" s="711"/>
      <c r="E445" s="711"/>
      <c r="F445" s="711"/>
      <c r="G445" s="711"/>
      <c r="H445" s="711"/>
      <c r="I445" s="711"/>
      <c r="J445" s="711"/>
      <c r="K445" s="711"/>
      <c r="L445" s="711"/>
      <c r="M445" s="711"/>
      <c r="N445" s="711"/>
      <c r="O445" s="711"/>
      <c r="P445" s="711"/>
      <c r="Q445" s="711"/>
      <c r="R445" s="711"/>
      <c r="S445" s="711"/>
      <c r="T445" s="711"/>
      <c r="U445" s="711"/>
    </row>
    <row r="446" spans="1:21" s="89" customFormat="1" ht="18" hidden="1" customHeight="1" thickBot="1">
      <c r="A446" s="799" t="s">
        <v>339</v>
      </c>
      <c r="B446" s="711"/>
      <c r="C446" s="711"/>
      <c r="D446" s="711"/>
      <c r="E446" s="711"/>
      <c r="F446" s="711"/>
      <c r="G446" s="711"/>
      <c r="H446" s="711"/>
      <c r="I446" s="711"/>
      <c r="J446" s="711"/>
      <c r="K446" s="711"/>
      <c r="L446" s="711"/>
      <c r="M446" s="711"/>
      <c r="N446" s="711"/>
      <c r="O446" s="711"/>
      <c r="P446" s="711"/>
      <c r="Q446" s="711"/>
      <c r="R446" s="711"/>
      <c r="S446" s="711"/>
      <c r="T446" s="711"/>
      <c r="U446" s="711"/>
    </row>
    <row r="447" spans="1:21" s="89" customFormat="1" ht="18" hidden="1" customHeight="1" thickBot="1">
      <c r="A447" s="711"/>
      <c r="B447" s="711"/>
      <c r="C447" s="711"/>
      <c r="D447" s="711"/>
      <c r="E447" s="711"/>
      <c r="F447" s="711"/>
      <c r="G447" s="711"/>
      <c r="H447" s="711"/>
      <c r="I447" s="711"/>
      <c r="J447" s="711"/>
      <c r="K447" s="711"/>
      <c r="L447" s="711"/>
      <c r="M447" s="711"/>
      <c r="N447" s="711"/>
      <c r="O447" s="711"/>
      <c r="P447" s="711"/>
      <c r="Q447" s="711"/>
      <c r="R447" s="711"/>
      <c r="S447" s="711"/>
      <c r="T447" s="711"/>
      <c r="U447" s="711"/>
    </row>
    <row r="448" spans="1:21" s="89" customFormat="1" ht="18" hidden="1" customHeight="1" thickBot="1">
      <c r="C448" s="22"/>
      <c r="D448" s="22"/>
      <c r="E448" s="22"/>
      <c r="F448" s="22"/>
      <c r="G448" s="192"/>
      <c r="H448" s="192"/>
      <c r="I448" s="192"/>
      <c r="J448" s="192"/>
      <c r="K448" s="192"/>
      <c r="T448" s="18"/>
      <c r="U448" s="18"/>
    </row>
    <row r="449" spans="1:21" s="89" customFormat="1" ht="18" hidden="1" customHeight="1" thickBot="1">
      <c r="A449" s="185" t="s">
        <v>335</v>
      </c>
      <c r="T449" s="18"/>
      <c r="U449" s="18"/>
    </row>
    <row r="450" spans="1:21" s="89" customFormat="1" ht="18" hidden="1" customHeight="1" thickBot="1">
      <c r="T450" s="18"/>
      <c r="U450" s="18"/>
    </row>
    <row r="451" spans="1:21" s="89" customFormat="1" ht="18" hidden="1" customHeight="1" thickBot="1">
      <c r="L451" s="122"/>
      <c r="T451" s="18"/>
      <c r="U451" s="24"/>
    </row>
    <row r="452" spans="1:21" s="89" customFormat="1" ht="18" hidden="1" customHeight="1" thickBot="1">
      <c r="L452" s="122"/>
      <c r="T452" s="18"/>
      <c r="U452" s="24"/>
    </row>
    <row r="453" spans="1:21" s="89" customFormat="1" ht="18" hidden="1" customHeight="1" thickBot="1">
      <c r="L453" s="122"/>
      <c r="T453" s="18"/>
      <c r="U453" s="18"/>
    </row>
    <row r="454" spans="1:21" s="89" customFormat="1" ht="18" hidden="1" customHeight="1" thickBot="1">
      <c r="L454" s="122"/>
      <c r="T454" s="18"/>
      <c r="U454" s="18"/>
    </row>
    <row r="455" spans="1:21" s="89" customFormat="1" ht="18" hidden="1" customHeight="1" thickBot="1">
      <c r="L455" s="122"/>
      <c r="T455" s="18"/>
      <c r="U455" s="18"/>
    </row>
    <row r="456" spans="1:21" s="89" customFormat="1" ht="18" hidden="1" customHeight="1" thickBot="1">
      <c r="L456" s="122"/>
      <c r="T456" s="18"/>
      <c r="U456" s="18"/>
    </row>
    <row r="457" spans="1:21" s="89" customFormat="1" ht="18" hidden="1" customHeight="1" thickBot="1">
      <c r="L457" s="122"/>
      <c r="T457" s="18"/>
      <c r="U457" s="18"/>
    </row>
    <row r="458" spans="1:21" s="89" customFormat="1" ht="18" hidden="1" customHeight="1" thickBot="1">
      <c r="T458" s="18"/>
      <c r="U458" s="18"/>
    </row>
    <row r="459" spans="1:21" s="89" customFormat="1" ht="18" hidden="1" customHeight="1" thickBot="1">
      <c r="T459" s="18"/>
      <c r="U459" s="18"/>
    </row>
    <row r="460" spans="1:21" s="89" customFormat="1" ht="18" hidden="1" customHeight="1" thickBot="1">
      <c r="T460" s="18"/>
      <c r="U460" s="18"/>
    </row>
    <row r="461" spans="1:21" s="89" customFormat="1" ht="18" hidden="1" customHeight="1" thickBot="1">
      <c r="A461" s="214" t="s">
        <v>224</v>
      </c>
      <c r="L461" s="214" t="s">
        <v>223</v>
      </c>
      <c r="T461" s="18"/>
      <c r="U461" s="18"/>
    </row>
    <row r="462" spans="1:21" s="89" customFormat="1" ht="18" hidden="1" customHeight="1" thickBot="1">
      <c r="A462" s="89" t="s">
        <v>51</v>
      </c>
      <c r="D462" s="122"/>
      <c r="E462" s="147"/>
      <c r="F462" s="89" t="s">
        <v>25</v>
      </c>
      <c r="G462" s="148">
        <v>1.5</v>
      </c>
      <c r="H462" s="158" t="s">
        <v>79</v>
      </c>
      <c r="I462" s="158"/>
      <c r="J462" s="158"/>
      <c r="K462" s="158"/>
      <c r="L462" s="158" t="s">
        <v>51</v>
      </c>
      <c r="M462" s="158"/>
      <c r="N462" s="158"/>
      <c r="O462" s="161"/>
      <c r="P462" s="162"/>
      <c r="Q462" s="158" t="s">
        <v>25</v>
      </c>
      <c r="R462" s="148">
        <v>1.5</v>
      </c>
      <c r="S462" s="89" t="s">
        <v>79</v>
      </c>
      <c r="T462" s="18"/>
      <c r="U462" s="18"/>
    </row>
    <row r="463" spans="1:21" s="89" customFormat="1" ht="18" hidden="1" customHeight="1" thickBot="1">
      <c r="A463" s="89" t="s">
        <v>92</v>
      </c>
      <c r="D463" s="122"/>
      <c r="E463" s="147"/>
      <c r="F463" s="89" t="s">
        <v>93</v>
      </c>
      <c r="G463" s="148">
        <v>7.0000000000000007E-2</v>
      </c>
      <c r="H463" s="158" t="s">
        <v>79</v>
      </c>
      <c r="I463" s="158"/>
      <c r="J463" s="158"/>
      <c r="K463" s="158"/>
      <c r="L463" s="158" t="s">
        <v>92</v>
      </c>
      <c r="M463" s="158"/>
      <c r="N463" s="158"/>
      <c r="O463" s="161"/>
      <c r="P463" s="162"/>
      <c r="Q463" s="158" t="s">
        <v>93</v>
      </c>
      <c r="R463" s="148">
        <v>7.0000000000000007E-2</v>
      </c>
      <c r="S463" s="89" t="s">
        <v>79</v>
      </c>
      <c r="T463" s="18"/>
      <c r="U463" s="18"/>
    </row>
    <row r="464" spans="1:21" s="89" customFormat="1" ht="18" hidden="1" customHeight="1" thickBot="1">
      <c r="A464" s="89" t="s">
        <v>95</v>
      </c>
      <c r="D464" s="122"/>
      <c r="E464" s="147"/>
      <c r="F464" s="89" t="s">
        <v>96</v>
      </c>
      <c r="G464" s="148">
        <v>0.1</v>
      </c>
      <c r="H464" s="158" t="s">
        <v>79</v>
      </c>
      <c r="I464" s="158"/>
      <c r="J464" s="158"/>
      <c r="K464" s="158"/>
      <c r="L464" s="158" t="s">
        <v>95</v>
      </c>
      <c r="M464" s="158"/>
      <c r="N464" s="158"/>
      <c r="O464" s="161"/>
      <c r="P464" s="162"/>
      <c r="Q464" s="158" t="s">
        <v>96</v>
      </c>
      <c r="R464" s="148">
        <v>0.1</v>
      </c>
      <c r="S464" s="89" t="s">
        <v>79</v>
      </c>
      <c r="T464" s="18"/>
      <c r="U464" s="18"/>
    </row>
    <row r="465" spans="1:21" s="89" customFormat="1" ht="18" hidden="1" customHeight="1" thickBot="1">
      <c r="A465" s="89" t="s">
        <v>97</v>
      </c>
      <c r="D465" s="122"/>
      <c r="E465" s="147"/>
      <c r="F465" s="89" t="s">
        <v>98</v>
      </c>
      <c r="G465" s="148">
        <v>0.98</v>
      </c>
      <c r="H465" s="158" t="s">
        <v>79</v>
      </c>
      <c r="I465" s="158"/>
      <c r="J465" s="158"/>
      <c r="K465" s="158"/>
      <c r="L465" s="158" t="s">
        <v>97</v>
      </c>
      <c r="M465" s="158"/>
      <c r="N465" s="158"/>
      <c r="O465" s="161"/>
      <c r="P465" s="162"/>
      <c r="Q465" s="158" t="s">
        <v>98</v>
      </c>
      <c r="R465" s="148">
        <v>0.98</v>
      </c>
      <c r="S465" s="89" t="s">
        <v>79</v>
      </c>
      <c r="T465" s="18"/>
      <c r="U465" s="18"/>
    </row>
    <row r="466" spans="1:21" s="89" customFormat="1" ht="18" hidden="1" customHeight="1" thickBot="1">
      <c r="A466" s="89" t="s">
        <v>99</v>
      </c>
      <c r="D466" s="122"/>
      <c r="E466" s="147"/>
      <c r="F466" s="89" t="s">
        <v>100</v>
      </c>
      <c r="G466" s="148">
        <v>0.23</v>
      </c>
      <c r="H466" s="158" t="s">
        <v>79</v>
      </c>
      <c r="I466" s="158"/>
      <c r="J466" s="158"/>
      <c r="K466" s="158"/>
      <c r="L466" s="158" t="s">
        <v>99</v>
      </c>
      <c r="M466" s="158"/>
      <c r="N466" s="158"/>
      <c r="O466" s="161"/>
      <c r="P466" s="162"/>
      <c r="Q466" s="158" t="s">
        <v>100</v>
      </c>
      <c r="R466" s="148">
        <v>0.23</v>
      </c>
      <c r="S466" s="89" t="s">
        <v>79</v>
      </c>
      <c r="T466" s="18"/>
      <c r="U466" s="18"/>
    </row>
    <row r="467" spans="1:21" s="89" customFormat="1" ht="18" hidden="1" customHeight="1" thickBot="1">
      <c r="A467" s="89" t="s">
        <v>102</v>
      </c>
      <c r="D467" s="122"/>
      <c r="E467" s="147"/>
      <c r="F467" s="89" t="s">
        <v>103</v>
      </c>
      <c r="G467" s="148">
        <v>0.12</v>
      </c>
      <c r="H467" s="158" t="s">
        <v>79</v>
      </c>
      <c r="I467" s="158"/>
      <c r="J467" s="158"/>
      <c r="K467" s="158"/>
      <c r="L467" s="158" t="s">
        <v>102</v>
      </c>
      <c r="M467" s="158"/>
      <c r="N467" s="158"/>
      <c r="O467" s="161"/>
      <c r="P467" s="162"/>
      <c r="Q467" s="158" t="s">
        <v>103</v>
      </c>
      <c r="R467" s="148">
        <v>0.12</v>
      </c>
      <c r="S467" s="89" t="s">
        <v>79</v>
      </c>
      <c r="T467" s="18"/>
      <c r="U467" s="18"/>
    </row>
    <row r="468" spans="1:21" s="89" customFormat="1" ht="18" hidden="1" customHeight="1" thickBot="1">
      <c r="A468" s="89" t="s">
        <v>94</v>
      </c>
      <c r="D468" s="122"/>
      <c r="E468" s="147"/>
      <c r="F468" s="89" t="s">
        <v>101</v>
      </c>
      <c r="G468" s="148">
        <v>1</v>
      </c>
      <c r="H468" s="158" t="s">
        <v>79</v>
      </c>
      <c r="I468" s="158"/>
      <c r="J468" s="158"/>
      <c r="K468" s="158"/>
      <c r="L468" s="158" t="s">
        <v>94</v>
      </c>
      <c r="M468" s="158"/>
      <c r="N468" s="158"/>
      <c r="O468" s="161"/>
      <c r="P468" s="162"/>
      <c r="Q468" s="158" t="s">
        <v>101</v>
      </c>
      <c r="R468" s="148">
        <v>1</v>
      </c>
      <c r="S468" s="89" t="s">
        <v>79</v>
      </c>
      <c r="T468" s="18"/>
      <c r="U468" s="18"/>
    </row>
    <row r="469" spans="1:21" s="89" customFormat="1" ht="18" hidden="1" customHeight="1" thickBot="1">
      <c r="A469" s="89" t="s">
        <v>108</v>
      </c>
      <c r="D469" s="122"/>
      <c r="E469" s="147"/>
      <c r="F469" s="89" t="s">
        <v>109</v>
      </c>
      <c r="G469" s="148">
        <v>0.38</v>
      </c>
      <c r="H469" s="158" t="s">
        <v>79</v>
      </c>
      <c r="I469" s="158"/>
      <c r="J469" s="158"/>
      <c r="K469" s="158"/>
      <c r="L469" s="158" t="s">
        <v>108</v>
      </c>
      <c r="M469" s="158"/>
      <c r="N469" s="158"/>
      <c r="O469" s="161"/>
      <c r="P469" s="162"/>
      <c r="Q469" s="158" t="s">
        <v>109</v>
      </c>
      <c r="R469" s="148">
        <v>0.28000000000000003</v>
      </c>
      <c r="S469" s="89" t="s">
        <v>79</v>
      </c>
      <c r="T469" s="18"/>
      <c r="U469" s="18"/>
    </row>
    <row r="470" spans="1:21" s="89" customFormat="1" ht="18" hidden="1" customHeight="1" thickBot="1">
      <c r="A470" s="89" t="s">
        <v>104</v>
      </c>
      <c r="D470" s="122"/>
      <c r="E470" s="147"/>
      <c r="F470" s="89" t="s">
        <v>105</v>
      </c>
      <c r="G470" s="148">
        <v>0.8</v>
      </c>
      <c r="H470" s="158" t="s">
        <v>79</v>
      </c>
      <c r="I470" s="158"/>
      <c r="J470" s="158"/>
      <c r="K470" s="158"/>
      <c r="L470" s="158" t="s">
        <v>104</v>
      </c>
      <c r="M470" s="158"/>
      <c r="N470" s="158"/>
      <c r="O470" s="161"/>
      <c r="P470" s="162"/>
      <c r="Q470" s="158" t="s">
        <v>105</v>
      </c>
      <c r="R470" s="148">
        <v>0.8</v>
      </c>
      <c r="S470" s="89" t="s">
        <v>79</v>
      </c>
      <c r="T470" s="18"/>
      <c r="U470" s="18"/>
    </row>
    <row r="471" spans="1:21" s="89" customFormat="1" ht="18" hidden="1" customHeight="1" thickBot="1">
      <c r="A471" s="89" t="s">
        <v>106</v>
      </c>
      <c r="D471" s="122"/>
      <c r="E471" s="147"/>
      <c r="F471" s="89" t="s">
        <v>107</v>
      </c>
      <c r="G471" s="148">
        <v>0.23</v>
      </c>
      <c r="H471" s="158" t="s">
        <v>79</v>
      </c>
      <c r="I471" s="158"/>
      <c r="J471" s="158"/>
      <c r="K471" s="158"/>
      <c r="L471" s="158" t="s">
        <v>106</v>
      </c>
      <c r="M471" s="158"/>
      <c r="N471" s="158"/>
      <c r="O471" s="161"/>
      <c r="P471" s="162"/>
      <c r="Q471" s="158" t="s">
        <v>107</v>
      </c>
      <c r="R471" s="148">
        <v>0.28000000000000003</v>
      </c>
      <c r="S471" s="89" t="s">
        <v>79</v>
      </c>
      <c r="T471" s="18"/>
      <c r="U471" s="18"/>
    </row>
    <row r="472" spans="1:21" s="89" customFormat="1" ht="18" hidden="1" customHeight="1" thickBot="1">
      <c r="A472" s="89" t="s">
        <v>110</v>
      </c>
      <c r="D472" s="122"/>
      <c r="E472" s="147"/>
      <c r="F472" s="89" t="s">
        <v>111</v>
      </c>
      <c r="G472" s="148">
        <v>0.41</v>
      </c>
      <c r="H472" s="158" t="s">
        <v>79</v>
      </c>
      <c r="I472" s="158"/>
      <c r="J472" s="158"/>
      <c r="K472" s="158"/>
      <c r="L472" s="158" t="s">
        <v>110</v>
      </c>
      <c r="M472" s="158"/>
      <c r="N472" s="158"/>
      <c r="O472" s="161"/>
      <c r="P472" s="162"/>
      <c r="Q472" s="158" t="s">
        <v>111</v>
      </c>
      <c r="R472" s="148">
        <v>0.43</v>
      </c>
      <c r="S472" s="89" t="s">
        <v>79</v>
      </c>
      <c r="T472" s="18"/>
      <c r="U472" s="18"/>
    </row>
    <row r="473" spans="1:21" s="89" customFormat="1" ht="18" hidden="1" customHeight="1" thickBot="1">
      <c r="G473" s="204"/>
      <c r="H473" s="158"/>
      <c r="I473" s="158"/>
      <c r="J473" s="158"/>
      <c r="K473" s="158"/>
      <c r="L473" s="158"/>
      <c r="M473" s="158"/>
      <c r="N473" s="158"/>
      <c r="O473" s="158"/>
      <c r="P473" s="158"/>
      <c r="Q473" s="158"/>
      <c r="R473" s="204"/>
      <c r="T473" s="18"/>
      <c r="U473" s="18"/>
    </row>
    <row r="474" spans="1:21" s="89" customFormat="1" ht="18" hidden="1" customHeight="1" thickBot="1">
      <c r="A474" s="89" t="s">
        <v>112</v>
      </c>
      <c r="F474" s="89" t="s">
        <v>113</v>
      </c>
      <c r="G474" s="148">
        <f>2*(G463+G471+G465+G472+G467+(G468/2))</f>
        <v>4.62</v>
      </c>
      <c r="H474" s="158" t="s">
        <v>79</v>
      </c>
      <c r="I474" s="158"/>
      <c r="J474" s="158"/>
      <c r="K474" s="158"/>
      <c r="L474" s="158" t="s">
        <v>112</v>
      </c>
      <c r="M474" s="158"/>
      <c r="N474" s="158"/>
      <c r="O474" s="158"/>
      <c r="P474" s="158"/>
      <c r="Q474" s="158" t="s">
        <v>114</v>
      </c>
      <c r="R474" s="148">
        <f>2*(R463+R471+R465+R472+R467+(R468/2))</f>
        <v>4.76</v>
      </c>
      <c r="S474" s="89" t="s">
        <v>79</v>
      </c>
      <c r="T474" s="18"/>
      <c r="U474" s="18"/>
    </row>
    <row r="475" spans="1:21" s="89" customFormat="1" ht="18" hidden="1" customHeight="1" thickBot="1">
      <c r="A475" s="89" t="s">
        <v>115</v>
      </c>
      <c r="F475" s="89" t="s">
        <v>116</v>
      </c>
      <c r="G475" s="148">
        <f>(G463*G470)+((G470+G469)*G464/2)+(G469*G465)+((G469+G468)*G466/2)+(G468*G467)</f>
        <v>0.76610000000000011</v>
      </c>
      <c r="H475" s="158" t="s">
        <v>38</v>
      </c>
      <c r="I475" s="158"/>
      <c r="J475" s="158"/>
      <c r="K475" s="158"/>
      <c r="L475" s="158" t="s">
        <v>115</v>
      </c>
      <c r="M475" s="158"/>
      <c r="N475" s="158"/>
      <c r="O475" s="158"/>
      <c r="P475" s="158"/>
      <c r="Q475" s="158" t="s">
        <v>117</v>
      </c>
      <c r="R475" s="148">
        <f>(R463*R470)+((R470+R469)*R464/2)+(R469*R465)+((R469+R468)*R466/2)+(R468*R467)</f>
        <v>0.65160000000000007</v>
      </c>
      <c r="S475" s="89" t="s">
        <v>38</v>
      </c>
      <c r="T475" s="18"/>
      <c r="U475" s="18"/>
    </row>
    <row r="476" spans="1:21" s="89" customFormat="1" ht="18" hidden="1" customHeight="1" thickBot="1">
      <c r="G476" s="204"/>
      <c r="H476" s="158"/>
      <c r="I476" s="158"/>
      <c r="J476" s="158"/>
      <c r="K476" s="158"/>
      <c r="L476" s="158"/>
      <c r="M476" s="158"/>
      <c r="N476" s="158"/>
      <c r="O476" s="158"/>
      <c r="P476" s="158"/>
      <c r="Q476" s="158"/>
      <c r="R476" s="204"/>
      <c r="T476" s="18"/>
      <c r="U476" s="18"/>
    </row>
    <row r="477" spans="1:21" s="89" customFormat="1" ht="18" hidden="1" customHeight="1" thickBot="1">
      <c r="A477" s="89" t="s">
        <v>118</v>
      </c>
      <c r="F477" s="89" t="s">
        <v>119</v>
      </c>
      <c r="G477" s="148">
        <f>2.52*2</f>
        <v>5.04</v>
      </c>
      <c r="H477" s="158" t="s">
        <v>79</v>
      </c>
      <c r="I477" s="158"/>
      <c r="J477" s="158"/>
      <c r="K477" s="158"/>
      <c r="L477" s="158" t="s">
        <v>118</v>
      </c>
      <c r="M477" s="158"/>
      <c r="N477" s="158"/>
      <c r="O477" s="158"/>
      <c r="P477" s="158"/>
      <c r="Q477" s="158" t="s">
        <v>120</v>
      </c>
      <c r="R477" s="148">
        <v>14.75</v>
      </c>
      <c r="S477" s="89" t="s">
        <v>79</v>
      </c>
      <c r="T477" s="18"/>
      <c r="U477" s="18"/>
    </row>
    <row r="478" spans="1:21" s="89" customFormat="1" ht="18" hidden="1" customHeight="1" thickBot="1">
      <c r="T478" s="18"/>
      <c r="U478" s="18"/>
    </row>
    <row r="479" spans="1:21" s="89" customFormat="1" ht="18" hidden="1" customHeight="1" thickBot="1">
      <c r="T479" s="18"/>
      <c r="U479" s="18"/>
    </row>
    <row r="480" spans="1:21" s="89" customFormat="1" ht="18" hidden="1" customHeight="1" thickBot="1">
      <c r="U480" s="22"/>
    </row>
    <row r="481" spans="1:21" s="89" customFormat="1" ht="18" hidden="1" customHeight="1" thickBot="1">
      <c r="A481" s="89" t="s">
        <v>121</v>
      </c>
      <c r="F481" s="89" t="s">
        <v>9</v>
      </c>
      <c r="G481" s="197"/>
      <c r="H481" s="158" t="s">
        <v>10</v>
      </c>
      <c r="I481" s="158"/>
      <c r="J481" s="158" t="s">
        <v>9</v>
      </c>
      <c r="K481" s="197"/>
      <c r="L481" s="158" t="s">
        <v>10</v>
      </c>
      <c r="U481" s="23"/>
    </row>
    <row r="482" spans="1:21" s="89" customFormat="1" ht="18" hidden="1" customHeight="1" thickBot="1">
      <c r="A482" s="89" t="s">
        <v>122</v>
      </c>
      <c r="F482" s="89" t="s">
        <v>123</v>
      </c>
      <c r="G482" s="197"/>
      <c r="H482" s="158" t="s">
        <v>124</v>
      </c>
      <c r="I482" s="158"/>
      <c r="J482" s="158" t="s">
        <v>123</v>
      </c>
      <c r="K482" s="197"/>
      <c r="L482" s="158" t="s">
        <v>124</v>
      </c>
      <c r="U482" s="21"/>
    </row>
    <row r="483" spans="1:21" s="89" customFormat="1" ht="18" hidden="1" customHeight="1" thickBot="1">
      <c r="A483" s="89" t="s">
        <v>125</v>
      </c>
      <c r="F483" s="89" t="s">
        <v>126</v>
      </c>
      <c r="G483" s="197"/>
      <c r="H483" s="158" t="s">
        <v>10</v>
      </c>
      <c r="I483" s="158"/>
      <c r="J483" s="158" t="s">
        <v>126</v>
      </c>
      <c r="K483" s="197">
        <f>K482*K481</f>
        <v>0</v>
      </c>
      <c r="L483" s="158" t="s">
        <v>10</v>
      </c>
      <c r="U483" s="21"/>
    </row>
    <row r="484" spans="1:21" s="89" customFormat="1" ht="18" hidden="1" customHeight="1" thickBot="1">
      <c r="L484" s="192"/>
      <c r="M484" s="192"/>
      <c r="N484" s="192"/>
      <c r="O484" s="122"/>
      <c r="U484" s="21"/>
    </row>
    <row r="485" spans="1:21" s="89" customFormat="1" ht="18" hidden="1" customHeight="1" thickBot="1">
      <c r="A485" s="158" t="s">
        <v>209</v>
      </c>
      <c r="B485" s="158"/>
      <c r="C485" s="158"/>
      <c r="D485" s="158"/>
      <c r="E485" s="158"/>
      <c r="F485" s="158"/>
      <c r="G485" s="158"/>
      <c r="H485" s="158"/>
      <c r="I485" s="158"/>
      <c r="J485" s="158"/>
      <c r="K485" s="158"/>
      <c r="L485" s="205"/>
      <c r="M485" s="205"/>
      <c r="N485" s="205"/>
      <c r="O485" s="161"/>
      <c r="P485" s="158"/>
      <c r="Q485" s="158"/>
      <c r="R485" s="158"/>
      <c r="S485" s="158"/>
      <c r="T485" s="158"/>
      <c r="U485" s="58"/>
    </row>
    <row r="486" spans="1:21" s="89" customFormat="1" ht="18" hidden="1" customHeight="1" thickBot="1">
      <c r="A486" s="158" t="s">
        <v>74</v>
      </c>
      <c r="B486" s="148">
        <f>ROUND(((G477*G475)+(R475*R477)),2)</f>
        <v>13.47</v>
      </c>
      <c r="C486" s="158" t="s">
        <v>127</v>
      </c>
      <c r="D486" s="158"/>
      <c r="E486" s="158" t="s">
        <v>75</v>
      </c>
      <c r="F486" s="158"/>
      <c r="G486" s="158"/>
      <c r="H486" s="158" t="s">
        <v>76</v>
      </c>
      <c r="I486" s="197">
        <f>B486*(G483+K483)</f>
        <v>0</v>
      </c>
      <c r="J486" s="158" t="s">
        <v>13</v>
      </c>
      <c r="K486" s="158"/>
      <c r="L486" s="158"/>
      <c r="M486" s="206" t="s">
        <v>221</v>
      </c>
      <c r="N486" s="123">
        <f>ROUND(B486*2.5,1)</f>
        <v>33.700000000000003</v>
      </c>
      <c r="O486" s="161" t="s">
        <v>222</v>
      </c>
      <c r="P486" s="158"/>
      <c r="Q486" s="158"/>
      <c r="R486" s="158"/>
      <c r="S486" s="158"/>
      <c r="T486" s="158"/>
      <c r="U486" s="58"/>
    </row>
    <row r="487" spans="1:21" s="89" customFormat="1" ht="18" hidden="1" customHeight="1" thickBot="1">
      <c r="A487" s="158" t="s">
        <v>210</v>
      </c>
      <c r="B487" s="204"/>
      <c r="C487" s="158"/>
      <c r="D487" s="158"/>
      <c r="E487" s="158"/>
      <c r="F487" s="158"/>
      <c r="G487" s="158"/>
      <c r="H487" s="158"/>
      <c r="I487" s="158"/>
      <c r="J487" s="158"/>
      <c r="K487" s="158"/>
      <c r="L487" s="158"/>
      <c r="M487" s="158"/>
      <c r="N487" s="158"/>
      <c r="O487" s="158"/>
      <c r="P487" s="158"/>
      <c r="Q487" s="158"/>
      <c r="R487" s="158"/>
      <c r="S487" s="158"/>
      <c r="T487" s="158"/>
      <c r="U487" s="56"/>
    </row>
    <row r="488" spans="1:21" s="89" customFormat="1" ht="18" hidden="1" customHeight="1" thickBot="1">
      <c r="A488" s="158" t="s">
        <v>77</v>
      </c>
      <c r="B488" s="148">
        <f>ROUND(((G474*G477)+(R474*R477)),2)</f>
        <v>93.49</v>
      </c>
      <c r="C488" s="158" t="s">
        <v>128</v>
      </c>
      <c r="D488" s="158"/>
      <c r="E488" s="158" t="s">
        <v>75</v>
      </c>
      <c r="F488" s="158"/>
      <c r="G488" s="158"/>
      <c r="H488" s="158" t="s">
        <v>78</v>
      </c>
      <c r="I488" s="713">
        <f>B488*(G483+K483)</f>
        <v>0</v>
      </c>
      <c r="J488" s="714"/>
      <c r="K488" s="158" t="s">
        <v>38</v>
      </c>
      <c r="L488" s="158"/>
      <c r="M488" s="158"/>
      <c r="N488" s="158"/>
      <c r="O488" s="158"/>
      <c r="P488" s="158"/>
      <c r="Q488" s="158"/>
      <c r="R488" s="158"/>
      <c r="S488" s="158"/>
      <c r="T488" s="158"/>
      <c r="U488" s="56"/>
    </row>
    <row r="489" spans="1:21" s="89" customFormat="1" ht="18" hidden="1" customHeight="1" thickBot="1">
      <c r="A489" s="158" t="s">
        <v>229</v>
      </c>
      <c r="B489" s="204"/>
      <c r="C489" s="158"/>
      <c r="D489" s="158"/>
      <c r="E489" s="158"/>
      <c r="F489" s="158"/>
      <c r="G489" s="158"/>
      <c r="H489" s="158"/>
      <c r="I489" s="158"/>
      <c r="J489" s="158"/>
      <c r="K489" s="158"/>
      <c r="L489" s="158"/>
      <c r="M489" s="158"/>
      <c r="N489" s="158"/>
      <c r="O489" s="158"/>
      <c r="P489" s="158"/>
      <c r="Q489" s="158"/>
      <c r="R489" s="158"/>
      <c r="S489" s="158"/>
      <c r="T489" s="158"/>
      <c r="U489" s="56"/>
    </row>
    <row r="490" spans="1:21" s="89" customFormat="1" ht="18" hidden="1" customHeight="1" thickBot="1">
      <c r="A490" s="158" t="s">
        <v>230</v>
      </c>
      <c r="B490" s="148">
        <f>N486</f>
        <v>33.700000000000003</v>
      </c>
      <c r="C490" s="158" t="s">
        <v>231</v>
      </c>
      <c r="D490" s="158"/>
      <c r="E490" s="158" t="s">
        <v>232</v>
      </c>
      <c r="F490" s="148">
        <v>30</v>
      </c>
      <c r="G490" s="158" t="s">
        <v>233</v>
      </c>
      <c r="H490" s="158" t="s">
        <v>234</v>
      </c>
      <c r="I490" s="713">
        <f>B490*(G483+K483)*F490</f>
        <v>0</v>
      </c>
      <c r="J490" s="714"/>
      <c r="K490" s="158" t="s">
        <v>235</v>
      </c>
      <c r="L490" s="158"/>
      <c r="M490" s="158"/>
      <c r="N490" s="158"/>
      <c r="O490" s="158"/>
      <c r="P490" s="158"/>
      <c r="Q490" s="158"/>
      <c r="R490" s="158"/>
      <c r="S490" s="158"/>
      <c r="T490" s="56"/>
      <c r="U490" s="56"/>
    </row>
    <row r="491" spans="1:21" s="213" customFormat="1" ht="30" hidden="1" customHeight="1" thickBot="1">
      <c r="A491" s="787" t="s">
        <v>336</v>
      </c>
      <c r="B491" s="711"/>
      <c r="C491" s="711"/>
      <c r="D491" s="711"/>
      <c r="E491" s="711"/>
      <c r="F491" s="711"/>
      <c r="G491" s="711"/>
      <c r="H491" s="711"/>
      <c r="I491" s="711"/>
      <c r="J491" s="711"/>
      <c r="K491" s="711"/>
      <c r="L491" s="711"/>
      <c r="M491" s="711"/>
      <c r="N491" s="711"/>
      <c r="O491" s="711"/>
      <c r="P491" s="711"/>
      <c r="Q491" s="711"/>
      <c r="R491" s="711"/>
      <c r="S491" s="711"/>
      <c r="T491" s="711"/>
      <c r="U491" s="711"/>
    </row>
    <row r="492" spans="1:21" s="89" customFormat="1" ht="18" hidden="1" customHeight="1" thickBot="1">
      <c r="A492" s="787" t="s">
        <v>337</v>
      </c>
      <c r="B492" s="711"/>
      <c r="C492" s="711"/>
      <c r="D492" s="711"/>
      <c r="E492" s="711"/>
      <c r="F492" s="711"/>
      <c r="G492" s="711"/>
      <c r="H492" s="711"/>
      <c r="I492" s="711"/>
      <c r="J492" s="711"/>
      <c r="K492" s="711"/>
      <c r="L492" s="711"/>
      <c r="M492" s="711"/>
      <c r="N492" s="711"/>
      <c r="O492" s="711"/>
      <c r="P492" s="711"/>
      <c r="Q492" s="711"/>
      <c r="R492" s="711"/>
      <c r="S492" s="711"/>
      <c r="T492" s="711"/>
      <c r="U492" s="711"/>
    </row>
    <row r="493" spans="1:21" s="89" customFormat="1" ht="18" hidden="1" customHeight="1" thickBot="1">
      <c r="A493" s="711"/>
      <c r="B493" s="711"/>
      <c r="C493" s="711"/>
      <c r="D493" s="711"/>
      <c r="E493" s="711"/>
      <c r="F493" s="711"/>
      <c r="G493" s="711"/>
      <c r="H493" s="711"/>
      <c r="I493" s="711"/>
      <c r="J493" s="711"/>
      <c r="K493" s="711"/>
      <c r="L493" s="711"/>
      <c r="M493" s="711"/>
      <c r="N493" s="711"/>
      <c r="O493" s="711"/>
      <c r="P493" s="711"/>
      <c r="Q493" s="711"/>
      <c r="R493" s="711"/>
      <c r="S493" s="711"/>
      <c r="T493" s="711"/>
      <c r="U493" s="711"/>
    </row>
    <row r="494" spans="1:21" s="89" customFormat="1" ht="18" hidden="1" customHeight="1" thickBot="1">
      <c r="C494" s="22"/>
      <c r="D494" s="22"/>
      <c r="E494" s="22"/>
      <c r="F494" s="22"/>
      <c r="G494" s="192"/>
      <c r="H494" s="192"/>
      <c r="I494" s="192"/>
      <c r="J494" s="192"/>
      <c r="K494" s="192"/>
      <c r="T494" s="18"/>
      <c r="U494" s="18"/>
    </row>
    <row r="495" spans="1:21" s="89" customFormat="1" ht="18" customHeight="1" thickBot="1">
      <c r="A495" s="145" t="s">
        <v>129</v>
      </c>
      <c r="T495" s="18"/>
      <c r="U495" s="18"/>
    </row>
    <row r="496" spans="1:21" s="89" customFormat="1" ht="18" customHeight="1">
      <c r="A496" s="92"/>
      <c r="B496" s="91"/>
      <c r="C496" s="91"/>
      <c r="D496" s="91"/>
      <c r="E496" s="91"/>
      <c r="F496" s="91"/>
      <c r="G496" s="91"/>
      <c r="H496" s="91"/>
      <c r="I496" s="91"/>
      <c r="J496" s="91"/>
      <c r="K496" s="91"/>
      <c r="L496" s="91"/>
      <c r="M496" s="91"/>
      <c r="N496" s="91"/>
      <c r="O496" s="91"/>
      <c r="P496" s="91"/>
      <c r="Q496" s="91"/>
      <c r="R496" s="91"/>
      <c r="S496" s="91"/>
      <c r="T496" s="146"/>
      <c r="U496" s="68"/>
    </row>
    <row r="497" spans="1:24" s="89" customFormat="1" ht="18" customHeight="1">
      <c r="A497" s="215" t="s">
        <v>1267</v>
      </c>
      <c r="T497" s="18"/>
      <c r="U497" s="69"/>
      <c r="X497" s="346"/>
    </row>
    <row r="498" spans="1:24" s="89" customFormat="1" ht="18" customHeight="1">
      <c r="A498" s="93" t="s">
        <v>130</v>
      </c>
      <c r="F498" s="89" t="s">
        <v>25</v>
      </c>
      <c r="G498" s="148">
        <v>1.5</v>
      </c>
      <c r="H498" s="89" t="s">
        <v>79</v>
      </c>
      <c r="T498" s="18"/>
      <c r="U498" s="69"/>
    </row>
    <row r="499" spans="1:24" s="89" customFormat="1" ht="18" customHeight="1">
      <c r="A499" s="93" t="s">
        <v>131</v>
      </c>
      <c r="F499" s="89" t="s">
        <v>39</v>
      </c>
      <c r="G499" s="148">
        <v>0.4</v>
      </c>
      <c r="H499" s="89" t="s">
        <v>79</v>
      </c>
      <c r="T499" s="18"/>
      <c r="U499" s="69"/>
    </row>
    <row r="500" spans="1:24" s="89" customFormat="1" ht="18" customHeight="1">
      <c r="A500" s="93" t="s">
        <v>132</v>
      </c>
      <c r="F500" s="89" t="s">
        <v>133</v>
      </c>
      <c r="G500" s="212">
        <v>0.35</v>
      </c>
      <c r="H500" s="89" t="s">
        <v>79</v>
      </c>
      <c r="T500" s="18"/>
      <c r="U500" s="69"/>
    </row>
    <row r="501" spans="1:24" s="89" customFormat="1" ht="18" customHeight="1">
      <c r="A501" s="257" t="s">
        <v>495</v>
      </c>
      <c r="F501" s="513" t="s">
        <v>44</v>
      </c>
      <c r="G501" s="148">
        <v>6.4</v>
      </c>
      <c r="H501" s="89" t="s">
        <v>79</v>
      </c>
      <c r="T501" s="18"/>
      <c r="U501" s="69"/>
    </row>
    <row r="502" spans="1:24" s="89" customFormat="1" ht="18" customHeight="1">
      <c r="A502" s="93"/>
      <c r="G502" s="216"/>
      <c r="T502" s="18"/>
      <c r="U502" s="69"/>
    </row>
    <row r="503" spans="1:24" s="89" customFormat="1" ht="18" customHeight="1">
      <c r="A503" s="105" t="s">
        <v>446</v>
      </c>
      <c r="F503" s="89" t="s">
        <v>82</v>
      </c>
      <c r="G503" s="148"/>
      <c r="H503" s="89" t="s">
        <v>79</v>
      </c>
      <c r="T503" s="18"/>
      <c r="U503" s="69"/>
    </row>
    <row r="504" spans="1:24" s="89" customFormat="1" ht="18" customHeight="1">
      <c r="A504" s="93" t="s">
        <v>134</v>
      </c>
      <c r="F504" s="89" t="s">
        <v>101</v>
      </c>
      <c r="G504" s="148"/>
      <c r="H504" s="89" t="s">
        <v>79</v>
      </c>
      <c r="T504" s="18"/>
      <c r="U504" s="69"/>
    </row>
    <row r="505" spans="1:24" s="89" customFormat="1" ht="18" customHeight="1">
      <c r="A505" s="93" t="s">
        <v>135</v>
      </c>
      <c r="F505" s="89" t="s">
        <v>136</v>
      </c>
      <c r="G505" s="148"/>
      <c r="H505" s="89" t="s">
        <v>137</v>
      </c>
      <c r="T505" s="18"/>
      <c r="U505" s="69"/>
    </row>
    <row r="506" spans="1:24" s="89" customFormat="1" ht="18" customHeight="1">
      <c r="A506" s="93"/>
      <c r="G506" s="204"/>
      <c r="U506" s="78"/>
    </row>
    <row r="507" spans="1:24" s="89" customFormat="1" ht="18" customHeight="1">
      <c r="A507" s="93" t="s">
        <v>112</v>
      </c>
      <c r="F507" s="89" t="s">
        <v>138</v>
      </c>
      <c r="G507" s="148">
        <f>(G498)*2+G499</f>
        <v>3.4</v>
      </c>
      <c r="H507" s="89" t="s">
        <v>79</v>
      </c>
      <c r="U507" s="79"/>
    </row>
    <row r="508" spans="1:24" s="89" customFormat="1" ht="18" customHeight="1">
      <c r="A508" s="93" t="s">
        <v>115</v>
      </c>
      <c r="F508" s="89" t="s">
        <v>4</v>
      </c>
      <c r="G508" s="148">
        <f>(G498)*G499</f>
        <v>0.60000000000000009</v>
      </c>
      <c r="H508" s="89" t="s">
        <v>38</v>
      </c>
      <c r="U508" s="77"/>
    </row>
    <row r="509" spans="1:24" s="89" customFormat="1" ht="18" customHeight="1">
      <c r="A509" s="93"/>
      <c r="G509" s="204"/>
      <c r="U509" s="77"/>
    </row>
    <row r="510" spans="1:24" s="89" customFormat="1" ht="18" customHeight="1">
      <c r="A510" s="93" t="s">
        <v>139</v>
      </c>
      <c r="F510" s="89" t="s">
        <v>9</v>
      </c>
      <c r="G510" s="148">
        <v>2</v>
      </c>
      <c r="H510" s="89" t="s">
        <v>137</v>
      </c>
      <c r="L510" s="192"/>
      <c r="M510" s="192"/>
      <c r="N510" s="192"/>
      <c r="O510" s="122"/>
      <c r="U510" s="77"/>
    </row>
    <row r="511" spans="1:24" s="89" customFormat="1" ht="18" customHeight="1">
      <c r="A511" s="93"/>
      <c r="T511" s="18"/>
      <c r="U511" s="69"/>
    </row>
    <row r="512" spans="1:24" s="89" customFormat="1" ht="18" customHeight="1">
      <c r="A512" s="514" t="s">
        <v>510</v>
      </c>
      <c r="B512" s="264"/>
      <c r="C512" s="264"/>
      <c r="D512" s="264"/>
      <c r="E512" s="264"/>
      <c r="F512" s="264"/>
      <c r="G512" s="264"/>
      <c r="H512" s="264"/>
      <c r="I512" s="264"/>
      <c r="J512" s="264"/>
      <c r="P512" s="683" t="s">
        <v>17</v>
      </c>
      <c r="Q512" s="684"/>
      <c r="R512" s="684"/>
      <c r="S512" s="684"/>
      <c r="T512" s="685"/>
      <c r="U512" s="69"/>
    </row>
    <row r="513" spans="1:29" s="89" customFormat="1" ht="18" customHeight="1">
      <c r="A513" s="502" t="s">
        <v>20</v>
      </c>
      <c r="B513" s="275">
        <f>G508*G501</f>
        <v>3.8400000000000007</v>
      </c>
      <c r="C513" s="264" t="s">
        <v>127</v>
      </c>
      <c r="D513" s="264"/>
      <c r="E513" s="264" t="s">
        <v>140</v>
      </c>
      <c r="F513" s="264"/>
      <c r="G513" s="264"/>
      <c r="H513" s="264" t="s">
        <v>31</v>
      </c>
      <c r="I513" s="275">
        <f>B513*G510</f>
        <v>7.6800000000000015</v>
      </c>
      <c r="J513" s="264" t="s">
        <v>13</v>
      </c>
      <c r="P513" s="691" t="s">
        <v>1274</v>
      </c>
      <c r="Q513" s="692"/>
      <c r="R513" s="692"/>
      <c r="S513" s="693"/>
      <c r="T513" s="19">
        <f>I513+B554+I533+B579</f>
        <v>27.419999999999998</v>
      </c>
      <c r="U513" s="69"/>
      <c r="W513" s="261"/>
      <c r="X513" s="261"/>
      <c r="Y513" s="261"/>
      <c r="Z513" s="261"/>
      <c r="AA513" s="261"/>
      <c r="AB513" s="261"/>
      <c r="AC513" s="261"/>
    </row>
    <row r="514" spans="1:29" s="89" customFormat="1" ht="18" customHeight="1">
      <c r="A514" s="514" t="s">
        <v>445</v>
      </c>
      <c r="B514" s="264"/>
      <c r="C514" s="264"/>
      <c r="D514" s="264"/>
      <c r="E514" s="264"/>
      <c r="F514" s="264"/>
      <c r="G514" s="264"/>
      <c r="H514" s="264"/>
      <c r="I514" s="264"/>
      <c r="J514" s="264"/>
      <c r="P514" s="697" t="s">
        <v>41</v>
      </c>
      <c r="Q514" s="681"/>
      <c r="R514" s="681"/>
      <c r="S514" s="682"/>
      <c r="T514" s="19">
        <f>I515+B556+B581+I535</f>
        <v>174.23000000000002</v>
      </c>
      <c r="U514" s="69"/>
      <c r="W514" s="261"/>
      <c r="X514" s="261"/>
      <c r="Y514" s="261"/>
      <c r="Z514" s="261"/>
      <c r="AA514" s="261"/>
      <c r="AB514" s="261"/>
      <c r="AC514" s="261"/>
    </row>
    <row r="515" spans="1:29" s="89" customFormat="1" ht="18" customHeight="1">
      <c r="A515" s="502" t="s">
        <v>77</v>
      </c>
      <c r="B515" s="275">
        <f>ROUND((G507*G501),2)</f>
        <v>21.76</v>
      </c>
      <c r="C515" s="264" t="s">
        <v>128</v>
      </c>
      <c r="D515" s="264"/>
      <c r="E515" s="264" t="s">
        <v>75</v>
      </c>
      <c r="F515" s="264"/>
      <c r="G515" s="264"/>
      <c r="H515" s="264" t="s">
        <v>78</v>
      </c>
      <c r="I515" s="275">
        <f>B515*G510</f>
        <v>43.52</v>
      </c>
      <c r="J515" s="264" t="s">
        <v>38</v>
      </c>
      <c r="P515" s="697" t="s">
        <v>21</v>
      </c>
      <c r="Q515" s="681"/>
      <c r="R515" s="681"/>
      <c r="S515" s="682"/>
      <c r="T515" s="72">
        <f>O558</f>
        <v>6212</v>
      </c>
      <c r="U515" s="69"/>
      <c r="W515" s="261"/>
      <c r="X515" s="261"/>
      <c r="Y515" s="261"/>
      <c r="Z515" s="261"/>
      <c r="AA515" s="261"/>
      <c r="AB515" s="261"/>
      <c r="AC515" s="261"/>
    </row>
    <row r="516" spans="1:29" s="158" customFormat="1" ht="18" customHeight="1">
      <c r="A516" s="163"/>
      <c r="P516" s="740" t="s">
        <v>173</v>
      </c>
      <c r="Q516" s="681"/>
      <c r="R516" s="681"/>
      <c r="S516" s="682"/>
      <c r="T516" s="72">
        <f>O559</f>
        <v>0</v>
      </c>
      <c r="U516" s="75"/>
      <c r="W516" s="261"/>
      <c r="X516" s="261"/>
      <c r="Y516" s="261"/>
      <c r="Z516" s="261"/>
      <c r="AA516" s="261"/>
      <c r="AB516" s="261"/>
      <c r="AC516" s="261"/>
    </row>
    <row r="517" spans="1:29" s="158" customFormat="1" ht="18" customHeight="1">
      <c r="A517" s="215" t="s">
        <v>1268</v>
      </c>
      <c r="B517" s="89"/>
      <c r="C517" s="89"/>
      <c r="D517" s="89"/>
      <c r="E517" s="89"/>
      <c r="F517" s="89"/>
      <c r="G517" s="89"/>
      <c r="H517" s="89"/>
      <c r="I517" s="89"/>
      <c r="J517" s="89"/>
      <c r="T517" s="56"/>
      <c r="U517" s="75"/>
    </row>
    <row r="518" spans="1:29" s="158" customFormat="1" ht="18" customHeight="1">
      <c r="A518" s="93" t="s">
        <v>130</v>
      </c>
      <c r="B518" s="89"/>
      <c r="C518" s="89"/>
      <c r="D518" s="89"/>
      <c r="E518" s="89"/>
      <c r="F518" s="89" t="s">
        <v>25</v>
      </c>
      <c r="G518" s="148">
        <v>1.5</v>
      </c>
      <c r="H518" s="89" t="s">
        <v>79</v>
      </c>
      <c r="I518" s="89"/>
      <c r="J518" s="89"/>
      <c r="T518" s="56"/>
      <c r="U518" s="75"/>
    </row>
    <row r="519" spans="1:29" s="158" customFormat="1" ht="18" customHeight="1">
      <c r="A519" s="93" t="s">
        <v>131</v>
      </c>
      <c r="B519" s="89"/>
      <c r="C519" s="89"/>
      <c r="D519" s="89"/>
      <c r="E519" s="89"/>
      <c r="F519" s="89" t="s">
        <v>39</v>
      </c>
      <c r="G519" s="148">
        <v>0.3</v>
      </c>
      <c r="H519" s="89" t="s">
        <v>79</v>
      </c>
      <c r="I519" s="89"/>
      <c r="J519" s="89"/>
      <c r="T519" s="56"/>
      <c r="U519" s="75"/>
    </row>
    <row r="520" spans="1:29" s="158" customFormat="1" ht="18" customHeight="1">
      <c r="A520" s="93" t="s">
        <v>132</v>
      </c>
      <c r="B520" s="89"/>
      <c r="C520" s="89"/>
      <c r="D520" s="89"/>
      <c r="E520" s="89"/>
      <c r="F520" s="89" t="s">
        <v>133</v>
      </c>
      <c r="G520" s="212">
        <v>0.35</v>
      </c>
      <c r="H520" s="89" t="s">
        <v>79</v>
      </c>
      <c r="I520" s="89"/>
      <c r="J520" s="89"/>
      <c r="T520" s="56"/>
      <c r="U520" s="75"/>
    </row>
    <row r="521" spans="1:29" s="158" customFormat="1" ht="18" customHeight="1">
      <c r="A521" s="257" t="s">
        <v>495</v>
      </c>
      <c r="B521" s="89"/>
      <c r="C521" s="89"/>
      <c r="D521" s="89"/>
      <c r="E521" s="89"/>
      <c r="F521" s="513" t="s">
        <v>44</v>
      </c>
      <c r="G521" s="148">
        <v>6.4</v>
      </c>
      <c r="H521" s="89" t="s">
        <v>79</v>
      </c>
      <c r="I521" s="89"/>
      <c r="J521" s="89"/>
      <c r="T521" s="56"/>
      <c r="U521" s="75"/>
    </row>
    <row r="522" spans="1:29" s="158" customFormat="1" ht="18" customHeight="1">
      <c r="A522" s="93"/>
      <c r="B522" s="89"/>
      <c r="C522" s="89"/>
      <c r="D522" s="89"/>
      <c r="E522" s="89"/>
      <c r="F522" s="89"/>
      <c r="G522" s="216"/>
      <c r="H522" s="89"/>
      <c r="I522" s="89"/>
      <c r="J522" s="89"/>
      <c r="T522" s="56"/>
      <c r="U522" s="75"/>
    </row>
    <row r="523" spans="1:29" s="158" customFormat="1" ht="18" customHeight="1">
      <c r="A523" s="105" t="s">
        <v>446</v>
      </c>
      <c r="B523" s="89"/>
      <c r="C523" s="89"/>
      <c r="D523" s="89"/>
      <c r="E523" s="89"/>
      <c r="F523" s="89" t="s">
        <v>82</v>
      </c>
      <c r="G523" s="148"/>
      <c r="H523" s="89" t="s">
        <v>79</v>
      </c>
      <c r="I523" s="89"/>
      <c r="J523" s="89"/>
      <c r="T523" s="56"/>
      <c r="U523" s="75"/>
    </row>
    <row r="524" spans="1:29" s="158" customFormat="1" ht="18" customHeight="1">
      <c r="A524" s="93" t="s">
        <v>134</v>
      </c>
      <c r="B524" s="89"/>
      <c r="C524" s="89"/>
      <c r="D524" s="89"/>
      <c r="E524" s="89"/>
      <c r="F524" s="89" t="s">
        <v>101</v>
      </c>
      <c r="G524" s="148"/>
      <c r="H524" s="89" t="s">
        <v>79</v>
      </c>
      <c r="I524" s="89"/>
      <c r="J524" s="89"/>
      <c r="T524" s="56"/>
      <c r="U524" s="75"/>
    </row>
    <row r="525" spans="1:29" s="158" customFormat="1" ht="18" customHeight="1">
      <c r="A525" s="93" t="s">
        <v>135</v>
      </c>
      <c r="B525" s="89"/>
      <c r="C525" s="89"/>
      <c r="D525" s="89"/>
      <c r="E525" s="89"/>
      <c r="F525" s="89" t="s">
        <v>136</v>
      </c>
      <c r="G525" s="148"/>
      <c r="H525" s="89" t="s">
        <v>137</v>
      </c>
      <c r="I525" s="89"/>
      <c r="J525" s="89"/>
      <c r="T525" s="56"/>
      <c r="U525" s="75"/>
    </row>
    <row r="526" spans="1:29" s="158" customFormat="1" ht="18" customHeight="1">
      <c r="A526" s="93"/>
      <c r="B526" s="89"/>
      <c r="C526" s="89"/>
      <c r="D526" s="89"/>
      <c r="E526" s="89"/>
      <c r="F526" s="89"/>
      <c r="G526" s="204"/>
      <c r="H526" s="89"/>
      <c r="I526" s="89"/>
      <c r="J526" s="89"/>
      <c r="U526" s="81"/>
    </row>
    <row r="527" spans="1:29" s="158" customFormat="1" ht="18" customHeight="1">
      <c r="A527" s="93" t="s">
        <v>112</v>
      </c>
      <c r="B527" s="89"/>
      <c r="C527" s="89"/>
      <c r="D527" s="89"/>
      <c r="E527" s="89"/>
      <c r="F527" s="89" t="s">
        <v>138</v>
      </c>
      <c r="G527" s="148">
        <f>(G518)*2+G519</f>
        <v>3.3</v>
      </c>
      <c r="H527" s="89" t="s">
        <v>79</v>
      </c>
      <c r="I527" s="89"/>
      <c r="J527" s="89"/>
      <c r="U527" s="82"/>
    </row>
    <row r="528" spans="1:29" s="158" customFormat="1" ht="18" customHeight="1">
      <c r="A528" s="93" t="s">
        <v>115</v>
      </c>
      <c r="B528" s="89"/>
      <c r="C528" s="89"/>
      <c r="D528" s="89"/>
      <c r="E528" s="89"/>
      <c r="F528" s="89" t="s">
        <v>4</v>
      </c>
      <c r="G528" s="148">
        <f>(G518)*G519</f>
        <v>0.44999999999999996</v>
      </c>
      <c r="H528" s="89" t="s">
        <v>38</v>
      </c>
      <c r="I528" s="89"/>
      <c r="J528" s="89"/>
      <c r="U528" s="83"/>
    </row>
    <row r="529" spans="1:21" s="158" customFormat="1" ht="18" customHeight="1">
      <c r="A529" s="93"/>
      <c r="B529" s="89"/>
      <c r="C529" s="89"/>
      <c r="D529" s="89"/>
      <c r="E529" s="89"/>
      <c r="F529" s="89"/>
      <c r="G529" s="204"/>
      <c r="H529" s="89"/>
      <c r="I529" s="89"/>
      <c r="J529" s="89"/>
      <c r="U529" s="83"/>
    </row>
    <row r="530" spans="1:21" s="158" customFormat="1" ht="18" customHeight="1">
      <c r="A530" s="93" t="s">
        <v>139</v>
      </c>
      <c r="B530" s="89"/>
      <c r="C530" s="89"/>
      <c r="D530" s="89"/>
      <c r="E530" s="89"/>
      <c r="F530" s="89" t="s">
        <v>9</v>
      </c>
      <c r="G530" s="148">
        <v>1</v>
      </c>
      <c r="H530" s="89" t="s">
        <v>137</v>
      </c>
      <c r="I530" s="89"/>
      <c r="J530" s="89"/>
      <c r="L530" s="205"/>
      <c r="M530" s="205"/>
      <c r="N530" s="205"/>
      <c r="O530" s="161"/>
      <c r="U530" s="83"/>
    </row>
    <row r="531" spans="1:21" s="158" customFormat="1" ht="18" customHeight="1">
      <c r="A531" s="93"/>
      <c r="B531" s="89"/>
      <c r="C531" s="89"/>
      <c r="D531" s="89"/>
      <c r="E531" s="89"/>
      <c r="F531" s="89"/>
      <c r="G531" s="89"/>
      <c r="H531" s="89"/>
      <c r="I531" s="89"/>
      <c r="J531" s="89"/>
      <c r="T531" s="56"/>
      <c r="U531" s="75"/>
    </row>
    <row r="532" spans="1:21" s="158" customFormat="1" ht="18" customHeight="1">
      <c r="A532" s="257" t="s">
        <v>496</v>
      </c>
      <c r="B532" s="89"/>
      <c r="C532" s="89"/>
      <c r="D532" s="89"/>
      <c r="E532" s="89"/>
      <c r="F532" s="89"/>
      <c r="G532" s="89"/>
      <c r="H532" s="89"/>
      <c r="I532" s="89"/>
      <c r="J532" s="89"/>
      <c r="T532" s="56"/>
      <c r="U532" s="75"/>
    </row>
    <row r="533" spans="1:21" s="158" customFormat="1" ht="18" customHeight="1">
      <c r="A533" s="93" t="s">
        <v>20</v>
      </c>
      <c r="B533" s="498">
        <f>ROUND(G528*(G521-G525*G524),2)</f>
        <v>2.88</v>
      </c>
      <c r="C533" s="89" t="s">
        <v>127</v>
      </c>
      <c r="D533" s="89"/>
      <c r="E533" s="89" t="s">
        <v>140</v>
      </c>
      <c r="F533" s="89"/>
      <c r="G533" s="89"/>
      <c r="H533" s="89" t="s">
        <v>31</v>
      </c>
      <c r="I533" s="117">
        <f>ROUND(B533*G530,2)</f>
        <v>2.88</v>
      </c>
      <c r="J533" s="89" t="s">
        <v>13</v>
      </c>
      <c r="T533" s="56"/>
      <c r="U533" s="75"/>
    </row>
    <row r="534" spans="1:21" s="158" customFormat="1" ht="18" customHeight="1">
      <c r="A534" s="105" t="s">
        <v>445</v>
      </c>
      <c r="B534" s="89"/>
      <c r="C534" s="89"/>
      <c r="D534" s="89"/>
      <c r="E534" s="89"/>
      <c r="F534" s="89"/>
      <c r="G534" s="89"/>
      <c r="H534" s="89"/>
      <c r="I534" s="89"/>
      <c r="J534" s="89"/>
      <c r="T534" s="56"/>
      <c r="U534" s="75"/>
    </row>
    <row r="535" spans="1:21" s="158" customFormat="1" ht="18" customHeight="1">
      <c r="A535" s="93" t="s">
        <v>77</v>
      </c>
      <c r="B535" s="498">
        <f>ROUND((G527*(G521-G525*G524)),2)</f>
        <v>21.12</v>
      </c>
      <c r="C535" s="89" t="s">
        <v>128</v>
      </c>
      <c r="D535" s="89"/>
      <c r="E535" s="89" t="s">
        <v>75</v>
      </c>
      <c r="F535" s="89"/>
      <c r="G535" s="89"/>
      <c r="H535" s="89" t="s">
        <v>78</v>
      </c>
      <c r="I535" s="117">
        <f>ROUND(B535*G530,2)</f>
        <v>21.12</v>
      </c>
      <c r="J535" s="89" t="s">
        <v>38</v>
      </c>
      <c r="T535" s="56"/>
      <c r="U535" s="75"/>
    </row>
    <row r="536" spans="1:21" s="89" customFormat="1" ht="18" customHeight="1">
      <c r="A536" s="93"/>
      <c r="T536" s="18"/>
      <c r="U536" s="69"/>
    </row>
    <row r="537" spans="1:21" s="89" customFormat="1" ht="18" customHeight="1">
      <c r="A537" s="215" t="s">
        <v>211</v>
      </c>
      <c r="T537" s="18"/>
      <c r="U537" s="69"/>
    </row>
    <row r="538" spans="1:21" s="89" customFormat="1" ht="18" customHeight="1">
      <c r="A538" s="93"/>
      <c r="L538" s="150"/>
      <c r="M538" s="150"/>
      <c r="T538" s="18"/>
      <c r="U538" s="69"/>
    </row>
    <row r="539" spans="1:21" s="89" customFormat="1" ht="18" customHeight="1">
      <c r="A539" s="93" t="s">
        <v>22</v>
      </c>
      <c r="D539" s="122"/>
      <c r="E539" s="147"/>
      <c r="F539" s="89" t="s">
        <v>4</v>
      </c>
      <c r="G539" s="148">
        <f>(0.72+0.87)/2</f>
        <v>0.79499999999999993</v>
      </c>
      <c r="H539" s="89" t="s">
        <v>5</v>
      </c>
      <c r="T539" s="18"/>
      <c r="U539" s="69"/>
    </row>
    <row r="540" spans="1:21" s="89" customFormat="1" ht="18" customHeight="1">
      <c r="A540" s="93" t="s">
        <v>23</v>
      </c>
      <c r="D540" s="122"/>
      <c r="E540" s="147"/>
      <c r="F540" s="89" t="s">
        <v>6</v>
      </c>
      <c r="G540" s="148">
        <v>0.2</v>
      </c>
      <c r="H540" s="89" t="s">
        <v>5</v>
      </c>
      <c r="T540" s="18"/>
      <c r="U540" s="69"/>
    </row>
    <row r="541" spans="1:21" s="89" customFormat="1" ht="18" customHeight="1">
      <c r="A541" s="93" t="s">
        <v>48</v>
      </c>
      <c r="D541" s="122"/>
      <c r="E541" s="147"/>
      <c r="F541" s="89" t="s">
        <v>44</v>
      </c>
      <c r="G541" s="148">
        <v>0.22</v>
      </c>
      <c r="H541" s="89" t="s">
        <v>5</v>
      </c>
      <c r="T541" s="18"/>
      <c r="U541" s="69"/>
    </row>
    <row r="542" spans="1:21" s="89" customFormat="1" ht="18" customHeight="1">
      <c r="A542" s="93" t="s">
        <v>45</v>
      </c>
      <c r="D542" s="122"/>
      <c r="E542" s="147"/>
      <c r="F542" s="89" t="s">
        <v>46</v>
      </c>
      <c r="G542" s="148">
        <v>0.96</v>
      </c>
      <c r="H542" s="89" t="s">
        <v>5</v>
      </c>
      <c r="T542" s="18"/>
      <c r="U542" s="69"/>
    </row>
    <row r="543" spans="1:21" s="89" customFormat="1" ht="18" customHeight="1">
      <c r="A543" s="93" t="s">
        <v>49</v>
      </c>
      <c r="D543" s="122"/>
      <c r="E543" s="147"/>
      <c r="F543" s="89" t="s">
        <v>50</v>
      </c>
      <c r="G543" s="148">
        <v>0.31</v>
      </c>
      <c r="H543" s="89" t="s">
        <v>5</v>
      </c>
      <c r="T543" s="18"/>
      <c r="U543" s="69"/>
    </row>
    <row r="544" spans="1:21" s="89" customFormat="1" ht="18" customHeight="1">
      <c r="A544" s="93" t="s">
        <v>51</v>
      </c>
      <c r="D544" s="122"/>
      <c r="E544" s="147"/>
      <c r="F544" s="89" t="s">
        <v>25</v>
      </c>
      <c r="G544" s="148">
        <f>G539+G540+G541+G542</f>
        <v>2.1749999999999998</v>
      </c>
      <c r="H544" s="89" t="s">
        <v>5</v>
      </c>
      <c r="T544" s="18"/>
      <c r="U544" s="69"/>
    </row>
    <row r="545" spans="1:24" s="89" customFormat="1" ht="18" customHeight="1">
      <c r="A545" s="93" t="s">
        <v>52</v>
      </c>
      <c r="D545" s="122"/>
      <c r="E545" s="147"/>
      <c r="F545" s="89" t="s">
        <v>53</v>
      </c>
      <c r="G545" s="148">
        <v>0.22</v>
      </c>
      <c r="H545" s="89" t="s">
        <v>5</v>
      </c>
      <c r="T545" s="18"/>
      <c r="U545" s="69"/>
    </row>
    <row r="546" spans="1:24" s="89" customFormat="1" ht="18" customHeight="1">
      <c r="A546" s="93" t="s">
        <v>54</v>
      </c>
      <c r="D546" s="122"/>
      <c r="E546" s="147"/>
      <c r="F546" s="89" t="s">
        <v>55</v>
      </c>
      <c r="G546" s="148">
        <v>0.3</v>
      </c>
      <c r="H546" s="89" t="s">
        <v>5</v>
      </c>
      <c r="T546" s="18"/>
      <c r="U546" s="69"/>
    </row>
    <row r="547" spans="1:24" s="89" customFormat="1" ht="18" customHeight="1">
      <c r="A547" s="577" t="s">
        <v>1413</v>
      </c>
      <c r="D547" s="122"/>
      <c r="E547" s="147"/>
      <c r="F547" s="578" t="s">
        <v>1415</v>
      </c>
      <c r="G547" s="148">
        <v>0.3</v>
      </c>
      <c r="H547" s="89" t="s">
        <v>5</v>
      </c>
      <c r="T547" s="18"/>
      <c r="U547" s="69"/>
    </row>
    <row r="548" spans="1:24" s="89" customFormat="1" ht="18" customHeight="1">
      <c r="A548" s="577" t="s">
        <v>1414</v>
      </c>
      <c r="D548" s="122"/>
      <c r="E548" s="147"/>
      <c r="F548" s="578" t="s">
        <v>1416</v>
      </c>
      <c r="G548" s="148">
        <v>0.2</v>
      </c>
      <c r="H548" s="89" t="s">
        <v>5</v>
      </c>
      <c r="T548" s="18"/>
      <c r="U548" s="69"/>
    </row>
    <row r="549" spans="1:24" s="89" customFormat="1" ht="18" customHeight="1">
      <c r="A549" s="93" t="s">
        <v>56</v>
      </c>
      <c r="D549" s="122"/>
      <c r="E549" s="147"/>
      <c r="F549" s="89" t="s">
        <v>57</v>
      </c>
      <c r="G549" s="148">
        <v>10.8</v>
      </c>
      <c r="H549" s="89" t="s">
        <v>5</v>
      </c>
      <c r="T549" s="18"/>
      <c r="U549" s="69"/>
    </row>
    <row r="550" spans="1:24" s="89" customFormat="1" ht="18" customHeight="1">
      <c r="A550" s="93"/>
      <c r="D550" s="122"/>
      <c r="E550" s="147"/>
      <c r="G550" s="158"/>
      <c r="U550" s="69"/>
    </row>
    <row r="551" spans="1:24" s="89" customFormat="1" ht="18" customHeight="1">
      <c r="A551" s="93" t="s">
        <v>139</v>
      </c>
      <c r="F551" s="89" t="s">
        <v>9</v>
      </c>
      <c r="G551" s="148">
        <v>2</v>
      </c>
      <c r="H551" s="89" t="s">
        <v>137</v>
      </c>
      <c r="L551" s="192"/>
      <c r="M551" s="192"/>
      <c r="N551" s="192"/>
      <c r="O551" s="122"/>
      <c r="U551" s="77"/>
    </row>
    <row r="552" spans="1:24" s="89" customFormat="1" ht="18" customHeight="1">
      <c r="A552" s="93"/>
      <c r="U552" s="69"/>
    </row>
    <row r="553" spans="1:24" s="89" customFormat="1" ht="18" customHeight="1">
      <c r="A553" s="579" t="s">
        <v>1417</v>
      </c>
      <c r="B553" s="150"/>
      <c r="C553" s="150"/>
      <c r="D553" s="150"/>
      <c r="E553" s="150"/>
      <c r="F553" s="150"/>
      <c r="G553" s="150"/>
      <c r="H553" s="150"/>
      <c r="I553" s="150"/>
      <c r="J553" s="150"/>
      <c r="K553" s="150"/>
      <c r="U553" s="69"/>
    </row>
    <row r="554" spans="1:24" s="89" customFormat="1" ht="18" customHeight="1">
      <c r="A554" s="93" t="s">
        <v>20</v>
      </c>
      <c r="B554" s="117">
        <f>ROUND((((G544*G546)+(G545*G540)+(G541*G545*0.5)+(G547*G548))*G549*G551),2)</f>
        <v>16.86</v>
      </c>
      <c r="C554" s="89" t="s">
        <v>13</v>
      </c>
      <c r="G554" s="18"/>
      <c r="U554" s="69"/>
    </row>
    <row r="555" spans="1:24" s="89" customFormat="1" ht="18" customHeight="1">
      <c r="A555" s="577" t="s">
        <v>1418</v>
      </c>
      <c r="L555" s="18"/>
      <c r="U555" s="69"/>
      <c r="W555" s="796"/>
      <c r="X555" s="796"/>
    </row>
    <row r="556" spans="1:24" s="89" customFormat="1" ht="18" customHeight="1">
      <c r="A556" s="93" t="s">
        <v>35</v>
      </c>
      <c r="B556" s="117">
        <f>ROUND(((G544+G539+G540+G543+G542+G546-G693)*G549*G551+(G546*G544+G545*G540+G541*G545/2)*2*G551),2)+ROUND((G547+G548)*G549*G551,2)</f>
        <v>109.59</v>
      </c>
      <c r="C556" s="89" t="s">
        <v>38</v>
      </c>
      <c r="E556" s="18"/>
      <c r="P556" s="791"/>
      <c r="Q556" s="792"/>
      <c r="R556" s="792"/>
      <c r="S556" s="792"/>
      <c r="T556" s="51"/>
      <c r="U556" s="69"/>
      <c r="W556" s="796"/>
      <c r="X556" s="796"/>
    </row>
    <row r="557" spans="1:24" s="89" customFormat="1" ht="18" customHeight="1">
      <c r="A557" s="93"/>
      <c r="G557" s="216"/>
      <c r="L557" s="192"/>
      <c r="M557" s="192"/>
      <c r="N557" s="192"/>
      <c r="O557" s="122"/>
      <c r="U557" s="77"/>
    </row>
    <row r="558" spans="1:24" s="89" customFormat="1" ht="18" customHeight="1">
      <c r="A558" s="93"/>
      <c r="B558" s="208"/>
      <c r="C558" s="209"/>
      <c r="D558" s="258" t="s">
        <v>497</v>
      </c>
      <c r="E558" s="676">
        <f>O558/(T513+T602)</f>
        <v>175.43066930245695</v>
      </c>
      <c r="F558" s="677"/>
      <c r="G558" s="444" t="s">
        <v>549</v>
      </c>
      <c r="H558" s="23"/>
      <c r="I558" s="23"/>
      <c r="J558" s="23"/>
      <c r="N558" s="258" t="s">
        <v>500</v>
      </c>
      <c r="O558" s="676">
        <v>6212</v>
      </c>
      <c r="P558" s="677"/>
      <c r="Q558" s="259" t="s">
        <v>227</v>
      </c>
      <c r="R558" s="210"/>
      <c r="S558" s="210"/>
      <c r="T558" s="70"/>
      <c r="U558" s="211"/>
    </row>
    <row r="559" spans="1:24" s="89" customFormat="1" ht="18" customHeight="1">
      <c r="A559" s="93"/>
      <c r="B559" s="208"/>
      <c r="C559" s="209"/>
      <c r="D559" s="258" t="s">
        <v>498</v>
      </c>
      <c r="E559" s="676">
        <v>0</v>
      </c>
      <c r="F559" s="677"/>
      <c r="G559" s="444" t="s">
        <v>549</v>
      </c>
      <c r="H559" s="209"/>
      <c r="I559" s="209"/>
      <c r="J559" s="209"/>
      <c r="N559" s="258" t="s">
        <v>501</v>
      </c>
      <c r="O559" s="676">
        <f>E559*$T$513</f>
        <v>0</v>
      </c>
      <c r="P559" s="677"/>
      <c r="Q559" s="259" t="s">
        <v>227</v>
      </c>
      <c r="R559" s="209"/>
      <c r="S559" s="209"/>
      <c r="T559" s="209"/>
      <c r="U559" s="211"/>
    </row>
    <row r="560" spans="1:24" s="89" customFormat="1" ht="18" customHeight="1">
      <c r="A560" s="93"/>
      <c r="B560" s="208"/>
      <c r="C560" s="209"/>
      <c r="D560" s="258"/>
      <c r="E560" s="240"/>
      <c r="F560" s="240"/>
      <c r="G560" s="335"/>
      <c r="H560" s="209"/>
      <c r="I560" s="209"/>
      <c r="J560" s="209"/>
      <c r="K560" s="258"/>
      <c r="L560" s="240"/>
      <c r="M560" s="240"/>
      <c r="N560" s="259"/>
      <c r="O560" s="209"/>
      <c r="P560" s="209"/>
      <c r="Q560" s="209"/>
      <c r="R560" s="209"/>
      <c r="S560" s="209"/>
      <c r="T560" s="209"/>
      <c r="U560" s="211"/>
    </row>
    <row r="561" spans="1:21" s="89" customFormat="1" ht="33.75" customHeight="1">
      <c r="A561" s="710" t="s">
        <v>1427</v>
      </c>
      <c r="B561" s="711"/>
      <c r="C561" s="711"/>
      <c r="D561" s="711"/>
      <c r="E561" s="711"/>
      <c r="F561" s="711"/>
      <c r="G561" s="711"/>
      <c r="H561" s="711"/>
      <c r="I561" s="711"/>
      <c r="J561" s="711"/>
      <c r="K561" s="711"/>
      <c r="L561" s="711"/>
      <c r="M561" s="711"/>
      <c r="N561" s="711"/>
      <c r="O561" s="711"/>
      <c r="P561" s="711"/>
      <c r="Q561" s="711"/>
      <c r="R561" s="711"/>
      <c r="S561" s="711"/>
      <c r="T561" s="711"/>
      <c r="U561" s="712"/>
    </row>
    <row r="562" spans="1:21" s="89" customFormat="1" ht="23.25" customHeight="1" thickBot="1">
      <c r="A562" s="801"/>
      <c r="B562" s="764"/>
      <c r="C562" s="764"/>
      <c r="D562" s="764"/>
      <c r="E562" s="764"/>
      <c r="F562" s="764"/>
      <c r="G562" s="764"/>
      <c r="H562" s="764"/>
      <c r="I562" s="764"/>
      <c r="J562" s="764"/>
      <c r="K562" s="764"/>
      <c r="L562" s="764"/>
      <c r="M562" s="764"/>
      <c r="N562" s="764"/>
      <c r="O562" s="764"/>
      <c r="P562" s="764"/>
      <c r="Q562" s="764"/>
      <c r="R562" s="764"/>
      <c r="S562" s="764"/>
      <c r="T562" s="764"/>
      <c r="U562" s="702"/>
    </row>
    <row r="563" spans="1:21" s="158" customFormat="1" ht="18" customHeight="1">
      <c r="T563" s="56"/>
      <c r="U563" s="56"/>
    </row>
    <row r="564" spans="1:21" s="158" customFormat="1" ht="18" hidden="1" customHeight="1">
      <c r="A564" s="186" t="s">
        <v>211</v>
      </c>
      <c r="T564" s="56"/>
      <c r="U564" s="56"/>
    </row>
    <row r="565" spans="1:21" s="158" customFormat="1" ht="18" hidden="1" customHeight="1" thickBot="1">
      <c r="L565" s="160"/>
      <c r="M565" s="160"/>
      <c r="T565" s="56"/>
      <c r="U565" s="56"/>
    </row>
    <row r="566" spans="1:21" s="158" customFormat="1" ht="18" hidden="1" customHeight="1" thickBot="1">
      <c r="A566" s="158" t="s">
        <v>22</v>
      </c>
      <c r="D566" s="161"/>
      <c r="E566" s="162"/>
      <c r="F566" s="158" t="s">
        <v>4</v>
      </c>
      <c r="G566" s="148"/>
      <c r="H566" s="158" t="s">
        <v>5</v>
      </c>
      <c r="T566" s="56"/>
      <c r="U566" s="56"/>
    </row>
    <row r="567" spans="1:21" s="158" customFormat="1" ht="18" hidden="1" customHeight="1" thickBot="1">
      <c r="A567" s="158" t="s">
        <v>23</v>
      </c>
      <c r="D567" s="161"/>
      <c r="E567" s="162"/>
      <c r="F567" s="158" t="s">
        <v>6</v>
      </c>
      <c r="G567" s="148"/>
      <c r="H567" s="158" t="s">
        <v>5</v>
      </c>
      <c r="T567" s="56"/>
      <c r="U567" s="56"/>
    </row>
    <row r="568" spans="1:21" s="158" customFormat="1" ht="18" hidden="1" customHeight="1" thickBot="1">
      <c r="A568" s="158" t="s">
        <v>48</v>
      </c>
      <c r="D568" s="161"/>
      <c r="E568" s="162"/>
      <c r="F568" s="158" t="s">
        <v>44</v>
      </c>
      <c r="G568" s="148"/>
      <c r="H568" s="158" t="s">
        <v>5</v>
      </c>
      <c r="T568" s="56"/>
      <c r="U568" s="56"/>
    </row>
    <row r="569" spans="1:21" s="158" customFormat="1" ht="18" hidden="1" customHeight="1" thickBot="1">
      <c r="A569" s="158" t="s">
        <v>45</v>
      </c>
      <c r="D569" s="161"/>
      <c r="E569" s="162"/>
      <c r="F569" s="158" t="s">
        <v>46</v>
      </c>
      <c r="G569" s="148"/>
      <c r="H569" s="158" t="s">
        <v>5</v>
      </c>
      <c r="T569" s="56"/>
      <c r="U569" s="56"/>
    </row>
    <row r="570" spans="1:21" s="158" customFormat="1" ht="18" hidden="1" customHeight="1" thickBot="1">
      <c r="A570" s="158" t="s">
        <v>49</v>
      </c>
      <c r="D570" s="161"/>
      <c r="E570" s="162"/>
      <c r="F570" s="158" t="s">
        <v>50</v>
      </c>
      <c r="G570" s="148"/>
      <c r="H570" s="158" t="s">
        <v>5</v>
      </c>
      <c r="T570" s="56"/>
      <c r="U570" s="56"/>
    </row>
    <row r="571" spans="1:21" s="158" customFormat="1" ht="18" hidden="1" customHeight="1" thickBot="1">
      <c r="A571" s="158" t="s">
        <v>51</v>
      </c>
      <c r="D571" s="161"/>
      <c r="E571" s="162"/>
      <c r="F571" s="158" t="s">
        <v>25</v>
      </c>
      <c r="G571" s="148"/>
      <c r="H571" s="158" t="s">
        <v>5</v>
      </c>
      <c r="T571" s="56"/>
      <c r="U571" s="56"/>
    </row>
    <row r="572" spans="1:21" s="158" customFormat="1" ht="18" hidden="1" customHeight="1" thickBot="1">
      <c r="A572" s="158" t="s">
        <v>52</v>
      </c>
      <c r="D572" s="161"/>
      <c r="E572" s="162"/>
      <c r="F572" s="158" t="s">
        <v>53</v>
      </c>
      <c r="G572" s="148"/>
      <c r="H572" s="158" t="s">
        <v>5</v>
      </c>
      <c r="T572" s="56"/>
      <c r="U572" s="56"/>
    </row>
    <row r="573" spans="1:21" s="158" customFormat="1" ht="18" hidden="1" customHeight="1" thickBot="1">
      <c r="A573" s="158" t="s">
        <v>54</v>
      </c>
      <c r="D573" s="161"/>
      <c r="E573" s="162"/>
      <c r="F573" s="158" t="s">
        <v>55</v>
      </c>
      <c r="G573" s="148"/>
      <c r="H573" s="158" t="s">
        <v>5</v>
      </c>
      <c r="T573" s="56"/>
      <c r="U573" s="56"/>
    </row>
    <row r="574" spans="1:21" s="158" customFormat="1" ht="18" hidden="1" customHeight="1" thickBot="1">
      <c r="A574" s="158" t="s">
        <v>56</v>
      </c>
      <c r="D574" s="161"/>
      <c r="E574" s="162"/>
      <c r="F574" s="158" t="s">
        <v>57</v>
      </c>
      <c r="G574" s="148"/>
      <c r="H574" s="158" t="s">
        <v>5</v>
      </c>
      <c r="T574" s="56"/>
      <c r="U574" s="56"/>
    </row>
    <row r="575" spans="1:21" s="158" customFormat="1" ht="18" hidden="1" customHeight="1" thickBot="1">
      <c r="D575" s="161"/>
      <c r="E575" s="162"/>
      <c r="U575" s="56"/>
    </row>
    <row r="576" spans="1:21" s="158" customFormat="1" ht="18" hidden="1" customHeight="1" thickBot="1">
      <c r="A576" s="158" t="s">
        <v>139</v>
      </c>
      <c r="F576" s="158" t="s">
        <v>9</v>
      </c>
      <c r="G576" s="148"/>
      <c r="H576" s="158" t="s">
        <v>137</v>
      </c>
      <c r="L576" s="205"/>
      <c r="M576" s="205"/>
      <c r="N576" s="205"/>
      <c r="O576" s="161"/>
      <c r="U576" s="58"/>
    </row>
    <row r="577" spans="1:38" s="158" customFormat="1" ht="18" hidden="1" customHeight="1" thickBot="1">
      <c r="U577" s="56"/>
    </row>
    <row r="578" spans="1:38" s="158" customFormat="1" ht="18" hidden="1" customHeight="1" thickBot="1">
      <c r="A578" s="160" t="s">
        <v>212</v>
      </c>
      <c r="B578" s="160"/>
      <c r="C578" s="160"/>
      <c r="D578" s="160"/>
      <c r="E578" s="160"/>
      <c r="F578" s="160"/>
      <c r="G578" s="160"/>
      <c r="H578" s="160"/>
      <c r="I578" s="160"/>
      <c r="J578" s="160"/>
      <c r="K578" s="160"/>
      <c r="U578" s="56"/>
    </row>
    <row r="579" spans="1:38" s="158" customFormat="1" ht="18" hidden="1" customHeight="1" thickBot="1">
      <c r="A579" s="158" t="s">
        <v>20</v>
      </c>
      <c r="B579" s="148">
        <f>ROUND((((G571*G573)+(G572*G567)+(G568*G572*0.5))*G574*G576),2)</f>
        <v>0</v>
      </c>
      <c r="C579" s="158" t="s">
        <v>13</v>
      </c>
      <c r="U579" s="56"/>
    </row>
    <row r="580" spans="1:38" s="158" customFormat="1" ht="18" hidden="1" customHeight="1" thickBot="1">
      <c r="A580" s="158" t="s">
        <v>213</v>
      </c>
      <c r="U580" s="56"/>
    </row>
    <row r="581" spans="1:38" s="158" customFormat="1" ht="18" hidden="1" customHeight="1" thickBot="1">
      <c r="A581" s="158" t="s">
        <v>35</v>
      </c>
      <c r="B581" s="148">
        <f>ROUND(((G571+G566+G567+G570+G569+G573)*G574*G576),2)</f>
        <v>0</v>
      </c>
      <c r="C581" s="158" t="s">
        <v>38</v>
      </c>
      <c r="T581" s="56"/>
      <c r="U581" s="56"/>
    </row>
    <row r="582" spans="1:38" s="158" customFormat="1" ht="32.25" hidden="1" customHeight="1" thickBot="1">
      <c r="A582" s="711"/>
      <c r="B582" s="711"/>
      <c r="C582" s="711"/>
      <c r="D582" s="711"/>
      <c r="E582" s="711"/>
      <c r="F582" s="711"/>
      <c r="G582" s="711"/>
      <c r="H582" s="711"/>
      <c r="I582" s="711"/>
      <c r="J582" s="711"/>
      <c r="K582" s="711"/>
      <c r="L582" s="711"/>
      <c r="M582" s="711"/>
      <c r="N582" s="711"/>
      <c r="O582" s="711"/>
      <c r="P582" s="711"/>
      <c r="Q582" s="711"/>
      <c r="R582" s="711"/>
      <c r="S582" s="711"/>
      <c r="T582" s="711"/>
      <c r="U582" s="711"/>
    </row>
    <row r="583" spans="1:38" s="158" customFormat="1" ht="18" hidden="1" customHeight="1" thickBot="1">
      <c r="T583" s="56"/>
      <c r="U583" s="56"/>
    </row>
    <row r="584" spans="1:38" s="89" customFormat="1" ht="18" hidden="1" customHeight="1" thickBot="1">
      <c r="T584" s="18"/>
      <c r="U584" s="18"/>
    </row>
    <row r="585" spans="1:38" s="89" customFormat="1" ht="18" hidden="1" customHeight="1" thickBot="1">
      <c r="T585" s="18"/>
      <c r="U585" s="18"/>
    </row>
    <row r="586" spans="1:38" s="264" customFormat="1" ht="18" customHeight="1" thickBot="1">
      <c r="A586" s="337" t="s">
        <v>214</v>
      </c>
      <c r="T586" s="266"/>
      <c r="U586" s="18"/>
      <c r="V586" s="267"/>
      <c r="W586" s="267"/>
      <c r="X586" s="267"/>
      <c r="Y586" s="338"/>
      <c r="Z586" s="267"/>
      <c r="AA586" s="267"/>
      <c r="AB586" s="267"/>
      <c r="AC586" s="339"/>
      <c r="AD586" s="339"/>
      <c r="AE586" s="339"/>
      <c r="AF586" s="339"/>
      <c r="AG586" s="339"/>
      <c r="AH586" s="339"/>
      <c r="AI586" s="339"/>
      <c r="AJ586" s="339"/>
      <c r="AK586" s="339"/>
      <c r="AL586" s="339"/>
    </row>
    <row r="587" spans="1:38" s="264" customFormat="1" ht="18.75" customHeight="1">
      <c r="A587" s="515"/>
      <c r="B587" s="516"/>
      <c r="C587" s="516"/>
      <c r="D587" s="516"/>
      <c r="E587" s="516"/>
      <c r="F587" s="516"/>
      <c r="G587" s="516"/>
      <c r="H587" s="516"/>
      <c r="I587" s="516"/>
      <c r="J587" s="516"/>
      <c r="K587" s="516"/>
      <c r="L587" s="516"/>
      <c r="M587" s="516"/>
      <c r="N587" s="516"/>
      <c r="O587" s="516"/>
      <c r="P587" s="516"/>
      <c r="Q587" s="516"/>
      <c r="R587" s="516"/>
      <c r="S587" s="516"/>
      <c r="T587" s="517"/>
      <c r="U587" s="68"/>
      <c r="V587" s="267"/>
      <c r="W587" s="267"/>
      <c r="X587" s="267"/>
      <c r="Y587" s="338"/>
      <c r="Z587" s="267"/>
      <c r="AA587" s="267"/>
      <c r="AB587" s="267"/>
      <c r="AC587" s="339"/>
      <c r="AD587" s="339"/>
      <c r="AE587" s="339"/>
      <c r="AF587" s="339"/>
      <c r="AG587" s="339"/>
      <c r="AH587" s="339"/>
      <c r="AI587" s="339"/>
      <c r="AJ587" s="339"/>
      <c r="AK587" s="339"/>
      <c r="AL587" s="339"/>
    </row>
    <row r="588" spans="1:38" s="264" customFormat="1" ht="18" customHeight="1">
      <c r="A588" s="502" t="s">
        <v>22</v>
      </c>
      <c r="D588" s="507"/>
      <c r="E588" s="518"/>
      <c r="F588" s="264" t="s">
        <v>4</v>
      </c>
      <c r="G588" s="265">
        <v>4.0199999999999996</v>
      </c>
      <c r="H588" s="264" t="s">
        <v>5</v>
      </c>
      <c r="T588" s="266"/>
      <c r="U588" s="69"/>
      <c r="V588" s="267"/>
      <c r="W588" s="267"/>
      <c r="X588" s="267"/>
      <c r="Y588" s="338"/>
      <c r="Z588" s="267"/>
      <c r="AA588" s="267"/>
      <c r="AB588" s="267"/>
      <c r="AC588" s="339"/>
      <c r="AD588" s="339"/>
      <c r="AE588" s="339"/>
      <c r="AF588" s="339"/>
      <c r="AG588" s="339"/>
      <c r="AH588" s="339"/>
      <c r="AI588" s="339"/>
      <c r="AJ588" s="339"/>
      <c r="AK588" s="339"/>
      <c r="AL588" s="339"/>
    </row>
    <row r="589" spans="1:38" s="264" customFormat="1" ht="18" customHeight="1">
      <c r="A589" s="502" t="s">
        <v>23</v>
      </c>
      <c r="D589" s="507"/>
      <c r="E589" s="518"/>
      <c r="F589" s="264" t="s">
        <v>6</v>
      </c>
      <c r="G589" s="265">
        <v>0.82</v>
      </c>
      <c r="H589" s="264" t="s">
        <v>5</v>
      </c>
      <c r="T589" s="266"/>
      <c r="U589" s="69"/>
      <c r="V589" s="267"/>
      <c r="W589" s="267"/>
      <c r="X589" s="267"/>
      <c r="Y589" s="338"/>
      <c r="Z589" s="267"/>
      <c r="AA589" s="267"/>
      <c r="AB589" s="267"/>
      <c r="AC589" s="339"/>
      <c r="AD589" s="339"/>
      <c r="AE589" s="339"/>
      <c r="AF589" s="339"/>
      <c r="AG589" s="339"/>
      <c r="AH589" s="339"/>
      <c r="AI589" s="339"/>
      <c r="AJ589" s="339"/>
      <c r="AK589" s="339"/>
      <c r="AL589" s="339"/>
    </row>
    <row r="590" spans="1:38" s="264" customFormat="1" ht="18" customHeight="1">
      <c r="A590" s="502" t="s">
        <v>48</v>
      </c>
      <c r="D590" s="507"/>
      <c r="E590" s="518"/>
      <c r="F590" s="264" t="s">
        <v>44</v>
      </c>
      <c r="G590" s="265">
        <v>1.28</v>
      </c>
      <c r="H590" s="264" t="s">
        <v>5</v>
      </c>
      <c r="T590" s="266"/>
      <c r="U590" s="69"/>
      <c r="V590" s="267"/>
      <c r="W590" s="267"/>
      <c r="X590" s="267"/>
      <c r="Y590" s="338"/>
      <c r="Z590" s="267"/>
      <c r="AA590" s="267"/>
      <c r="AB590" s="267"/>
      <c r="AC590" s="339"/>
      <c r="AD590" s="339"/>
      <c r="AE590" s="339"/>
      <c r="AF590" s="339"/>
      <c r="AG590" s="339"/>
      <c r="AH590" s="339"/>
      <c r="AI590" s="339"/>
      <c r="AJ590" s="339"/>
      <c r="AK590" s="339"/>
      <c r="AL590" s="339"/>
    </row>
    <row r="591" spans="1:38" s="264" customFormat="1" ht="18" customHeight="1">
      <c r="A591" s="502" t="s">
        <v>45</v>
      </c>
      <c r="D591" s="507"/>
      <c r="E591" s="518"/>
      <c r="F591" s="264" t="s">
        <v>46</v>
      </c>
      <c r="G591" s="265">
        <f>G589+G590</f>
        <v>2.1</v>
      </c>
      <c r="H591" s="264" t="s">
        <v>5</v>
      </c>
      <c r="T591" s="266"/>
      <c r="U591" s="69"/>
      <c r="V591" s="267"/>
      <c r="W591" s="267"/>
      <c r="X591" s="267"/>
      <c r="Y591" s="338"/>
      <c r="Z591" s="267"/>
      <c r="AA591" s="267"/>
      <c r="AB591" s="267"/>
      <c r="AC591" s="339"/>
      <c r="AD591" s="339"/>
      <c r="AE591" s="339"/>
      <c r="AF591" s="339"/>
      <c r="AG591" s="339"/>
      <c r="AH591" s="339"/>
      <c r="AI591" s="339"/>
      <c r="AJ591" s="339"/>
      <c r="AK591" s="339"/>
      <c r="AL591" s="339"/>
    </row>
    <row r="592" spans="1:38" s="264" customFormat="1" ht="18" customHeight="1">
      <c r="A592" s="502" t="s">
        <v>49</v>
      </c>
      <c r="D592" s="507"/>
      <c r="E592" s="518"/>
      <c r="F592" s="264" t="s">
        <v>50</v>
      </c>
      <c r="G592" s="265">
        <v>2.2200000000000002</v>
      </c>
      <c r="H592" s="264" t="s">
        <v>5</v>
      </c>
      <c r="T592" s="266"/>
      <c r="U592" s="69"/>
      <c r="V592" s="267"/>
      <c r="W592" s="267"/>
      <c r="X592" s="267"/>
      <c r="Y592" s="338"/>
      <c r="Z592" s="267"/>
      <c r="AA592" s="267"/>
      <c r="AB592" s="267"/>
      <c r="AC592" s="339"/>
      <c r="AD592" s="339"/>
      <c r="AE592" s="339"/>
      <c r="AF592" s="339"/>
      <c r="AG592" s="339"/>
      <c r="AH592" s="339"/>
      <c r="AI592" s="339"/>
      <c r="AJ592" s="339"/>
      <c r="AK592" s="339"/>
      <c r="AL592" s="339"/>
    </row>
    <row r="593" spans="1:38" s="264" customFormat="1" ht="18" customHeight="1">
      <c r="A593" s="502" t="s">
        <v>58</v>
      </c>
      <c r="D593" s="507"/>
      <c r="E593" s="518"/>
      <c r="F593" s="264" t="s">
        <v>59</v>
      </c>
      <c r="G593" s="265">
        <v>1.8</v>
      </c>
      <c r="H593" s="264" t="s">
        <v>5</v>
      </c>
      <c r="T593" s="266"/>
      <c r="U593" s="69"/>
      <c r="V593" s="267"/>
      <c r="W593" s="267"/>
      <c r="X593" s="267"/>
      <c r="Y593" s="338"/>
      <c r="Z593" s="267"/>
      <c r="AA593" s="267"/>
      <c r="AB593" s="267"/>
      <c r="AC593" s="339"/>
      <c r="AD593" s="339"/>
      <c r="AE593" s="339"/>
      <c r="AF593" s="339"/>
      <c r="AG593" s="339"/>
      <c r="AH593" s="339"/>
      <c r="AI593" s="339"/>
      <c r="AJ593" s="339"/>
      <c r="AK593" s="339"/>
      <c r="AL593" s="339"/>
    </row>
    <row r="594" spans="1:38" s="264" customFormat="1" ht="18" customHeight="1">
      <c r="A594" s="502" t="s">
        <v>551</v>
      </c>
      <c r="D594" s="507"/>
      <c r="E594" s="518"/>
      <c r="F594" s="264" t="s">
        <v>552</v>
      </c>
      <c r="G594" s="265">
        <f>SQRT((G590^2)+(G592^2))</f>
        <v>2.5625768281165739</v>
      </c>
      <c r="H594" s="264" t="s">
        <v>5</v>
      </c>
      <c r="T594" s="266"/>
      <c r="U594" s="69"/>
      <c r="V594" s="267"/>
      <c r="W594" s="267"/>
      <c r="X594" s="267"/>
      <c r="Y594" s="338"/>
      <c r="Z594" s="267"/>
      <c r="AA594" s="267"/>
      <c r="AB594" s="267"/>
      <c r="AC594" s="339"/>
      <c r="AD594" s="339"/>
      <c r="AE594" s="339"/>
      <c r="AF594" s="339"/>
      <c r="AG594" s="339"/>
      <c r="AH594" s="339"/>
      <c r="AI594" s="339"/>
      <c r="AJ594" s="339"/>
      <c r="AK594" s="339"/>
      <c r="AL594" s="339"/>
    </row>
    <row r="595" spans="1:38" s="264" customFormat="1" ht="18" customHeight="1">
      <c r="A595" s="502" t="s">
        <v>553</v>
      </c>
      <c r="D595" s="507"/>
      <c r="E595" s="518"/>
      <c r="F595" s="264" t="s">
        <v>554</v>
      </c>
      <c r="G595" s="265">
        <v>0.25</v>
      </c>
      <c r="H595" s="264" t="s">
        <v>5</v>
      </c>
      <c r="T595" s="266"/>
      <c r="U595" s="69"/>
      <c r="V595" s="267"/>
      <c r="W595" s="267"/>
      <c r="X595" s="267"/>
      <c r="Y595" s="338"/>
      <c r="Z595" s="267"/>
      <c r="AA595" s="267"/>
      <c r="AB595" s="267"/>
      <c r="AC595" s="339"/>
      <c r="AD595" s="339"/>
      <c r="AE595" s="339"/>
      <c r="AF595" s="339"/>
      <c r="AG595" s="339"/>
      <c r="AH595" s="339"/>
      <c r="AI595" s="339"/>
      <c r="AJ595" s="339"/>
      <c r="AK595" s="339"/>
      <c r="AL595" s="339"/>
    </row>
    <row r="596" spans="1:38" s="264" customFormat="1" ht="18" customHeight="1">
      <c r="A596" s="519" t="s">
        <v>1269</v>
      </c>
      <c r="D596" s="507"/>
      <c r="E596" s="518"/>
      <c r="F596" s="520" t="s">
        <v>1270</v>
      </c>
      <c r="G596" s="265">
        <v>0.15</v>
      </c>
      <c r="H596" s="264" t="s">
        <v>5</v>
      </c>
      <c r="T596" s="266"/>
      <c r="U596" s="69"/>
      <c r="V596" s="267"/>
      <c r="W596" s="267"/>
      <c r="X596" s="267"/>
      <c r="Y596" s="338"/>
      <c r="Z596" s="267"/>
      <c r="AA596" s="267"/>
      <c r="AB596" s="267"/>
      <c r="AC596" s="339"/>
      <c r="AD596" s="339"/>
      <c r="AE596" s="339"/>
      <c r="AF596" s="339"/>
      <c r="AG596" s="339"/>
      <c r="AH596" s="339"/>
      <c r="AI596" s="339"/>
      <c r="AJ596" s="339"/>
      <c r="AK596" s="339"/>
      <c r="AL596" s="339"/>
    </row>
    <row r="597" spans="1:38" s="264" customFormat="1" ht="18" customHeight="1">
      <c r="A597" s="519" t="s">
        <v>1269</v>
      </c>
      <c r="D597" s="507"/>
      <c r="E597" s="518"/>
      <c r="F597" s="520" t="s">
        <v>1271</v>
      </c>
      <c r="G597" s="265">
        <v>0.4</v>
      </c>
      <c r="H597" s="264" t="s">
        <v>5</v>
      </c>
      <c r="T597" s="266"/>
      <c r="U597" s="69"/>
      <c r="V597" s="267"/>
      <c r="W597" s="267"/>
      <c r="X597" s="267"/>
      <c r="Y597" s="338"/>
      <c r="Z597" s="267"/>
      <c r="AA597" s="267"/>
      <c r="AB597" s="267"/>
      <c r="AC597" s="339"/>
      <c r="AD597" s="339"/>
      <c r="AE597" s="339"/>
      <c r="AF597" s="339"/>
      <c r="AG597" s="339"/>
      <c r="AH597" s="339"/>
      <c r="AI597" s="339"/>
      <c r="AJ597" s="339"/>
      <c r="AK597" s="339"/>
      <c r="AL597" s="339"/>
    </row>
    <row r="598" spans="1:38" s="264" customFormat="1" ht="18" customHeight="1">
      <c r="A598" s="502"/>
      <c r="D598" s="507"/>
      <c r="E598" s="518"/>
      <c r="T598" s="266"/>
      <c r="U598" s="69"/>
      <c r="V598" s="267"/>
      <c r="W598" s="267"/>
      <c r="X598" s="267"/>
      <c r="Y598" s="338"/>
      <c r="Z598" s="267"/>
      <c r="AA598" s="267"/>
      <c r="AB598" s="267"/>
      <c r="AC598" s="339"/>
      <c r="AD598" s="339"/>
      <c r="AE598" s="339"/>
      <c r="AF598" s="339"/>
      <c r="AG598" s="339"/>
      <c r="AH598" s="339"/>
      <c r="AI598" s="339"/>
      <c r="AJ598" s="339"/>
      <c r="AK598" s="339"/>
      <c r="AL598" s="339"/>
    </row>
    <row r="599" spans="1:38" s="264" customFormat="1" ht="18" customHeight="1">
      <c r="A599" s="502" t="s">
        <v>366</v>
      </c>
      <c r="D599" s="507"/>
      <c r="E599" s="518"/>
      <c r="F599" s="264" t="s">
        <v>9</v>
      </c>
      <c r="G599" s="265">
        <v>4</v>
      </c>
      <c r="H599" s="264" t="s">
        <v>10</v>
      </c>
      <c r="T599" s="266"/>
      <c r="U599" s="69"/>
      <c r="V599" s="267"/>
      <c r="W599" s="267"/>
      <c r="X599" s="267"/>
      <c r="Y599" s="338"/>
      <c r="Z599" s="267"/>
      <c r="AA599" s="267"/>
      <c r="AB599" s="267"/>
      <c r="AC599" s="339"/>
      <c r="AD599" s="339"/>
      <c r="AE599" s="339"/>
      <c r="AF599" s="339"/>
      <c r="AG599" s="339"/>
      <c r="AH599" s="339"/>
      <c r="AI599" s="339"/>
      <c r="AJ599" s="339"/>
      <c r="AK599" s="339"/>
      <c r="AL599" s="339"/>
    </row>
    <row r="600" spans="1:38" s="264" customFormat="1" ht="18" customHeight="1">
      <c r="A600" s="502"/>
      <c r="D600" s="507"/>
      <c r="E600" s="518"/>
      <c r="T600" s="266"/>
      <c r="U600" s="69"/>
      <c r="V600" s="267"/>
      <c r="W600" s="267"/>
      <c r="X600" s="267"/>
      <c r="Y600" s="338"/>
      <c r="Z600" s="267"/>
      <c r="AA600" s="267"/>
      <c r="AB600" s="267"/>
      <c r="AC600" s="339"/>
      <c r="AD600" s="339"/>
      <c r="AE600" s="339"/>
      <c r="AF600" s="339"/>
      <c r="AG600" s="339"/>
      <c r="AH600" s="339"/>
      <c r="AI600" s="339"/>
      <c r="AJ600" s="339"/>
      <c r="AK600" s="339"/>
      <c r="AL600" s="339"/>
    </row>
    <row r="601" spans="1:38" s="264" customFormat="1" ht="18" customHeight="1">
      <c r="A601" s="519" t="s">
        <v>1272</v>
      </c>
      <c r="L601" s="506"/>
      <c r="M601" s="506"/>
      <c r="N601" s="506"/>
      <c r="O601" s="507"/>
      <c r="P601" s="683" t="s">
        <v>240</v>
      </c>
      <c r="Q601" s="684"/>
      <c r="R601" s="684"/>
      <c r="S601" s="684"/>
      <c r="T601" s="685"/>
      <c r="U601" s="77"/>
      <c r="V601" s="267"/>
      <c r="W601" s="267"/>
      <c r="X601" s="267"/>
      <c r="Y601" s="267"/>
      <c r="Z601" s="267"/>
      <c r="AA601" s="267"/>
      <c r="AB601" s="267"/>
      <c r="AC601" s="339"/>
      <c r="AD601" s="339"/>
      <c r="AE601" s="339"/>
      <c r="AF601" s="339"/>
      <c r="AG601" s="339"/>
      <c r="AH601" s="339"/>
      <c r="AI601" s="339"/>
      <c r="AJ601" s="339"/>
      <c r="AK601" s="339"/>
      <c r="AL601" s="339"/>
    </row>
    <row r="602" spans="1:38" s="264" customFormat="1" ht="18" customHeight="1">
      <c r="A602" s="502" t="s">
        <v>20</v>
      </c>
      <c r="B602" s="275">
        <f>(((G588*G591)-((G590*G592)/2)))*0.25+G588*G596*G597</f>
        <v>1.9965000000000002</v>
      </c>
      <c r="C602" s="264" t="s">
        <v>60</v>
      </c>
      <c r="E602" s="264" t="s">
        <v>239</v>
      </c>
      <c r="H602" s="264" t="s">
        <v>31</v>
      </c>
      <c r="I602" s="275">
        <f>ROUND(B602*G599,2)</f>
        <v>7.99</v>
      </c>
      <c r="J602" s="264" t="s">
        <v>13</v>
      </c>
      <c r="L602" s="506"/>
      <c r="M602" s="506"/>
      <c r="N602" s="506"/>
      <c r="O602" s="507"/>
      <c r="P602" s="691" t="s">
        <v>1274</v>
      </c>
      <c r="Q602" s="692"/>
      <c r="R602" s="692"/>
      <c r="S602" s="693"/>
      <c r="T602" s="19">
        <f>I602</f>
        <v>7.99</v>
      </c>
      <c r="U602" s="77"/>
      <c r="V602" s="267"/>
      <c r="W602" s="267"/>
      <c r="X602" s="267"/>
      <c r="Y602" s="267"/>
      <c r="Z602" s="267"/>
      <c r="AA602" s="267"/>
      <c r="AB602" s="267"/>
      <c r="AC602" s="339"/>
      <c r="AD602" s="339"/>
      <c r="AE602" s="339"/>
      <c r="AF602" s="339"/>
      <c r="AG602" s="339"/>
      <c r="AH602" s="339"/>
      <c r="AI602" s="339"/>
      <c r="AJ602" s="339"/>
      <c r="AK602" s="339"/>
      <c r="AL602" s="339"/>
    </row>
    <row r="603" spans="1:38" s="264" customFormat="1" ht="18" customHeight="1">
      <c r="A603" s="519" t="s">
        <v>1273</v>
      </c>
      <c r="L603" s="506"/>
      <c r="M603" s="506"/>
      <c r="N603" s="506"/>
      <c r="O603" s="507"/>
      <c r="P603" s="734" t="s">
        <v>41</v>
      </c>
      <c r="Q603" s="735"/>
      <c r="R603" s="735"/>
      <c r="S603" s="736"/>
      <c r="T603" s="19">
        <f>I604</f>
        <v>70.2</v>
      </c>
      <c r="U603" s="77"/>
      <c r="V603" s="267"/>
      <c r="W603" s="267"/>
      <c r="X603" s="267"/>
      <c r="Y603" s="267"/>
      <c r="Z603" s="267"/>
      <c r="AA603" s="267"/>
      <c r="AB603" s="267"/>
      <c r="AC603" s="339"/>
      <c r="AD603" s="339"/>
      <c r="AE603" s="339"/>
      <c r="AF603" s="339"/>
      <c r="AG603" s="339"/>
      <c r="AH603" s="339"/>
      <c r="AI603" s="339"/>
      <c r="AJ603" s="339"/>
      <c r="AK603" s="339"/>
      <c r="AL603" s="339"/>
    </row>
    <row r="604" spans="1:38" s="264" customFormat="1" ht="18" customHeight="1">
      <c r="A604" s="502" t="s">
        <v>35</v>
      </c>
      <c r="B604" s="275">
        <f>2*((G588*G591)-((G590*G592)/2))+(G589+G594+G593)*G595+G588*(G596+G597)</f>
        <v>17.549044207029144</v>
      </c>
      <c r="C604" s="264" t="s">
        <v>61</v>
      </c>
      <c r="E604" s="264" t="s">
        <v>239</v>
      </c>
      <c r="H604" s="264" t="s">
        <v>37</v>
      </c>
      <c r="I604" s="275">
        <f>ROUND(B604*G599,2)</f>
        <v>70.2</v>
      </c>
      <c r="J604" s="264" t="s">
        <v>38</v>
      </c>
      <c r="L604" s="506"/>
      <c r="M604" s="521"/>
      <c r="N604" s="522"/>
      <c r="O604" s="507"/>
      <c r="P604" s="734" t="s">
        <v>21</v>
      </c>
      <c r="Q604" s="735"/>
      <c r="R604" s="735"/>
      <c r="S604" s="736"/>
      <c r="T604" s="72">
        <f>O608</f>
        <v>0</v>
      </c>
      <c r="U604" s="77"/>
      <c r="V604" s="267"/>
      <c r="W604" s="267"/>
      <c r="X604" s="267"/>
      <c r="Y604" s="267"/>
      <c r="Z604" s="267"/>
      <c r="AA604" s="267"/>
      <c r="AB604" s="267"/>
      <c r="AC604" s="339"/>
      <c r="AD604" s="339"/>
      <c r="AE604" s="339"/>
      <c r="AF604" s="339"/>
      <c r="AG604" s="339"/>
      <c r="AH604" s="339"/>
      <c r="AI604" s="339"/>
      <c r="AJ604" s="339"/>
      <c r="AK604" s="339"/>
      <c r="AL604" s="339"/>
    </row>
    <row r="605" spans="1:38" s="264" customFormat="1" ht="18" customHeight="1">
      <c r="A605" s="502" t="s">
        <v>447</v>
      </c>
      <c r="B605" s="523"/>
      <c r="I605" s="523"/>
      <c r="L605" s="506"/>
      <c r="M605" s="506"/>
      <c r="N605" s="506"/>
      <c r="O605" s="507"/>
      <c r="P605" s="754" t="s">
        <v>173</v>
      </c>
      <c r="Q605" s="788"/>
      <c r="R605" s="788"/>
      <c r="S605" s="789"/>
      <c r="T605" s="72">
        <f>O609</f>
        <v>0</v>
      </c>
      <c r="U605" s="77"/>
      <c r="V605" s="267"/>
      <c r="W605" s="267"/>
      <c r="X605" s="267"/>
      <c r="Y605" s="267"/>
      <c r="Z605" s="267"/>
      <c r="AA605" s="267"/>
      <c r="AB605" s="267"/>
      <c r="AC605" s="339"/>
      <c r="AD605" s="339"/>
      <c r="AE605" s="339"/>
      <c r="AF605" s="339"/>
      <c r="AG605" s="339"/>
      <c r="AH605" s="339"/>
      <c r="AI605" s="339"/>
      <c r="AJ605" s="339"/>
      <c r="AK605" s="339"/>
      <c r="AL605" s="339"/>
    </row>
    <row r="606" spans="1:38" s="264" customFormat="1" ht="18" customHeight="1">
      <c r="A606" s="502" t="s">
        <v>423</v>
      </c>
      <c r="B606" s="275">
        <v>2</v>
      </c>
      <c r="C606" s="264" t="s">
        <v>79</v>
      </c>
      <c r="E606" s="264" t="s">
        <v>424</v>
      </c>
      <c r="G606" s="275">
        <f>ROUND(B606*G588*2*G599,2)</f>
        <v>64.319999999999993</v>
      </c>
      <c r="H606" s="264" t="s">
        <v>13</v>
      </c>
      <c r="L606" s="506"/>
      <c r="M606" s="506"/>
      <c r="N606" s="506"/>
      <c r="O606" s="507"/>
      <c r="P606" s="727" t="s">
        <v>425</v>
      </c>
      <c r="Q606" s="679"/>
      <c r="R606" s="679"/>
      <c r="S606" s="679"/>
      <c r="T606" s="19">
        <f>G606</f>
        <v>64.319999999999993</v>
      </c>
      <c r="U606" s="77"/>
      <c r="V606" s="267"/>
      <c r="W606" s="267"/>
      <c r="X606" s="267"/>
      <c r="Y606" s="267"/>
      <c r="Z606" s="267"/>
      <c r="AA606" s="267"/>
      <c r="AB606" s="267"/>
      <c r="AC606" s="339"/>
      <c r="AD606" s="339"/>
      <c r="AE606" s="339"/>
      <c r="AF606" s="339"/>
      <c r="AG606" s="339"/>
      <c r="AH606" s="339"/>
      <c r="AI606" s="339"/>
      <c r="AJ606" s="339"/>
      <c r="AK606" s="339"/>
      <c r="AL606" s="339"/>
    </row>
    <row r="607" spans="1:38" s="89" customFormat="1" ht="18" customHeight="1">
      <c r="A607" s="93"/>
      <c r="G607" s="216"/>
      <c r="L607" s="192"/>
      <c r="M607" s="192"/>
      <c r="N607" s="192"/>
      <c r="O607" s="192"/>
      <c r="P607" s="192"/>
      <c r="Q607" s="192"/>
      <c r="R607" s="192"/>
      <c r="S607" s="192"/>
      <c r="T607" s="51"/>
      <c r="U607" s="77"/>
    </row>
    <row r="608" spans="1:38" s="89" customFormat="1" ht="18" hidden="1" customHeight="1">
      <c r="A608" s="93"/>
      <c r="B608" s="208"/>
      <c r="C608" s="209"/>
      <c r="D608" s="258" t="s">
        <v>497</v>
      </c>
      <c r="E608" s="676">
        <f>Consumos!$L$34</f>
        <v>198</v>
      </c>
      <c r="F608" s="677"/>
      <c r="G608" s="444" t="s">
        <v>549</v>
      </c>
      <c r="H608" s="23"/>
      <c r="I608" s="23"/>
      <c r="J608" s="23"/>
      <c r="N608" s="258" t="s">
        <v>500</v>
      </c>
      <c r="O608" s="676"/>
      <c r="P608" s="677"/>
      <c r="Q608" s="259" t="s">
        <v>227</v>
      </c>
      <c r="R608" s="210"/>
      <c r="S608" s="210"/>
      <c r="T608" s="70"/>
      <c r="U608" s="211"/>
    </row>
    <row r="609" spans="1:38" s="89" customFormat="1" ht="18" hidden="1" customHeight="1">
      <c r="A609" s="93"/>
      <c r="B609" s="208"/>
      <c r="C609" s="209"/>
      <c r="D609" s="258" t="s">
        <v>498</v>
      </c>
      <c r="E609" s="676">
        <v>0</v>
      </c>
      <c r="F609" s="677"/>
      <c r="G609" s="444" t="s">
        <v>549</v>
      </c>
      <c r="H609" s="209"/>
      <c r="I609" s="209"/>
      <c r="J609" s="209"/>
      <c r="N609" s="258" t="s">
        <v>501</v>
      </c>
      <c r="O609" s="676"/>
      <c r="P609" s="677"/>
      <c r="Q609" s="259" t="s">
        <v>227</v>
      </c>
      <c r="R609" s="209"/>
      <c r="S609" s="209"/>
      <c r="T609" s="209"/>
      <c r="U609" s="211"/>
    </row>
    <row r="610" spans="1:38" s="264" customFormat="1" ht="18" hidden="1" customHeight="1">
      <c r="A610" s="502"/>
      <c r="L610" s="506"/>
      <c r="M610" s="506"/>
      <c r="N610" s="506"/>
      <c r="O610" s="507"/>
      <c r="U610" s="77"/>
      <c r="V610" s="267"/>
      <c r="W610" s="267"/>
      <c r="X610" s="267"/>
      <c r="Y610" s="267"/>
      <c r="Z610" s="267"/>
      <c r="AA610" s="267"/>
      <c r="AB610" s="267"/>
      <c r="AC610" s="339"/>
      <c r="AD610" s="339"/>
      <c r="AE610" s="339"/>
      <c r="AF610" s="339"/>
      <c r="AG610" s="339"/>
      <c r="AH610" s="339"/>
      <c r="AI610" s="339"/>
      <c r="AJ610" s="339"/>
      <c r="AK610" s="339"/>
      <c r="AL610" s="339"/>
    </row>
    <row r="611" spans="1:38" s="264" customFormat="1" ht="30.75" hidden="1" customHeight="1">
      <c r="A611" s="710" t="s">
        <v>1427</v>
      </c>
      <c r="B611" s="711"/>
      <c r="C611" s="711"/>
      <c r="D611" s="711"/>
      <c r="E611" s="711"/>
      <c r="F611" s="711"/>
      <c r="G611" s="711"/>
      <c r="H611" s="711"/>
      <c r="I611" s="711"/>
      <c r="J611" s="711"/>
      <c r="K611" s="711"/>
      <c r="L611" s="711"/>
      <c r="M611" s="711"/>
      <c r="N611" s="711"/>
      <c r="O611" s="711"/>
      <c r="P611" s="711"/>
      <c r="Q611" s="711"/>
      <c r="R611" s="711"/>
      <c r="S611" s="711"/>
      <c r="T611" s="711"/>
      <c r="U611" s="712"/>
      <c r="V611" s="267"/>
      <c r="W611" s="267"/>
      <c r="X611" s="267"/>
      <c r="Y611" s="267"/>
      <c r="Z611" s="267"/>
      <c r="AA611" s="267"/>
      <c r="AB611" s="267"/>
      <c r="AC611" s="339"/>
      <c r="AD611" s="339"/>
      <c r="AE611" s="339"/>
      <c r="AF611" s="339"/>
      <c r="AG611" s="339"/>
      <c r="AH611" s="339"/>
      <c r="AI611" s="339"/>
      <c r="AJ611" s="339"/>
      <c r="AK611" s="339"/>
      <c r="AL611" s="339"/>
    </row>
    <row r="612" spans="1:38" s="264" customFormat="1" ht="17.25" customHeight="1" thickBot="1">
      <c r="A612" s="524"/>
      <c r="B612" s="525"/>
      <c r="C612" s="525"/>
      <c r="D612" s="525"/>
      <c r="E612" s="525"/>
      <c r="F612" s="525"/>
      <c r="G612" s="525"/>
      <c r="H612" s="525"/>
      <c r="I612" s="525"/>
      <c r="J612" s="525"/>
      <c r="K612" s="525"/>
      <c r="L612" s="525"/>
      <c r="M612" s="525"/>
      <c r="N612" s="525"/>
      <c r="O612" s="525"/>
      <c r="P612" s="525"/>
      <c r="Q612" s="525"/>
      <c r="R612" s="525"/>
      <c r="S612" s="525"/>
      <c r="T612" s="525"/>
      <c r="U612" s="526"/>
      <c r="V612" s="267"/>
      <c r="W612" s="267"/>
      <c r="X612" s="267"/>
      <c r="Y612" s="267"/>
      <c r="Z612" s="267"/>
      <c r="AA612" s="267"/>
      <c r="AB612" s="267"/>
      <c r="AC612" s="339"/>
      <c r="AD612" s="339"/>
      <c r="AE612" s="339"/>
      <c r="AF612" s="339"/>
      <c r="AG612" s="339"/>
      <c r="AH612" s="339"/>
      <c r="AI612" s="339"/>
      <c r="AJ612" s="339"/>
      <c r="AK612" s="339"/>
      <c r="AL612" s="339"/>
    </row>
    <row r="613" spans="1:38" s="89" customFormat="1" ht="18" customHeight="1">
      <c r="C613" s="22"/>
      <c r="D613" s="22"/>
      <c r="E613" s="22"/>
      <c r="F613" s="22"/>
      <c r="G613" s="192"/>
      <c r="H613" s="192"/>
      <c r="I613" s="192"/>
      <c r="J613" s="192"/>
      <c r="K613" s="192"/>
      <c r="L613" s="192"/>
      <c r="M613" s="192"/>
      <c r="N613" s="192"/>
      <c r="O613" s="122"/>
      <c r="P613" s="22"/>
      <c r="Q613" s="22"/>
      <c r="R613" s="22"/>
      <c r="S613" s="22"/>
      <c r="T613" s="21"/>
      <c r="U613" s="21"/>
    </row>
    <row r="614" spans="1:38" s="89" customFormat="1" ht="18" customHeight="1" thickBot="1">
      <c r="A614" s="145" t="s">
        <v>215</v>
      </c>
      <c r="C614" s="22"/>
      <c r="D614" s="22"/>
      <c r="E614" s="22"/>
      <c r="F614" s="22"/>
      <c r="G614" s="192"/>
      <c r="H614" s="192"/>
      <c r="I614" s="192"/>
      <c r="J614" s="192"/>
      <c r="K614" s="192"/>
      <c r="L614" s="192"/>
      <c r="M614" s="192"/>
      <c r="N614" s="192"/>
      <c r="O614" s="122"/>
      <c r="P614" s="22"/>
      <c r="Q614" s="22"/>
      <c r="R614" s="22"/>
      <c r="S614" s="22"/>
      <c r="T614" s="21"/>
      <c r="U614" s="21"/>
    </row>
    <row r="615" spans="1:38" s="89" customFormat="1" ht="18" customHeight="1">
      <c r="A615" s="92"/>
      <c r="B615" s="91"/>
      <c r="C615" s="220"/>
      <c r="D615" s="220"/>
      <c r="E615" s="220"/>
      <c r="F615" s="220"/>
      <c r="G615" s="221"/>
      <c r="H615" s="221"/>
      <c r="I615" s="221"/>
      <c r="J615" s="221"/>
      <c r="K615" s="221"/>
      <c r="L615" s="221"/>
      <c r="M615" s="221"/>
      <c r="N615" s="221"/>
      <c r="O615" s="222"/>
      <c r="P615" s="220"/>
      <c r="Q615" s="220"/>
      <c r="R615" s="220"/>
      <c r="S615" s="220"/>
      <c r="T615" s="223"/>
      <c r="U615" s="84"/>
    </row>
    <row r="616" spans="1:38" s="158" customFormat="1" ht="18" customHeight="1">
      <c r="A616" s="166" t="s">
        <v>62</v>
      </c>
      <c r="D616" s="161"/>
      <c r="E616" s="162"/>
      <c r="F616" s="158" t="s">
        <v>4</v>
      </c>
      <c r="G616" s="197">
        <v>9.9600000000000009</v>
      </c>
      <c r="H616" s="158" t="s">
        <v>5</v>
      </c>
      <c r="I616" s="205"/>
      <c r="J616" s="205"/>
      <c r="K616" s="192"/>
      <c r="L616" s="192"/>
      <c r="M616" s="192"/>
      <c r="N616" s="192"/>
      <c r="O616" s="122"/>
      <c r="P616" s="22"/>
      <c r="Q616" s="22"/>
      <c r="R616" s="22"/>
      <c r="S616" s="22"/>
      <c r="T616" s="21"/>
      <c r="U616" s="83"/>
    </row>
    <row r="617" spans="1:38" s="158" customFormat="1" ht="18" customHeight="1">
      <c r="A617" s="166" t="s">
        <v>63</v>
      </c>
      <c r="D617" s="161"/>
      <c r="E617" s="162"/>
      <c r="F617" s="158" t="s">
        <v>6</v>
      </c>
      <c r="G617" s="197">
        <v>4</v>
      </c>
      <c r="H617" s="158" t="s">
        <v>5</v>
      </c>
      <c r="I617" s="205"/>
      <c r="J617" s="205"/>
      <c r="K617" s="192"/>
      <c r="L617" s="192"/>
      <c r="M617" s="192"/>
      <c r="N617" s="192"/>
      <c r="O617" s="122"/>
      <c r="P617" s="22"/>
      <c r="Q617" s="22"/>
      <c r="R617" s="22"/>
      <c r="S617" s="22"/>
      <c r="T617" s="21"/>
      <c r="U617" s="75"/>
    </row>
    <row r="618" spans="1:38" s="158" customFormat="1" ht="18" customHeight="1">
      <c r="A618" s="166" t="s">
        <v>64</v>
      </c>
      <c r="D618" s="161"/>
      <c r="E618" s="162"/>
      <c r="F618" s="158" t="s">
        <v>44</v>
      </c>
      <c r="G618" s="197">
        <v>0.3</v>
      </c>
      <c r="H618" s="158" t="s">
        <v>5</v>
      </c>
      <c r="I618" s="205"/>
      <c r="J618" s="205"/>
      <c r="K618" s="192"/>
      <c r="L618" s="192"/>
      <c r="M618" s="192"/>
      <c r="N618" s="192"/>
      <c r="O618" s="122"/>
      <c r="P618" s="22"/>
      <c r="Q618" s="22"/>
      <c r="R618" s="22"/>
      <c r="S618" s="22"/>
      <c r="T618" s="21"/>
      <c r="U618" s="81"/>
    </row>
    <row r="619" spans="1:38" s="158" customFormat="1" ht="18" customHeight="1">
      <c r="A619" s="166"/>
      <c r="C619" s="204"/>
      <c r="D619" s="204"/>
      <c r="E619" s="204"/>
      <c r="F619" s="204"/>
      <c r="G619" s="205"/>
      <c r="H619" s="205"/>
      <c r="I619" s="205"/>
      <c r="J619" s="205"/>
      <c r="K619" s="192"/>
      <c r="L619" s="192"/>
      <c r="M619" s="192"/>
      <c r="N619" s="192"/>
      <c r="O619" s="122"/>
      <c r="P619" s="22"/>
      <c r="Q619" s="22"/>
      <c r="R619" s="22"/>
      <c r="S619" s="22"/>
      <c r="T619" s="21"/>
      <c r="U619" s="83"/>
    </row>
    <row r="620" spans="1:38" s="158" customFormat="1" ht="18" customHeight="1">
      <c r="A620" s="166"/>
      <c r="C620" s="204"/>
      <c r="D620" s="204"/>
      <c r="E620" s="204"/>
      <c r="F620" s="204"/>
      <c r="G620" s="205"/>
      <c r="H620" s="205"/>
      <c r="I620" s="205"/>
      <c r="J620" s="205"/>
      <c r="K620" s="192"/>
      <c r="L620" s="192"/>
      <c r="M620" s="192"/>
      <c r="N620" s="192"/>
      <c r="O620" s="122"/>
      <c r="P620" s="22"/>
      <c r="Q620" s="22"/>
      <c r="R620" s="22"/>
      <c r="S620" s="22"/>
      <c r="T620" s="21"/>
      <c r="U620" s="83"/>
    </row>
    <row r="621" spans="1:38" s="158" customFormat="1" ht="18" customHeight="1">
      <c r="A621" s="166"/>
      <c r="C621" s="204"/>
      <c r="D621" s="204"/>
      <c r="E621" s="204"/>
      <c r="F621" s="204"/>
      <c r="G621" s="205"/>
      <c r="H621" s="205"/>
      <c r="I621" s="205"/>
      <c r="J621" s="205"/>
      <c r="K621" s="192"/>
      <c r="L621" s="192"/>
      <c r="M621" s="192"/>
      <c r="N621" s="192"/>
      <c r="O621" s="122"/>
      <c r="P621" s="22"/>
      <c r="Q621" s="22"/>
      <c r="R621" s="22"/>
      <c r="S621" s="22"/>
      <c r="T621" s="21"/>
      <c r="U621" s="75"/>
    </row>
    <row r="622" spans="1:38" s="158" customFormat="1" ht="18" customHeight="1">
      <c r="A622" s="166"/>
      <c r="C622" s="204"/>
      <c r="D622" s="204"/>
      <c r="E622" s="204"/>
      <c r="F622" s="204"/>
      <c r="G622" s="205"/>
      <c r="H622" s="205"/>
      <c r="I622" s="205"/>
      <c r="J622" s="205"/>
      <c r="K622" s="192"/>
      <c r="L622" s="192"/>
      <c r="M622" s="192"/>
      <c r="N622" s="192"/>
      <c r="O622" s="122"/>
      <c r="P622" s="22"/>
      <c r="Q622" s="22"/>
      <c r="R622" s="22"/>
      <c r="S622" s="22"/>
      <c r="T622" s="21"/>
      <c r="U622" s="81"/>
    </row>
    <row r="623" spans="1:38" s="158" customFormat="1" ht="18" customHeight="1">
      <c r="A623" s="166"/>
      <c r="C623" s="204"/>
      <c r="D623" s="204"/>
      <c r="E623" s="204"/>
      <c r="F623" s="204"/>
      <c r="G623" s="205"/>
      <c r="H623" s="205"/>
      <c r="I623" s="205"/>
      <c r="J623" s="205"/>
      <c r="K623" s="192"/>
      <c r="L623" s="192"/>
      <c r="M623" s="192"/>
      <c r="N623" s="192"/>
      <c r="O623" s="122"/>
      <c r="P623" s="22"/>
      <c r="Q623" s="22"/>
      <c r="R623" s="22"/>
      <c r="S623" s="22"/>
      <c r="T623" s="21"/>
      <c r="U623" s="82"/>
    </row>
    <row r="624" spans="1:38" s="158" customFormat="1" ht="18" customHeight="1">
      <c r="A624" s="166" t="s">
        <v>65</v>
      </c>
      <c r="D624" s="161"/>
      <c r="E624" s="162"/>
      <c r="F624" s="158" t="s">
        <v>9</v>
      </c>
      <c r="G624" s="197">
        <v>2</v>
      </c>
      <c r="H624" s="158" t="s">
        <v>10</v>
      </c>
      <c r="I624" s="205"/>
      <c r="J624" s="205"/>
      <c r="K624" s="192"/>
      <c r="L624" s="192"/>
      <c r="M624" s="192"/>
      <c r="N624" s="192"/>
      <c r="O624" s="122"/>
      <c r="P624" s="22"/>
      <c r="Q624" s="22"/>
      <c r="R624" s="22"/>
      <c r="S624" s="22"/>
      <c r="T624" s="21"/>
      <c r="U624" s="82"/>
    </row>
    <row r="625" spans="1:38" s="158" customFormat="1" ht="15" customHeight="1">
      <c r="A625" s="166"/>
      <c r="C625" s="204"/>
      <c r="D625" s="204"/>
      <c r="E625" s="204"/>
      <c r="F625" s="204"/>
      <c r="G625" s="205"/>
      <c r="H625" s="205"/>
      <c r="I625" s="205"/>
      <c r="J625" s="205"/>
      <c r="K625" s="192"/>
      <c r="L625" s="192"/>
      <c r="M625" s="192"/>
      <c r="N625" s="192"/>
      <c r="O625" s="122"/>
      <c r="P625" s="683" t="s">
        <v>17</v>
      </c>
      <c r="Q625" s="684"/>
      <c r="R625" s="684"/>
      <c r="S625" s="684"/>
      <c r="T625" s="685"/>
      <c r="U625" s="83"/>
    </row>
    <row r="626" spans="1:38" s="158" customFormat="1" ht="18" customHeight="1">
      <c r="A626" s="166" t="s">
        <v>66</v>
      </c>
      <c r="K626" s="192"/>
      <c r="L626" s="192"/>
      <c r="M626" s="192"/>
      <c r="N626" s="192"/>
      <c r="O626" s="122"/>
      <c r="P626" s="691" t="s">
        <v>1274</v>
      </c>
      <c r="Q626" s="692"/>
      <c r="R626" s="692"/>
      <c r="S626" s="693"/>
      <c r="T626" s="19">
        <f>I627</f>
        <v>23.9</v>
      </c>
      <c r="U626" s="83"/>
    </row>
    <row r="627" spans="1:38" s="158" customFormat="1" ht="18" customHeight="1">
      <c r="A627" s="166" t="s">
        <v>20</v>
      </c>
      <c r="B627" s="197">
        <f>ROUND(G616*G617*G618,2)</f>
        <v>11.95</v>
      </c>
      <c r="C627" s="158" t="s">
        <v>67</v>
      </c>
      <c r="E627" s="158" t="s">
        <v>68</v>
      </c>
      <c r="H627" s="158" t="s">
        <v>31</v>
      </c>
      <c r="I627" s="197">
        <f>B627*G624</f>
        <v>23.9</v>
      </c>
      <c r="J627" s="158" t="s">
        <v>13</v>
      </c>
      <c r="K627" s="192"/>
      <c r="L627" s="192"/>
      <c r="M627" s="192"/>
      <c r="N627" s="192"/>
      <c r="O627" s="122"/>
      <c r="P627" s="770" t="s">
        <v>217</v>
      </c>
      <c r="Q627" s="771"/>
      <c r="R627" s="771"/>
      <c r="S627" s="772"/>
      <c r="T627" s="19">
        <f>I629</f>
        <v>0</v>
      </c>
      <c r="U627" s="75"/>
    </row>
    <row r="628" spans="1:38" s="158" customFormat="1" ht="18" customHeight="1">
      <c r="A628" s="166" t="s">
        <v>216</v>
      </c>
      <c r="K628" s="192"/>
      <c r="L628" s="192"/>
      <c r="M628" s="192"/>
      <c r="N628" s="192"/>
      <c r="O628" s="122"/>
      <c r="P628" s="697" t="s">
        <v>41</v>
      </c>
      <c r="Q628" s="681"/>
      <c r="R628" s="681"/>
      <c r="S628" s="682"/>
      <c r="T628" s="19">
        <f>I631</f>
        <v>16.760000000000002</v>
      </c>
      <c r="U628" s="75"/>
    </row>
    <row r="629" spans="1:38" s="158" customFormat="1" ht="18" customHeight="1">
      <c r="A629" s="166" t="s">
        <v>20</v>
      </c>
      <c r="B629" s="197">
        <f>ROUND(G620*G621*G622,2)</f>
        <v>0</v>
      </c>
      <c r="C629" s="158" t="s">
        <v>67</v>
      </c>
      <c r="E629" s="158" t="s">
        <v>68</v>
      </c>
      <c r="H629" s="158" t="s">
        <v>31</v>
      </c>
      <c r="I629" s="197">
        <f>B629*G624</f>
        <v>0</v>
      </c>
      <c r="J629" s="158" t="s">
        <v>13</v>
      </c>
      <c r="K629" s="192"/>
      <c r="L629" s="192"/>
      <c r="M629" s="192"/>
      <c r="N629" s="192"/>
      <c r="O629" s="122"/>
      <c r="P629" s="679" t="s">
        <v>21</v>
      </c>
      <c r="Q629" s="679"/>
      <c r="R629" s="679"/>
      <c r="S629" s="679"/>
      <c r="T629" s="72">
        <f>O633</f>
        <v>2070</v>
      </c>
      <c r="U629" s="75"/>
    </row>
    <row r="630" spans="1:38" s="158" customFormat="1" ht="18" customHeight="1">
      <c r="A630" s="224" t="s">
        <v>452</v>
      </c>
      <c r="K630" s="192"/>
      <c r="L630" s="192"/>
      <c r="M630" s="192"/>
      <c r="N630" s="192"/>
      <c r="O630" s="122"/>
      <c r="P630" s="678" t="s">
        <v>173</v>
      </c>
      <c r="Q630" s="679"/>
      <c r="R630" s="679"/>
      <c r="S630" s="679"/>
      <c r="T630" s="72">
        <f>O634</f>
        <v>0</v>
      </c>
      <c r="U630" s="75"/>
    </row>
    <row r="631" spans="1:38" s="158" customFormat="1" ht="18" customHeight="1">
      <c r="A631" s="166" t="s">
        <v>35</v>
      </c>
      <c r="B631" s="197">
        <f>ROUND((G618*2*(G616+G617)),2)</f>
        <v>8.3800000000000008</v>
      </c>
      <c r="C631" s="158" t="s">
        <v>69</v>
      </c>
      <c r="E631" s="158" t="s">
        <v>68</v>
      </c>
      <c r="H631" s="158" t="s">
        <v>37</v>
      </c>
      <c r="I631" s="197">
        <f>B631*G624</f>
        <v>16.760000000000002</v>
      </c>
      <c r="J631" s="158" t="s">
        <v>38</v>
      </c>
      <c r="K631" s="192"/>
      <c r="L631" s="225"/>
      <c r="M631" s="192"/>
      <c r="N631" s="192"/>
      <c r="O631" s="122"/>
      <c r="P631" s="22"/>
      <c r="Q631" s="22"/>
      <c r="R631" s="22"/>
      <c r="S631" s="22"/>
      <c r="T631" s="21"/>
      <c r="U631" s="75"/>
    </row>
    <row r="632" spans="1:38" s="89" customFormat="1" ht="18" customHeight="1">
      <c r="A632" s="93"/>
      <c r="G632" s="216"/>
      <c r="L632" s="192"/>
      <c r="M632" s="192"/>
      <c r="N632" s="192"/>
      <c r="O632" s="122"/>
      <c r="U632" s="77"/>
    </row>
    <row r="633" spans="1:38" s="89" customFormat="1" ht="18" customHeight="1">
      <c r="A633" s="93"/>
      <c r="B633" s="208"/>
      <c r="C633" s="209"/>
      <c r="D633" s="258" t="s">
        <v>497</v>
      </c>
      <c r="E633" s="676">
        <f>O633/T626</f>
        <v>86.610878661087867</v>
      </c>
      <c r="F633" s="677"/>
      <c r="G633" s="444" t="s">
        <v>549</v>
      </c>
      <c r="H633" s="23"/>
      <c r="I633" s="23"/>
      <c r="J633" s="23"/>
      <c r="N633" s="258" t="s">
        <v>500</v>
      </c>
      <c r="O633" s="676">
        <v>2070</v>
      </c>
      <c r="P633" s="677"/>
      <c r="Q633" s="259" t="s">
        <v>227</v>
      </c>
      <c r="R633" s="210"/>
      <c r="S633" s="210"/>
      <c r="T633" s="70"/>
      <c r="U633" s="211"/>
    </row>
    <row r="634" spans="1:38" s="89" customFormat="1" ht="18" customHeight="1">
      <c r="A634" s="93"/>
      <c r="B634" s="208"/>
      <c r="C634" s="209"/>
      <c r="D634" s="258" t="s">
        <v>498</v>
      </c>
      <c r="E634" s="676">
        <v>0</v>
      </c>
      <c r="F634" s="677"/>
      <c r="G634" s="444" t="s">
        <v>549</v>
      </c>
      <c r="H634" s="209"/>
      <c r="I634" s="209"/>
      <c r="J634" s="209"/>
      <c r="N634" s="258" t="s">
        <v>501</v>
      </c>
      <c r="O634" s="676">
        <f>ROUND(T626*E634,2)</f>
        <v>0</v>
      </c>
      <c r="P634" s="677"/>
      <c r="Q634" s="259" t="s">
        <v>227</v>
      </c>
      <c r="R634" s="209"/>
      <c r="S634" s="209"/>
      <c r="T634" s="209"/>
      <c r="U634" s="211"/>
    </row>
    <row r="635" spans="1:38" s="89" customFormat="1" ht="18" customHeight="1">
      <c r="A635" s="93"/>
      <c r="B635" s="208"/>
      <c r="C635" s="209"/>
      <c r="D635" s="258"/>
      <c r="E635" s="240"/>
      <c r="F635" s="240"/>
      <c r="G635" s="259"/>
      <c r="H635" s="209"/>
      <c r="I635" s="209"/>
      <c r="J635" s="209"/>
      <c r="N635" s="258"/>
      <c r="O635" s="240"/>
      <c r="P635" s="240"/>
      <c r="Q635" s="259"/>
      <c r="R635" s="209"/>
      <c r="S635" s="209"/>
      <c r="T635" s="209"/>
      <c r="U635" s="211"/>
    </row>
    <row r="636" spans="1:38" s="264" customFormat="1" ht="30.75" customHeight="1">
      <c r="A636" s="710" t="s">
        <v>1428</v>
      </c>
      <c r="B636" s="711"/>
      <c r="C636" s="711"/>
      <c r="D636" s="711"/>
      <c r="E636" s="711"/>
      <c r="F636" s="711"/>
      <c r="G636" s="711"/>
      <c r="H636" s="711"/>
      <c r="I636" s="711"/>
      <c r="J636" s="711"/>
      <c r="K636" s="711"/>
      <c r="L636" s="711"/>
      <c r="M636" s="711"/>
      <c r="N636" s="711"/>
      <c r="O636" s="711"/>
      <c r="P636" s="711"/>
      <c r="Q636" s="711"/>
      <c r="R636" s="711"/>
      <c r="S636" s="711"/>
      <c r="T636" s="711"/>
      <c r="U636" s="712"/>
      <c r="V636" s="267"/>
      <c r="W636" s="267"/>
      <c r="X636" s="267"/>
      <c r="Y636" s="267"/>
      <c r="Z636" s="267"/>
      <c r="AA636" s="267"/>
      <c r="AB636" s="267"/>
      <c r="AC636" s="339"/>
      <c r="AD636" s="339"/>
      <c r="AE636" s="339"/>
      <c r="AF636" s="339"/>
      <c r="AG636" s="339"/>
      <c r="AH636" s="339"/>
      <c r="AI636" s="339"/>
      <c r="AJ636" s="339"/>
      <c r="AK636" s="339"/>
      <c r="AL636" s="339"/>
    </row>
    <row r="637" spans="1:38" s="89" customFormat="1" ht="30" customHeight="1" thickBot="1">
      <c r="A637" s="793"/>
      <c r="B637" s="794"/>
      <c r="C637" s="794"/>
      <c r="D637" s="794"/>
      <c r="E637" s="794"/>
      <c r="F637" s="794"/>
      <c r="G637" s="794"/>
      <c r="H637" s="794"/>
      <c r="I637" s="794"/>
      <c r="J637" s="794"/>
      <c r="K637" s="794"/>
      <c r="L637" s="794"/>
      <c r="M637" s="794"/>
      <c r="N637" s="794"/>
      <c r="O637" s="794"/>
      <c r="P637" s="794"/>
      <c r="Q637" s="794"/>
      <c r="R637" s="794"/>
      <c r="S637" s="794"/>
      <c r="T637" s="794"/>
      <c r="U637" s="795"/>
    </row>
    <row r="638" spans="1:38" s="89" customFormat="1" ht="9.75" customHeight="1">
      <c r="C638" s="22"/>
      <c r="D638" s="22"/>
      <c r="E638" s="22"/>
      <c r="F638" s="22"/>
      <c r="G638" s="192"/>
      <c r="H638" s="192"/>
      <c r="I638" s="192"/>
      <c r="J638" s="192"/>
      <c r="K638" s="192"/>
      <c r="U638" s="23"/>
    </row>
    <row r="639" spans="1:38" s="89" customFormat="1" ht="18" hidden="1" customHeight="1">
      <c r="T639" s="18"/>
      <c r="U639" s="18"/>
    </row>
    <row r="640" spans="1:38" s="89" customFormat="1" ht="18" hidden="1" customHeight="1">
      <c r="A640" s="145" t="s">
        <v>141</v>
      </c>
      <c r="T640" s="18"/>
      <c r="U640" s="18"/>
    </row>
    <row r="641" spans="1:21" s="89" customFormat="1" ht="12.75" hidden="1" customHeight="1">
      <c r="T641" s="18"/>
      <c r="U641" s="18"/>
    </row>
    <row r="642" spans="1:21" s="89" customFormat="1" ht="18" hidden="1" customHeight="1">
      <c r="A642" s="226" t="s">
        <v>354</v>
      </c>
      <c r="B642" s="91"/>
      <c r="C642" s="91"/>
      <c r="D642" s="91"/>
      <c r="E642" s="91"/>
      <c r="F642" s="91"/>
      <c r="G642" s="91"/>
      <c r="H642" s="91"/>
      <c r="I642" s="91"/>
      <c r="J642" s="91"/>
      <c r="K642" s="227" t="s">
        <v>355</v>
      </c>
      <c r="L642" s="91"/>
      <c r="M642" s="91"/>
      <c r="N642" s="91"/>
      <c r="O642" s="91"/>
      <c r="P642" s="91"/>
      <c r="Q642" s="228"/>
      <c r="R642" s="91"/>
      <c r="S642" s="91"/>
      <c r="T642" s="146"/>
      <c r="U642" s="68"/>
    </row>
    <row r="643" spans="1:21" s="89" customFormat="1" ht="18" hidden="1" customHeight="1">
      <c r="A643" s="93" t="s">
        <v>43</v>
      </c>
      <c r="D643" s="122"/>
      <c r="E643" s="147"/>
      <c r="F643" s="89" t="s">
        <v>19</v>
      </c>
      <c r="G643" s="148"/>
      <c r="H643" s="89" t="s">
        <v>79</v>
      </c>
      <c r="K643" s="89" t="s">
        <v>43</v>
      </c>
      <c r="N643" s="122"/>
      <c r="O643" s="147"/>
      <c r="P643" s="89" t="s">
        <v>19</v>
      </c>
      <c r="Q643" s="148"/>
      <c r="R643" s="89" t="s">
        <v>79</v>
      </c>
      <c r="T643" s="18"/>
      <c r="U643" s="69"/>
    </row>
    <row r="644" spans="1:21" s="89" customFormat="1" ht="18" hidden="1" customHeight="1">
      <c r="A644" s="93" t="s">
        <v>23</v>
      </c>
      <c r="D644" s="122"/>
      <c r="E644" s="147"/>
      <c r="F644" s="89" t="s">
        <v>6</v>
      </c>
      <c r="G644" s="212"/>
      <c r="H644" s="89" t="s">
        <v>79</v>
      </c>
      <c r="K644" s="89" t="s">
        <v>23</v>
      </c>
      <c r="N644" s="122"/>
      <c r="O644" s="147"/>
      <c r="P644" s="89" t="s">
        <v>6</v>
      </c>
      <c r="Q644" s="212"/>
      <c r="R644" s="89" t="s">
        <v>79</v>
      </c>
      <c r="T644" s="18"/>
      <c r="U644" s="69"/>
    </row>
    <row r="645" spans="1:21" s="89" customFormat="1" ht="18" hidden="1" customHeight="1">
      <c r="A645" s="93" t="s">
        <v>47</v>
      </c>
      <c r="D645" s="122"/>
      <c r="E645" s="147"/>
      <c r="F645" s="89" t="s">
        <v>39</v>
      </c>
      <c r="G645" s="148"/>
      <c r="H645" s="89" t="s">
        <v>79</v>
      </c>
      <c r="K645" s="89" t="s">
        <v>47</v>
      </c>
      <c r="N645" s="122"/>
      <c r="O645" s="147"/>
      <c r="P645" s="89" t="s">
        <v>39</v>
      </c>
      <c r="Q645" s="148"/>
      <c r="R645" s="89" t="s">
        <v>79</v>
      </c>
      <c r="T645" s="18"/>
      <c r="U645" s="69"/>
    </row>
    <row r="646" spans="1:21" s="89" customFormat="1" ht="18" hidden="1" customHeight="1">
      <c r="A646" s="229" t="s">
        <v>218</v>
      </c>
      <c r="F646" s="89" t="s">
        <v>9</v>
      </c>
      <c r="G646" s="230"/>
      <c r="H646" s="89" t="s">
        <v>137</v>
      </c>
      <c r="K646" s="231" t="s">
        <v>218</v>
      </c>
      <c r="P646" s="89" t="s">
        <v>9</v>
      </c>
      <c r="Q646" s="230"/>
      <c r="R646" s="89" t="s">
        <v>137</v>
      </c>
      <c r="T646" s="18"/>
      <c r="U646" s="69"/>
    </row>
    <row r="647" spans="1:21" s="89" customFormat="1" ht="14.25" hidden="1" customHeight="1">
      <c r="A647" s="93"/>
      <c r="G647" s="204"/>
      <c r="I647" s="262"/>
      <c r="T647" s="18"/>
      <c r="U647" s="69"/>
    </row>
    <row r="648" spans="1:21" s="89" customFormat="1" ht="18" hidden="1" customHeight="1">
      <c r="A648" s="232" t="s">
        <v>356</v>
      </c>
      <c r="G648" s="204"/>
      <c r="K648" s="120" t="s">
        <v>350</v>
      </c>
      <c r="Q648" s="204"/>
      <c r="T648" s="18"/>
      <c r="U648" s="69"/>
    </row>
    <row r="649" spans="1:21" s="89" customFormat="1" ht="18" hidden="1" customHeight="1">
      <c r="A649" s="93" t="s">
        <v>43</v>
      </c>
      <c r="D649" s="122"/>
      <c r="E649" s="147"/>
      <c r="F649" s="89" t="s">
        <v>19</v>
      </c>
      <c r="G649" s="148"/>
      <c r="H649" s="89" t="s">
        <v>79</v>
      </c>
      <c r="K649" s="89" t="s">
        <v>43</v>
      </c>
      <c r="N649" s="122"/>
      <c r="O649" s="147"/>
      <c r="P649" s="89" t="s">
        <v>19</v>
      </c>
      <c r="Q649" s="148"/>
      <c r="R649" s="89" t="s">
        <v>79</v>
      </c>
      <c r="T649" s="18"/>
      <c r="U649" s="69"/>
    </row>
    <row r="650" spans="1:21" s="89" customFormat="1" ht="18" hidden="1" customHeight="1">
      <c r="A650" s="93" t="s">
        <v>23</v>
      </c>
      <c r="D650" s="122"/>
      <c r="E650" s="147"/>
      <c r="F650" s="89" t="s">
        <v>6</v>
      </c>
      <c r="G650" s="212"/>
      <c r="H650" s="89" t="s">
        <v>79</v>
      </c>
      <c r="K650" s="89" t="s">
        <v>23</v>
      </c>
      <c r="N650" s="122"/>
      <c r="O650" s="147"/>
      <c r="P650" s="89" t="s">
        <v>6</v>
      </c>
      <c r="Q650" s="212"/>
      <c r="R650" s="89" t="s">
        <v>79</v>
      </c>
      <c r="T650" s="18"/>
      <c r="U650" s="69"/>
    </row>
    <row r="651" spans="1:21" s="89" customFormat="1" ht="18" hidden="1" customHeight="1">
      <c r="A651" s="93" t="s">
        <v>47</v>
      </c>
      <c r="D651" s="122"/>
      <c r="E651" s="147"/>
      <c r="F651" s="89" t="s">
        <v>39</v>
      </c>
      <c r="G651" s="148"/>
      <c r="H651" s="89" t="s">
        <v>79</v>
      </c>
      <c r="K651" s="89" t="s">
        <v>47</v>
      </c>
      <c r="N651" s="122"/>
      <c r="O651" s="147"/>
      <c r="P651" s="89" t="s">
        <v>39</v>
      </c>
      <c r="Q651" s="148"/>
      <c r="R651" s="89" t="s">
        <v>79</v>
      </c>
      <c r="T651" s="18"/>
      <c r="U651" s="69"/>
    </row>
    <row r="652" spans="1:21" s="89" customFormat="1" ht="18" hidden="1" customHeight="1">
      <c r="A652" s="229" t="s">
        <v>218</v>
      </c>
      <c r="F652" s="89" t="s">
        <v>9</v>
      </c>
      <c r="G652" s="230"/>
      <c r="H652" s="89" t="s">
        <v>137</v>
      </c>
      <c r="K652" s="231" t="s">
        <v>218</v>
      </c>
      <c r="P652" s="89" t="s">
        <v>9</v>
      </c>
      <c r="Q652" s="230"/>
      <c r="R652" s="89" t="s">
        <v>137</v>
      </c>
      <c r="T652" s="18"/>
      <c r="U652" s="69"/>
    </row>
    <row r="653" spans="1:21" s="89" customFormat="1" ht="18" hidden="1" customHeight="1">
      <c r="A653" s="93"/>
      <c r="T653" s="18"/>
      <c r="U653" s="69"/>
    </row>
    <row r="654" spans="1:21" s="89" customFormat="1" ht="18" hidden="1" customHeight="1">
      <c r="A654" s="229"/>
      <c r="G654" s="204"/>
      <c r="T654" s="18"/>
      <c r="U654" s="69"/>
    </row>
    <row r="655" spans="1:21" s="89" customFormat="1" ht="18" hidden="1" customHeight="1">
      <c r="A655" s="93" t="s">
        <v>142</v>
      </c>
      <c r="F655" s="122" t="s">
        <v>143</v>
      </c>
      <c r="G655" s="230">
        <f>G646+G652+Q646+Q652</f>
        <v>0</v>
      </c>
      <c r="H655" s="89" t="s">
        <v>137</v>
      </c>
      <c r="P655" s="683" t="s">
        <v>17</v>
      </c>
      <c r="Q655" s="684"/>
      <c r="R655" s="684"/>
      <c r="S655" s="684"/>
      <c r="T655" s="685"/>
      <c r="U655" s="78"/>
    </row>
    <row r="656" spans="1:21" s="89" customFormat="1" ht="18" hidden="1" customHeight="1">
      <c r="A656" s="93" t="s">
        <v>144</v>
      </c>
      <c r="P656" s="754" t="s">
        <v>508</v>
      </c>
      <c r="Q656" s="797"/>
      <c r="R656" s="797"/>
      <c r="S656" s="798"/>
      <c r="T656" s="19">
        <f>I664+I657+I671+I678</f>
        <v>0</v>
      </c>
      <c r="U656" s="79"/>
    </row>
    <row r="657" spans="1:21" s="89" customFormat="1" ht="18" hidden="1" customHeight="1">
      <c r="A657" s="93" t="s">
        <v>20</v>
      </c>
      <c r="B657" s="117">
        <f>ROUND(G643*G644*G645,2)</f>
        <v>0</v>
      </c>
      <c r="C657" s="89" t="s">
        <v>145</v>
      </c>
      <c r="E657" s="89" t="s">
        <v>146</v>
      </c>
      <c r="H657" s="89" t="s">
        <v>31</v>
      </c>
      <c r="I657" s="117">
        <f>B657*G646</f>
        <v>0</v>
      </c>
      <c r="J657" s="89" t="s">
        <v>13</v>
      </c>
      <c r="P657" s="697" t="s">
        <v>41</v>
      </c>
      <c r="Q657" s="681"/>
      <c r="R657" s="681"/>
      <c r="S657" s="682"/>
      <c r="T657" s="19">
        <f>I659+I666+I673+I680</f>
        <v>0</v>
      </c>
      <c r="U657" s="77"/>
    </row>
    <row r="658" spans="1:21" s="89" customFormat="1" ht="18" hidden="1" customHeight="1">
      <c r="A658" s="93" t="s">
        <v>147</v>
      </c>
      <c r="B658" s="22"/>
      <c r="I658" s="22"/>
      <c r="P658" s="679" t="s">
        <v>21</v>
      </c>
      <c r="Q658" s="679"/>
      <c r="R658" s="679"/>
      <c r="S658" s="679"/>
      <c r="T658" s="57">
        <f>O684</f>
        <v>0</v>
      </c>
      <c r="U658" s="77"/>
    </row>
    <row r="659" spans="1:21" s="89" customFormat="1" ht="18" hidden="1" customHeight="1">
      <c r="A659" s="93" t="s">
        <v>77</v>
      </c>
      <c r="B659" s="117">
        <f>ROUND(((G643*G644)+(2*(G643+G644)*G645)),2)</f>
        <v>0</v>
      </c>
      <c r="C659" s="89" t="s">
        <v>148</v>
      </c>
      <c r="E659" s="89" t="s">
        <v>149</v>
      </c>
      <c r="H659" s="89" t="s">
        <v>78</v>
      </c>
      <c r="I659" s="698">
        <f>B659*G646</f>
        <v>0</v>
      </c>
      <c r="J659" s="698"/>
      <c r="K659" s="89" t="s">
        <v>38</v>
      </c>
      <c r="L659" s="192"/>
      <c r="M659" s="192"/>
      <c r="N659" s="192"/>
      <c r="O659" s="122"/>
      <c r="P659" s="678" t="s">
        <v>173</v>
      </c>
      <c r="Q659" s="679"/>
      <c r="R659" s="679"/>
      <c r="S659" s="679"/>
      <c r="T659" s="57">
        <f>O685</f>
        <v>0</v>
      </c>
      <c r="U659" s="77"/>
    </row>
    <row r="660" spans="1:21" s="89" customFormat="1" ht="18" hidden="1" customHeight="1">
      <c r="A660" s="175" t="s">
        <v>229</v>
      </c>
      <c r="B660" s="22"/>
      <c r="P660" s="784" t="s">
        <v>352</v>
      </c>
      <c r="Q660" s="679"/>
      <c r="R660" s="679"/>
      <c r="S660" s="679"/>
      <c r="T660" s="19">
        <f>G655</f>
        <v>0</v>
      </c>
      <c r="U660" s="69"/>
    </row>
    <row r="661" spans="1:21" s="89" customFormat="1" ht="18" hidden="1" customHeight="1">
      <c r="A661" s="175" t="s">
        <v>230</v>
      </c>
      <c r="B661" s="117">
        <f>B657*2.5</f>
        <v>0</v>
      </c>
      <c r="C661" s="219" t="s">
        <v>236</v>
      </c>
      <c r="E661" s="219" t="s">
        <v>232</v>
      </c>
      <c r="F661" s="117">
        <v>10</v>
      </c>
      <c r="G661" s="219" t="s">
        <v>233</v>
      </c>
      <c r="H661" s="219" t="s">
        <v>234</v>
      </c>
      <c r="I661" s="676">
        <f>ROUND(B661*G646*F661,2)</f>
        <v>0</v>
      </c>
      <c r="J661" s="677"/>
      <c r="K661" s="219" t="s">
        <v>235</v>
      </c>
      <c r="P661" s="754" t="s">
        <v>509</v>
      </c>
      <c r="Q661" s="755"/>
      <c r="R661" s="755"/>
      <c r="S661" s="756"/>
      <c r="T661" s="19">
        <f>ROUND(B661*T660,2)</f>
        <v>0</v>
      </c>
      <c r="U661" s="69"/>
    </row>
    <row r="662" spans="1:21" s="89" customFormat="1" ht="18" hidden="1" customHeight="1">
      <c r="A662" s="93"/>
      <c r="B662" s="22"/>
      <c r="I662" s="22"/>
      <c r="P662" s="783" t="s">
        <v>237</v>
      </c>
      <c r="Q662" s="755"/>
      <c r="R662" s="755"/>
      <c r="S662" s="756"/>
      <c r="T662" s="19">
        <f>I661</f>
        <v>0</v>
      </c>
      <c r="U662" s="69"/>
    </row>
    <row r="663" spans="1:21" s="89" customFormat="1" ht="18" hidden="1" customHeight="1">
      <c r="A663" s="93" t="s">
        <v>150</v>
      </c>
      <c r="B663" s="22"/>
      <c r="I663" s="22"/>
      <c r="T663" s="18"/>
      <c r="U663" s="69"/>
    </row>
    <row r="664" spans="1:21" s="89" customFormat="1" ht="18" hidden="1" customHeight="1">
      <c r="A664" s="93" t="s">
        <v>20</v>
      </c>
      <c r="B664" s="117">
        <f>G649*G650*G651</f>
        <v>0</v>
      </c>
      <c r="C664" s="89" t="s">
        <v>151</v>
      </c>
      <c r="E664" s="89" t="s">
        <v>146</v>
      </c>
      <c r="H664" s="89" t="s">
        <v>31</v>
      </c>
      <c r="I664" s="117">
        <f>ROUND(B664*G652,2)</f>
        <v>0</v>
      </c>
      <c r="J664" s="89" t="s">
        <v>13</v>
      </c>
      <c r="T664" s="18"/>
      <c r="U664" s="69"/>
    </row>
    <row r="665" spans="1:21" s="89" customFormat="1" ht="18" hidden="1" customHeight="1">
      <c r="A665" s="93" t="s">
        <v>152</v>
      </c>
      <c r="B665" s="22"/>
      <c r="I665" s="22"/>
      <c r="T665" s="18"/>
      <c r="U665" s="69"/>
    </row>
    <row r="666" spans="1:21" s="89" customFormat="1" ht="18" hidden="1" customHeight="1">
      <c r="A666" s="93" t="s">
        <v>77</v>
      </c>
      <c r="B666" s="117">
        <f>ROUND(((G649*G650)+(2*(G649+G650)*G651)),2)</f>
        <v>0</v>
      </c>
      <c r="C666" s="89" t="s">
        <v>148</v>
      </c>
      <c r="E666" s="89" t="s">
        <v>149</v>
      </c>
      <c r="H666" s="89" t="s">
        <v>78</v>
      </c>
      <c r="I666" s="117">
        <f>B666*G652</f>
        <v>0</v>
      </c>
      <c r="J666" s="89" t="s">
        <v>38</v>
      </c>
      <c r="T666" s="18"/>
      <c r="U666" s="69"/>
    </row>
    <row r="667" spans="1:21" s="89" customFormat="1" ht="18" hidden="1" customHeight="1">
      <c r="A667" s="175" t="s">
        <v>229</v>
      </c>
      <c r="B667" s="22"/>
      <c r="T667" s="18"/>
      <c r="U667" s="69"/>
    </row>
    <row r="668" spans="1:21" s="89" customFormat="1" ht="18" hidden="1" customHeight="1">
      <c r="A668" s="175" t="s">
        <v>230</v>
      </c>
      <c r="B668" s="117">
        <f>B664*2.5</f>
        <v>0</v>
      </c>
      <c r="C668" s="219" t="s">
        <v>236</v>
      </c>
      <c r="E668" s="219" t="s">
        <v>232</v>
      </c>
      <c r="F668" s="117">
        <v>50</v>
      </c>
      <c r="G668" s="219" t="s">
        <v>233</v>
      </c>
      <c r="H668" s="219" t="s">
        <v>234</v>
      </c>
      <c r="I668" s="676">
        <f>B668*G652*F668</f>
        <v>0</v>
      </c>
      <c r="J668" s="677"/>
      <c r="K668" s="219" t="s">
        <v>235</v>
      </c>
      <c r="T668" s="18"/>
      <c r="U668" s="69"/>
    </row>
    <row r="669" spans="1:21" s="89" customFormat="1" ht="18" hidden="1" customHeight="1">
      <c r="A669" s="93"/>
      <c r="B669" s="22"/>
      <c r="I669" s="22"/>
      <c r="T669" s="18"/>
      <c r="U669" s="69"/>
    </row>
    <row r="670" spans="1:21" s="89" customFormat="1" ht="18" hidden="1" customHeight="1">
      <c r="A670" s="232" t="s">
        <v>357</v>
      </c>
      <c r="B670" s="22"/>
      <c r="I670" s="22"/>
      <c r="T670" s="18"/>
      <c r="U670" s="69"/>
    </row>
    <row r="671" spans="1:21" s="89" customFormat="1" ht="18" hidden="1" customHeight="1">
      <c r="A671" s="93" t="s">
        <v>20</v>
      </c>
      <c r="B671" s="117">
        <f>Q643*Q644*Q645</f>
        <v>0</v>
      </c>
      <c r="C671" s="89" t="s">
        <v>151</v>
      </c>
      <c r="E671" s="89" t="s">
        <v>146</v>
      </c>
      <c r="H671" s="89" t="s">
        <v>31</v>
      </c>
      <c r="I671" s="117">
        <f>ROUND(B671*Q646,2)</f>
        <v>0</v>
      </c>
      <c r="J671" s="89" t="s">
        <v>13</v>
      </c>
      <c r="T671" s="18"/>
      <c r="U671" s="69"/>
    </row>
    <row r="672" spans="1:21" s="89" customFormat="1" ht="18" hidden="1" customHeight="1">
      <c r="A672" s="93" t="s">
        <v>152</v>
      </c>
      <c r="B672" s="22"/>
      <c r="I672" s="22"/>
      <c r="T672" s="18"/>
      <c r="U672" s="69"/>
    </row>
    <row r="673" spans="1:21" s="89" customFormat="1" ht="18" hidden="1" customHeight="1">
      <c r="A673" s="93" t="s">
        <v>77</v>
      </c>
      <c r="B673" s="117">
        <f>ROUND(((Q643*Q644)+(2*(Q643+Q644)*Q645)),2)</f>
        <v>0</v>
      </c>
      <c r="C673" s="89" t="s">
        <v>148</v>
      </c>
      <c r="E673" s="89" t="s">
        <v>149</v>
      </c>
      <c r="H673" s="89" t="s">
        <v>78</v>
      </c>
      <c r="I673" s="117">
        <f>B673*Q646</f>
        <v>0</v>
      </c>
      <c r="J673" s="89" t="s">
        <v>38</v>
      </c>
      <c r="T673" s="18"/>
      <c r="U673" s="69"/>
    </row>
    <row r="674" spans="1:21" s="89" customFormat="1" ht="18" hidden="1" customHeight="1">
      <c r="A674" s="175" t="s">
        <v>229</v>
      </c>
      <c r="B674" s="22"/>
      <c r="T674" s="18"/>
      <c r="U674" s="69"/>
    </row>
    <row r="675" spans="1:21" s="89" customFormat="1" ht="18" hidden="1" customHeight="1">
      <c r="A675" s="175" t="s">
        <v>230</v>
      </c>
      <c r="B675" s="117">
        <f>B671*2.5</f>
        <v>0</v>
      </c>
      <c r="C675" s="219" t="s">
        <v>236</v>
      </c>
      <c r="E675" s="219" t="s">
        <v>232</v>
      </c>
      <c r="F675" s="117">
        <v>50</v>
      </c>
      <c r="G675" s="219" t="s">
        <v>233</v>
      </c>
      <c r="H675" s="219" t="s">
        <v>234</v>
      </c>
      <c r="I675" s="676">
        <f>B675*Q646*F675</f>
        <v>0</v>
      </c>
      <c r="J675" s="677"/>
      <c r="K675" s="219" t="s">
        <v>235</v>
      </c>
      <c r="T675" s="18"/>
      <c r="U675" s="69"/>
    </row>
    <row r="676" spans="1:21" s="89" customFormat="1" ht="18" hidden="1" customHeight="1">
      <c r="A676" s="93"/>
      <c r="B676" s="22"/>
      <c r="I676" s="22"/>
      <c r="T676" s="18"/>
      <c r="U676" s="69"/>
    </row>
    <row r="677" spans="1:21" s="89" customFormat="1" ht="18" hidden="1" customHeight="1">
      <c r="A677" s="233" t="s">
        <v>351</v>
      </c>
      <c r="B677" s="22"/>
      <c r="I677" s="22"/>
      <c r="T677" s="18"/>
      <c r="U677" s="69"/>
    </row>
    <row r="678" spans="1:21" s="89" customFormat="1" ht="18" hidden="1" customHeight="1">
      <c r="A678" s="93" t="s">
        <v>20</v>
      </c>
      <c r="B678" s="117">
        <f>Q649*Q650*Q651</f>
        <v>0</v>
      </c>
      <c r="C678" s="89" t="s">
        <v>151</v>
      </c>
      <c r="E678" s="89" t="s">
        <v>146</v>
      </c>
      <c r="H678" s="89" t="s">
        <v>31</v>
      </c>
      <c r="I678" s="117">
        <f>ROUND(B678*Q652,2)</f>
        <v>0</v>
      </c>
      <c r="J678" s="89" t="s">
        <v>13</v>
      </c>
      <c r="T678" s="18"/>
      <c r="U678" s="69"/>
    </row>
    <row r="679" spans="1:21" s="89" customFormat="1" ht="18" hidden="1" customHeight="1">
      <c r="A679" s="93" t="s">
        <v>152</v>
      </c>
      <c r="B679" s="22"/>
      <c r="I679" s="22"/>
      <c r="T679" s="18"/>
      <c r="U679" s="69"/>
    </row>
    <row r="680" spans="1:21" s="89" customFormat="1" ht="18" hidden="1" customHeight="1">
      <c r="A680" s="93" t="s">
        <v>77</v>
      </c>
      <c r="B680" s="117">
        <f>ROUND(((Q649*Q650)+(2*(Q649+Q650)*Q651)),2)</f>
        <v>0</v>
      </c>
      <c r="C680" s="89" t="s">
        <v>148</v>
      </c>
      <c r="E680" s="89" t="s">
        <v>149</v>
      </c>
      <c r="H680" s="89" t="s">
        <v>78</v>
      </c>
      <c r="I680" s="117">
        <f>B680*Q652</f>
        <v>0</v>
      </c>
      <c r="J680" s="89" t="s">
        <v>38</v>
      </c>
      <c r="T680" s="18"/>
      <c r="U680" s="69"/>
    </row>
    <row r="681" spans="1:21" s="89" customFormat="1" ht="18" hidden="1" customHeight="1">
      <c r="A681" s="175" t="s">
        <v>229</v>
      </c>
      <c r="B681" s="22"/>
      <c r="T681" s="18"/>
      <c r="U681" s="69"/>
    </row>
    <row r="682" spans="1:21" s="89" customFormat="1" ht="18" hidden="1" customHeight="1">
      <c r="A682" s="175" t="s">
        <v>230</v>
      </c>
      <c r="B682" s="117">
        <f>B678*2.5</f>
        <v>0</v>
      </c>
      <c r="C682" s="219" t="s">
        <v>236</v>
      </c>
      <c r="E682" s="219" t="s">
        <v>232</v>
      </c>
      <c r="F682" s="117">
        <v>50</v>
      </c>
      <c r="G682" s="219" t="s">
        <v>233</v>
      </c>
      <c r="H682" s="219" t="s">
        <v>234</v>
      </c>
      <c r="I682" s="676">
        <f>B682*Q652*F682</f>
        <v>0</v>
      </c>
      <c r="J682" s="677"/>
      <c r="K682" s="219" t="s">
        <v>235</v>
      </c>
      <c r="T682" s="18"/>
      <c r="U682" s="69"/>
    </row>
    <row r="683" spans="1:21" s="89" customFormat="1" ht="18" hidden="1" customHeight="1">
      <c r="A683" s="93"/>
      <c r="G683" s="216"/>
      <c r="L683" s="192"/>
      <c r="M683" s="192"/>
      <c r="N683" s="192"/>
      <c r="O683" s="122"/>
      <c r="U683" s="77"/>
    </row>
    <row r="684" spans="1:21" s="89" customFormat="1" ht="18" hidden="1" customHeight="1">
      <c r="A684" s="93"/>
      <c r="B684" s="208"/>
      <c r="C684" s="209"/>
      <c r="D684" s="258" t="s">
        <v>497</v>
      </c>
      <c r="E684" s="676">
        <v>250</v>
      </c>
      <c r="F684" s="677"/>
      <c r="G684" s="259" t="s">
        <v>503</v>
      </c>
      <c r="H684" s="23"/>
      <c r="I684" s="23"/>
      <c r="J684" s="23"/>
      <c r="N684" s="258" t="s">
        <v>500</v>
      </c>
      <c r="O684" s="676">
        <f>ROUND(T656*E684,2)</f>
        <v>0</v>
      </c>
      <c r="P684" s="677"/>
      <c r="Q684" s="259" t="s">
        <v>227</v>
      </c>
      <c r="R684" s="210"/>
      <c r="S684" s="210"/>
      <c r="T684" s="70"/>
      <c r="U684" s="211"/>
    </row>
    <row r="685" spans="1:21" s="89" customFormat="1" ht="18" hidden="1" customHeight="1">
      <c r="A685" s="93"/>
      <c r="B685" s="208"/>
      <c r="C685" s="209"/>
      <c r="D685" s="258" t="s">
        <v>498</v>
      </c>
      <c r="E685" s="676">
        <v>0</v>
      </c>
      <c r="F685" s="677"/>
      <c r="G685" s="259" t="s">
        <v>499</v>
      </c>
      <c r="H685" s="209"/>
      <c r="I685" s="209"/>
      <c r="J685" s="209"/>
      <c r="N685" s="258" t="s">
        <v>501</v>
      </c>
      <c r="O685" s="676">
        <f>ROUND(T656*E685,2)</f>
        <v>0</v>
      </c>
      <c r="P685" s="677"/>
      <c r="Q685" s="259" t="s">
        <v>227</v>
      </c>
      <c r="R685" s="209"/>
      <c r="S685" s="209"/>
      <c r="T685" s="209"/>
      <c r="U685" s="211"/>
    </row>
    <row r="686" spans="1:21" s="89" customFormat="1" ht="30" hidden="1" customHeight="1">
      <c r="A686" s="700"/>
      <c r="B686" s="701"/>
      <c r="C686" s="701"/>
      <c r="D686" s="701"/>
      <c r="E686" s="701"/>
      <c r="F686" s="701"/>
      <c r="G686" s="701"/>
      <c r="H686" s="701"/>
      <c r="I686" s="701"/>
      <c r="J686" s="701"/>
      <c r="K686" s="701"/>
      <c r="L686" s="701"/>
      <c r="M686" s="701"/>
      <c r="N686" s="701"/>
      <c r="O686" s="701"/>
      <c r="P686" s="701"/>
      <c r="Q686" s="701"/>
      <c r="R686" s="701"/>
      <c r="S686" s="701"/>
      <c r="T686" s="701"/>
      <c r="U686" s="702"/>
    </row>
    <row r="687" spans="1:21" s="89" customFormat="1" ht="18" hidden="1" customHeight="1">
      <c r="T687" s="18"/>
      <c r="U687" s="18"/>
    </row>
    <row r="688" spans="1:21" s="89" customFormat="1" ht="18" hidden="1" customHeight="1">
      <c r="C688" s="22"/>
      <c r="D688" s="22"/>
      <c r="E688" s="22"/>
      <c r="F688" s="22"/>
      <c r="G688" s="192"/>
      <c r="H688" s="192"/>
      <c r="I688" s="192"/>
      <c r="J688" s="192"/>
      <c r="K688" s="192"/>
      <c r="T688" s="18"/>
      <c r="U688" s="18"/>
    </row>
    <row r="689" spans="1:21" s="89" customFormat="1" ht="18" customHeight="1" thickBot="1">
      <c r="A689" s="145" t="s">
        <v>153</v>
      </c>
      <c r="U689" s="21"/>
    </row>
    <row r="690" spans="1:21" s="89" customFormat="1" ht="18" customHeight="1">
      <c r="A690" s="92"/>
      <c r="B690" s="91"/>
      <c r="C690" s="91"/>
      <c r="D690" s="91"/>
      <c r="E690" s="91"/>
      <c r="F690" s="91"/>
      <c r="G690" s="91"/>
      <c r="H690" s="91"/>
      <c r="I690" s="91"/>
      <c r="J690" s="91"/>
      <c r="K690" s="91"/>
      <c r="L690" s="91"/>
      <c r="M690" s="91"/>
      <c r="N690" s="91"/>
      <c r="O690" s="91"/>
      <c r="P690" s="91"/>
      <c r="Q690" s="91"/>
      <c r="R690" s="91"/>
      <c r="S690" s="91"/>
      <c r="T690" s="91"/>
      <c r="U690" s="84"/>
    </row>
    <row r="691" spans="1:21" s="89" customFormat="1" ht="18" customHeight="1">
      <c r="A691" s="93" t="s">
        <v>154</v>
      </c>
      <c r="D691" s="122"/>
      <c r="E691" s="147"/>
      <c r="F691" s="158" t="s">
        <v>19</v>
      </c>
      <c r="G691" s="148">
        <v>30</v>
      </c>
      <c r="H691" s="158" t="s">
        <v>79</v>
      </c>
      <c r="I691" s="158"/>
      <c r="J691" s="158" t="s">
        <v>19</v>
      </c>
      <c r="K691" s="148"/>
      <c r="L691" s="158" t="s">
        <v>79</v>
      </c>
      <c r="O691" s="18"/>
      <c r="U691" s="85"/>
    </row>
    <row r="692" spans="1:21" s="89" customFormat="1" ht="18" customHeight="1">
      <c r="A692" s="93" t="s">
        <v>155</v>
      </c>
      <c r="D692" s="122"/>
      <c r="E692" s="147"/>
      <c r="F692" s="158" t="s">
        <v>6</v>
      </c>
      <c r="G692" s="148">
        <v>10.8</v>
      </c>
      <c r="H692" s="158" t="s">
        <v>79</v>
      </c>
      <c r="I692" s="158"/>
      <c r="J692" s="158" t="s">
        <v>6</v>
      </c>
      <c r="K692" s="148"/>
      <c r="L692" s="158" t="s">
        <v>79</v>
      </c>
      <c r="U692" s="85"/>
    </row>
    <row r="693" spans="1:21" s="89" customFormat="1" ht="18" customHeight="1">
      <c r="A693" s="105" t="s">
        <v>448</v>
      </c>
      <c r="D693" s="122"/>
      <c r="E693" s="147"/>
      <c r="F693" s="158" t="s">
        <v>39</v>
      </c>
      <c r="G693" s="212">
        <v>0.3</v>
      </c>
      <c r="H693" s="158" t="s">
        <v>79</v>
      </c>
      <c r="I693" s="158"/>
      <c r="J693" s="158" t="s">
        <v>39</v>
      </c>
      <c r="K693" s="148"/>
      <c r="L693" s="158" t="s">
        <v>79</v>
      </c>
      <c r="U693" s="85"/>
    </row>
    <row r="694" spans="1:21" s="89" customFormat="1" ht="18" customHeight="1">
      <c r="A694" s="234" t="s">
        <v>400</v>
      </c>
      <c r="D694" s="122"/>
      <c r="E694" s="147"/>
      <c r="F694" s="235" t="s">
        <v>25</v>
      </c>
      <c r="G694" s="148">
        <f>G200+G695</f>
        <v>4.7</v>
      </c>
      <c r="H694" s="158" t="s">
        <v>79</v>
      </c>
      <c r="I694" s="158"/>
      <c r="J694" s="158" t="s">
        <v>44</v>
      </c>
      <c r="K694" s="148"/>
      <c r="L694" s="158" t="s">
        <v>79</v>
      </c>
      <c r="U694" s="85"/>
    </row>
    <row r="695" spans="1:21" s="89" customFormat="1" ht="18" customHeight="1">
      <c r="A695" s="236" t="s">
        <v>219</v>
      </c>
      <c r="D695" s="122"/>
      <c r="E695" s="147"/>
      <c r="F695" s="158" t="s">
        <v>46</v>
      </c>
      <c r="G695" s="148">
        <v>1.5</v>
      </c>
      <c r="H695" s="158" t="s">
        <v>79</v>
      </c>
      <c r="I695" s="158"/>
      <c r="J695" s="158" t="s">
        <v>46</v>
      </c>
      <c r="K695" s="148"/>
      <c r="L695" s="158" t="s">
        <v>79</v>
      </c>
      <c r="U695" s="85"/>
    </row>
    <row r="696" spans="1:21" s="89" customFormat="1" ht="18" customHeight="1">
      <c r="A696" s="218" t="s">
        <v>367</v>
      </c>
      <c r="D696" s="122"/>
      <c r="E696" s="147"/>
      <c r="F696" s="181" t="s">
        <v>4</v>
      </c>
      <c r="G696" s="212">
        <f>0.4*0.08</f>
        <v>3.2000000000000001E-2</v>
      </c>
      <c r="H696" s="181" t="s">
        <v>368</v>
      </c>
      <c r="I696" s="158"/>
      <c r="J696" s="158"/>
      <c r="K696" s="216"/>
      <c r="L696" s="158"/>
      <c r="U696" s="85"/>
    </row>
    <row r="697" spans="1:21" s="89" customFormat="1" ht="18" customHeight="1">
      <c r="A697" s="93"/>
      <c r="F697" s="158"/>
      <c r="G697" s="204"/>
      <c r="H697" s="158"/>
      <c r="I697" s="158"/>
      <c r="J697" s="158"/>
      <c r="K697" s="204"/>
      <c r="L697" s="158"/>
      <c r="U697" s="85"/>
    </row>
    <row r="698" spans="1:21" s="89" customFormat="1" ht="18" customHeight="1">
      <c r="A698" s="93" t="s">
        <v>156</v>
      </c>
      <c r="F698" s="158" t="s">
        <v>157</v>
      </c>
      <c r="G698" s="148">
        <f>T656</f>
        <v>0</v>
      </c>
      <c r="H698" s="158" t="s">
        <v>13</v>
      </c>
      <c r="I698" s="158"/>
      <c r="J698" s="158" t="s">
        <v>157</v>
      </c>
      <c r="K698" s="148"/>
      <c r="L698" s="158" t="s">
        <v>13</v>
      </c>
      <c r="U698" s="85"/>
    </row>
    <row r="699" spans="1:21" s="89" customFormat="1" ht="18" customHeight="1">
      <c r="A699" s="93"/>
      <c r="T699" s="18"/>
      <c r="U699" s="69"/>
    </row>
    <row r="700" spans="1:21" s="89" customFormat="1" ht="18" customHeight="1">
      <c r="A700" s="93"/>
      <c r="P700" s="683" t="s">
        <v>17</v>
      </c>
      <c r="Q700" s="684"/>
      <c r="R700" s="684"/>
      <c r="S700" s="684"/>
      <c r="T700" s="685"/>
      <c r="U700" s="69"/>
    </row>
    <row r="701" spans="1:21" s="89" customFormat="1" ht="18" customHeight="1">
      <c r="A701" s="237" t="s">
        <v>389</v>
      </c>
      <c r="B701" s="158"/>
      <c r="C701" s="158"/>
      <c r="P701" s="691" t="s">
        <v>1274</v>
      </c>
      <c r="Q701" s="692"/>
      <c r="R701" s="692"/>
      <c r="S701" s="693"/>
      <c r="T701" s="19">
        <f>B702</f>
        <v>99.12</v>
      </c>
      <c r="U701" s="69"/>
    </row>
    <row r="702" spans="1:21" s="89" customFormat="1" ht="18" customHeight="1">
      <c r="A702" s="166" t="s">
        <v>20</v>
      </c>
      <c r="B702" s="713">
        <f>ROUND(((G691*G692*G693)+(K691*K692*K693)+(2*G691*G696)-G698),2)</f>
        <v>99.12</v>
      </c>
      <c r="C702" s="714"/>
      <c r="D702" s="158" t="s">
        <v>151</v>
      </c>
      <c r="P702" s="697" t="s">
        <v>41</v>
      </c>
      <c r="Q702" s="681"/>
      <c r="R702" s="681"/>
      <c r="S702" s="682"/>
      <c r="T702" s="19">
        <f>B704</f>
        <v>306</v>
      </c>
      <c r="U702" s="69"/>
    </row>
    <row r="703" spans="1:21" s="89" customFormat="1" ht="18" customHeight="1">
      <c r="A703" s="224" t="s">
        <v>449</v>
      </c>
      <c r="B703" s="158"/>
      <c r="C703" s="158"/>
      <c r="P703" s="679" t="s">
        <v>21</v>
      </c>
      <c r="Q703" s="679"/>
      <c r="R703" s="679"/>
      <c r="S703" s="679"/>
      <c r="T703" s="57">
        <f>O708</f>
        <v>14752</v>
      </c>
      <c r="U703" s="69"/>
    </row>
    <row r="704" spans="1:21" s="89" customFormat="1" ht="18" customHeight="1">
      <c r="A704" s="166" t="s">
        <v>77</v>
      </c>
      <c r="B704" s="713">
        <f>ROUND((G691*(G693*2+(G692-2*0.6))),2)</f>
        <v>306</v>
      </c>
      <c r="C704" s="714"/>
      <c r="D704" s="158" t="s">
        <v>38</v>
      </c>
      <c r="P704" s="678" t="s">
        <v>173</v>
      </c>
      <c r="Q704" s="679"/>
      <c r="R704" s="679"/>
      <c r="S704" s="679"/>
      <c r="T704" s="57">
        <f>O709</f>
        <v>0</v>
      </c>
      <c r="U704" s="69"/>
    </row>
    <row r="705" spans="1:38" s="89" customFormat="1" ht="18" customHeight="1">
      <c r="A705" s="238" t="s">
        <v>401</v>
      </c>
      <c r="B705" s="158"/>
      <c r="C705" s="158"/>
      <c r="P705" s="709" t="s">
        <v>220</v>
      </c>
      <c r="Q705" s="679"/>
      <c r="R705" s="679"/>
      <c r="S705" s="679"/>
      <c r="T705" s="19">
        <f>B706</f>
        <v>1783.55</v>
      </c>
      <c r="U705" s="69"/>
    </row>
    <row r="706" spans="1:38" s="89" customFormat="1" ht="18" customHeight="1">
      <c r="A706" s="166" t="s">
        <v>12</v>
      </c>
      <c r="B706" s="703">
        <f>ROUND(((G691+2)*(G692+2)*G694),2)-T204</f>
        <v>1783.55</v>
      </c>
      <c r="C706" s="704"/>
      <c r="D706" s="158" t="s">
        <v>13</v>
      </c>
      <c r="U706" s="69"/>
    </row>
    <row r="707" spans="1:38" s="89" customFormat="1" ht="18" customHeight="1">
      <c r="A707" s="93"/>
      <c r="G707" s="216"/>
      <c r="L707" s="192"/>
      <c r="M707" s="192"/>
      <c r="N707" s="192"/>
      <c r="O707" s="122"/>
      <c r="U707" s="77"/>
    </row>
    <row r="708" spans="1:38" s="89" customFormat="1" ht="18" customHeight="1">
      <c r="A708" s="93"/>
      <c r="B708" s="208"/>
      <c r="C708" s="209"/>
      <c r="D708" s="258" t="s">
        <v>497</v>
      </c>
      <c r="E708" s="676">
        <f>O708/T701</f>
        <v>148.82970137207425</v>
      </c>
      <c r="F708" s="677"/>
      <c r="G708" s="444" t="s">
        <v>549</v>
      </c>
      <c r="H708" s="23"/>
      <c r="I708" s="23"/>
      <c r="J708" s="23"/>
      <c r="N708" s="258" t="s">
        <v>500</v>
      </c>
      <c r="O708" s="676">
        <v>14752</v>
      </c>
      <c r="P708" s="677"/>
      <c r="Q708" s="259" t="s">
        <v>227</v>
      </c>
      <c r="R708" s="210"/>
      <c r="S708" s="210"/>
      <c r="T708" s="70"/>
      <c r="U708" s="211"/>
    </row>
    <row r="709" spans="1:38" s="89" customFormat="1" ht="18" customHeight="1">
      <c r="A709" s="93"/>
      <c r="B709" s="208"/>
      <c r="C709" s="209"/>
      <c r="D709" s="258" t="s">
        <v>498</v>
      </c>
      <c r="E709" s="676">
        <v>0</v>
      </c>
      <c r="F709" s="677"/>
      <c r="G709" s="444" t="s">
        <v>549</v>
      </c>
      <c r="H709" s="209"/>
      <c r="I709" s="209"/>
      <c r="J709" s="209"/>
      <c r="N709" s="258" t="s">
        <v>501</v>
      </c>
      <c r="O709" s="676">
        <f>ROUND(T701*E709,2)</f>
        <v>0</v>
      </c>
      <c r="P709" s="677"/>
      <c r="Q709" s="259" t="s">
        <v>227</v>
      </c>
      <c r="R709" s="209"/>
      <c r="S709" s="209"/>
      <c r="T709" s="209"/>
      <c r="U709" s="211"/>
    </row>
    <row r="710" spans="1:38" s="89" customFormat="1" ht="18" customHeight="1">
      <c r="A710" s="93"/>
      <c r="B710" s="208"/>
      <c r="C710" s="209"/>
      <c r="D710" s="258"/>
      <c r="E710" s="240"/>
      <c r="F710" s="240"/>
      <c r="G710" s="259"/>
      <c r="H710" s="209"/>
      <c r="I710" s="209"/>
      <c r="J710" s="209"/>
      <c r="N710" s="258"/>
      <c r="O710" s="240"/>
      <c r="P710" s="240"/>
      <c r="Q710" s="259"/>
      <c r="R710" s="209"/>
      <c r="S710" s="209"/>
      <c r="T710" s="209"/>
      <c r="U710" s="211"/>
    </row>
    <row r="711" spans="1:38" s="264" customFormat="1" ht="30.75" customHeight="1">
      <c r="A711" s="710" t="s">
        <v>1428</v>
      </c>
      <c r="B711" s="711"/>
      <c r="C711" s="711"/>
      <c r="D711" s="711"/>
      <c r="E711" s="711"/>
      <c r="F711" s="711"/>
      <c r="G711" s="711"/>
      <c r="H711" s="711"/>
      <c r="I711" s="711"/>
      <c r="J711" s="711"/>
      <c r="K711" s="711"/>
      <c r="L711" s="711"/>
      <c r="M711" s="711"/>
      <c r="N711" s="711"/>
      <c r="O711" s="711"/>
      <c r="P711" s="711"/>
      <c r="Q711" s="711"/>
      <c r="R711" s="711"/>
      <c r="S711" s="711"/>
      <c r="T711" s="711"/>
      <c r="U711" s="712"/>
      <c r="V711" s="267"/>
      <c r="W711" s="267"/>
      <c r="X711" s="267"/>
      <c r="Y711" s="267"/>
      <c r="Z711" s="267"/>
      <c r="AA711" s="267"/>
      <c r="AB711" s="267"/>
      <c r="AC711" s="339"/>
      <c r="AD711" s="339"/>
      <c r="AE711" s="339"/>
      <c r="AF711" s="339"/>
      <c r="AG711" s="339"/>
      <c r="AH711" s="339"/>
      <c r="AI711" s="339"/>
      <c r="AJ711" s="339"/>
      <c r="AK711" s="339"/>
      <c r="AL711" s="339"/>
    </row>
    <row r="712" spans="1:38" s="89" customFormat="1" ht="11.25" customHeight="1" thickBot="1">
      <c r="A712" s="700"/>
      <c r="B712" s="701"/>
      <c r="C712" s="701"/>
      <c r="D712" s="701"/>
      <c r="E712" s="701"/>
      <c r="F712" s="701"/>
      <c r="G712" s="701"/>
      <c r="H712" s="701"/>
      <c r="I712" s="701"/>
      <c r="J712" s="701"/>
      <c r="K712" s="701"/>
      <c r="L712" s="701"/>
      <c r="M712" s="701"/>
      <c r="N712" s="701"/>
      <c r="O712" s="701"/>
      <c r="P712" s="701"/>
      <c r="Q712" s="701"/>
      <c r="R712" s="701"/>
      <c r="S712" s="701"/>
      <c r="T712" s="701"/>
      <c r="U712" s="702"/>
    </row>
    <row r="713" spans="1:38" s="89" customFormat="1" ht="18" customHeight="1">
      <c r="C713" s="22"/>
      <c r="D713" s="22"/>
      <c r="E713" s="22"/>
      <c r="F713" s="22"/>
      <c r="G713" s="192"/>
      <c r="H713" s="192"/>
      <c r="I713" s="192"/>
      <c r="J713" s="192"/>
      <c r="K713" s="192"/>
      <c r="U713" s="23"/>
    </row>
    <row r="714" spans="1:38" s="89" customFormat="1" ht="18" customHeight="1" thickBot="1">
      <c r="A714" s="145" t="s">
        <v>476</v>
      </c>
      <c r="C714" s="22"/>
      <c r="D714" s="22"/>
      <c r="E714" s="22"/>
      <c r="F714" s="22"/>
      <c r="G714" s="192"/>
      <c r="H714" s="192"/>
      <c r="I714" s="192"/>
      <c r="J714" s="192"/>
      <c r="K714" s="192"/>
      <c r="P714" s="108"/>
      <c r="Q714" s="108"/>
      <c r="R714" s="108"/>
      <c r="S714" s="108"/>
      <c r="T714" s="108"/>
    </row>
    <row r="715" spans="1:38" s="89" customFormat="1" ht="18" customHeight="1">
      <c r="A715" s="92"/>
      <c r="B715" s="91"/>
      <c r="C715" s="91"/>
      <c r="D715" s="91"/>
      <c r="E715" s="91"/>
      <c r="F715" s="91"/>
      <c r="G715" s="91"/>
      <c r="H715" s="91"/>
      <c r="I715" s="91"/>
      <c r="J715" s="91"/>
      <c r="K715" s="91"/>
      <c r="L715" s="91"/>
      <c r="M715" s="91"/>
      <c r="N715" s="91"/>
      <c r="O715" s="91"/>
      <c r="U715" s="86"/>
    </row>
    <row r="716" spans="1:38" s="89" customFormat="1" ht="18" customHeight="1">
      <c r="A716" s="93"/>
      <c r="E716" s="127"/>
      <c r="F716" s="239" t="s">
        <v>477</v>
      </c>
      <c r="I716" s="239" t="s">
        <v>478</v>
      </c>
      <c r="L716" s="239" t="s">
        <v>479</v>
      </c>
      <c r="P716" s="683" t="s">
        <v>17</v>
      </c>
      <c r="Q716" s="684"/>
      <c r="R716" s="684"/>
      <c r="S716" s="684"/>
      <c r="T716" s="685"/>
      <c r="U716" s="79"/>
    </row>
    <row r="717" spans="1:38" s="89" customFormat="1" ht="18" customHeight="1">
      <c r="A717" s="93" t="s">
        <v>112</v>
      </c>
      <c r="F717" s="89" t="s">
        <v>138</v>
      </c>
      <c r="G717" s="148">
        <v>1.76</v>
      </c>
      <c r="H717" s="89" t="s">
        <v>79</v>
      </c>
      <c r="I717" s="89" t="s">
        <v>138</v>
      </c>
      <c r="J717" s="148">
        <f>ROUND(0.64*2,2)</f>
        <v>1.28</v>
      </c>
      <c r="K717" s="89" t="s">
        <v>79</v>
      </c>
      <c r="L717" s="89" t="s">
        <v>138</v>
      </c>
      <c r="M717" s="148">
        <v>2.13</v>
      </c>
      <c r="N717" s="89" t="s">
        <v>79</v>
      </c>
      <c r="P717" s="691" t="s">
        <v>1274</v>
      </c>
      <c r="Q717" s="692"/>
      <c r="R717" s="692"/>
      <c r="S717" s="693"/>
      <c r="T717" s="19">
        <f>B723</f>
        <v>18.14</v>
      </c>
      <c r="U717" s="77"/>
    </row>
    <row r="718" spans="1:38" s="89" customFormat="1" ht="18" customHeight="1">
      <c r="A718" s="93" t="s">
        <v>115</v>
      </c>
      <c r="F718" s="89" t="s">
        <v>4</v>
      </c>
      <c r="G718" s="148">
        <v>0.23</v>
      </c>
      <c r="H718" s="89" t="s">
        <v>38</v>
      </c>
      <c r="I718" s="89" t="s">
        <v>4</v>
      </c>
      <c r="J718" s="148">
        <f>ROUND(0.64*0.2,2)</f>
        <v>0.13</v>
      </c>
      <c r="K718" s="89" t="s">
        <v>38</v>
      </c>
      <c r="L718" s="89" t="s">
        <v>4</v>
      </c>
      <c r="M718" s="148">
        <v>0.38</v>
      </c>
      <c r="N718" s="89" t="s">
        <v>38</v>
      </c>
      <c r="P718" s="697" t="s">
        <v>41</v>
      </c>
      <c r="Q718" s="681"/>
      <c r="R718" s="681"/>
      <c r="S718" s="682"/>
      <c r="T718" s="19">
        <f>B725</f>
        <v>135.87</v>
      </c>
      <c r="U718" s="77"/>
    </row>
    <row r="719" spans="1:38" s="89" customFormat="1" ht="18" customHeight="1">
      <c r="A719" s="234" t="s">
        <v>480</v>
      </c>
      <c r="D719" s="122"/>
      <c r="E719" s="147"/>
      <c r="F719" s="89" t="s">
        <v>19</v>
      </c>
      <c r="G719" s="148">
        <f>G691+4.3*2</f>
        <v>38.6</v>
      </c>
      <c r="H719" s="89" t="s">
        <v>79</v>
      </c>
      <c r="I719" s="89" t="s">
        <v>19</v>
      </c>
      <c r="J719" s="148"/>
      <c r="K719" s="89" t="s">
        <v>79</v>
      </c>
      <c r="L719" s="89" t="s">
        <v>19</v>
      </c>
      <c r="M719" s="148"/>
      <c r="N719" s="89" t="s">
        <v>79</v>
      </c>
      <c r="P719" s="679" t="s">
        <v>21</v>
      </c>
      <c r="Q719" s="679"/>
      <c r="R719" s="679"/>
      <c r="S719" s="679"/>
      <c r="T719" s="72">
        <f>O735</f>
        <v>1508</v>
      </c>
      <c r="U719" s="77"/>
    </row>
    <row r="720" spans="1:38" s="89" customFormat="1" ht="18" customHeight="1">
      <c r="A720" s="203" t="s">
        <v>158</v>
      </c>
      <c r="F720" s="127" t="s">
        <v>9</v>
      </c>
      <c r="G720" s="148">
        <v>2</v>
      </c>
      <c r="H720" s="127" t="s">
        <v>10</v>
      </c>
      <c r="I720" s="127" t="s">
        <v>9</v>
      </c>
      <c r="J720" s="148"/>
      <c r="K720" s="127" t="s">
        <v>10</v>
      </c>
      <c r="L720" s="127" t="s">
        <v>9</v>
      </c>
      <c r="M720" s="148"/>
      <c r="N720" s="127" t="s">
        <v>10</v>
      </c>
      <c r="P720" s="705" t="s">
        <v>173</v>
      </c>
      <c r="Q720" s="679"/>
      <c r="R720" s="679"/>
      <c r="S720" s="679"/>
      <c r="T720" s="72">
        <f>O736</f>
        <v>0</v>
      </c>
      <c r="U720" s="77"/>
    </row>
    <row r="721" spans="1:21" s="89" customFormat="1" ht="18" customHeight="1">
      <c r="A721" s="203" t="s">
        <v>482</v>
      </c>
      <c r="F721" s="127"/>
      <c r="G721" s="216"/>
      <c r="H721" s="127"/>
      <c r="J721" s="127"/>
      <c r="K721" s="216"/>
      <c r="L721" s="127"/>
      <c r="P721" s="705" t="s">
        <v>481</v>
      </c>
      <c r="Q721" s="679"/>
      <c r="R721" s="679"/>
      <c r="S721" s="679"/>
      <c r="T721" s="19">
        <f>J719</f>
        <v>0</v>
      </c>
      <c r="U721" s="77"/>
    </row>
    <row r="722" spans="1:21" s="89" customFormat="1" ht="18" customHeight="1">
      <c r="A722" s="93" t="s">
        <v>484</v>
      </c>
      <c r="P722" s="706" t="s">
        <v>483</v>
      </c>
      <c r="Q722" s="707"/>
      <c r="R722" s="707"/>
      <c r="S722" s="708"/>
      <c r="T722" s="19">
        <f>G719*G720</f>
        <v>77.2</v>
      </c>
      <c r="U722" s="77"/>
    </row>
    <row r="723" spans="1:21" s="89" customFormat="1" ht="18" customHeight="1">
      <c r="A723" s="93" t="s">
        <v>20</v>
      </c>
      <c r="B723" s="117">
        <f>ROUND(G720*G719*G718+J720*J718*J719+M718+M719*M720,2)</f>
        <v>18.14</v>
      </c>
      <c r="C723" s="89" t="s">
        <v>151</v>
      </c>
      <c r="P723" s="210"/>
      <c r="Q723" s="22"/>
      <c r="R723" s="22"/>
      <c r="S723" s="22"/>
      <c r="T723" s="21"/>
      <c r="U723" s="77"/>
    </row>
    <row r="724" spans="1:21" s="89" customFormat="1" ht="18" customHeight="1">
      <c r="A724" s="93" t="s">
        <v>485</v>
      </c>
      <c r="B724" s="22"/>
      <c r="P724" s="210"/>
      <c r="Q724" s="22"/>
      <c r="R724" s="22"/>
      <c r="S724" s="22"/>
      <c r="T724" s="21"/>
      <c r="U724" s="77"/>
    </row>
    <row r="725" spans="1:21" s="89" customFormat="1" ht="18" customHeight="1">
      <c r="A725" s="93" t="s">
        <v>77</v>
      </c>
      <c r="B725" s="117">
        <f>ROUND(G717*G719*G720+J717*J719*J720+M717*M719*M720,2)</f>
        <v>135.87</v>
      </c>
      <c r="C725" s="89" t="s">
        <v>38</v>
      </c>
      <c r="P725" s="210"/>
      <c r="Q725" s="22"/>
      <c r="R725" s="22"/>
      <c r="S725" s="22"/>
      <c r="T725" s="21"/>
      <c r="U725" s="77"/>
    </row>
    <row r="726" spans="1:21" s="89" customFormat="1" ht="18" customHeight="1">
      <c r="A726" s="93"/>
      <c r="B726" s="118"/>
      <c r="P726" s="210"/>
      <c r="Q726" s="22"/>
      <c r="R726" s="22"/>
      <c r="S726" s="22"/>
      <c r="T726" s="21"/>
      <c r="U726" s="77"/>
    </row>
    <row r="727" spans="1:21" s="89" customFormat="1" ht="18" customHeight="1">
      <c r="A727" s="203" t="s">
        <v>312</v>
      </c>
      <c r="D727" s="122"/>
      <c r="E727" s="147"/>
      <c r="F727" s="89" t="s">
        <v>19</v>
      </c>
      <c r="G727" s="117"/>
      <c r="H727" s="89" t="s">
        <v>79</v>
      </c>
      <c r="P727" s="210"/>
      <c r="Q727" s="22"/>
      <c r="R727" s="22"/>
      <c r="S727" s="22"/>
      <c r="T727" s="21"/>
      <c r="U727" s="77"/>
    </row>
    <row r="728" spans="1:21" s="158" customFormat="1" ht="18" customHeight="1">
      <c r="A728" s="203"/>
      <c r="B728" s="127"/>
      <c r="C728" s="127"/>
      <c r="D728" s="127"/>
      <c r="E728" s="127"/>
      <c r="F728" s="127"/>
      <c r="I728" s="162"/>
      <c r="K728" s="192"/>
      <c r="L728" s="192"/>
      <c r="M728" s="192"/>
      <c r="N728" s="192"/>
      <c r="O728" s="122"/>
      <c r="P728" s="22"/>
      <c r="Q728" s="22"/>
      <c r="R728" s="22"/>
      <c r="S728" s="22"/>
      <c r="T728" s="21"/>
      <c r="U728" s="75"/>
    </row>
    <row r="729" spans="1:21" s="89" customFormat="1" ht="18" customHeight="1">
      <c r="A729" s="203"/>
      <c r="B729" s="127"/>
      <c r="C729" s="127"/>
      <c r="D729" s="127"/>
      <c r="E729" s="127"/>
      <c r="F729" s="127"/>
      <c r="G729" s="23"/>
      <c r="H729" s="23"/>
      <c r="I729" s="23"/>
      <c r="J729" s="23"/>
      <c r="K729" s="209"/>
      <c r="L729" s="209"/>
      <c r="M729" s="209"/>
      <c r="N729" s="209"/>
      <c r="O729" s="209"/>
      <c r="P729" s="210"/>
      <c r="Q729" s="210"/>
      <c r="R729" s="210"/>
      <c r="S729" s="210"/>
      <c r="T729" s="70"/>
      <c r="U729" s="211"/>
    </row>
    <row r="730" spans="1:21" s="89" customFormat="1" ht="18" customHeight="1">
      <c r="A730" s="203"/>
      <c r="B730" s="127"/>
      <c r="C730" s="127"/>
      <c r="D730" s="127"/>
      <c r="E730" s="127"/>
      <c r="F730" s="127"/>
      <c r="G730" s="127"/>
      <c r="H730" s="209"/>
      <c r="I730" s="209"/>
      <c r="J730" s="209"/>
      <c r="K730" s="209"/>
      <c r="L730" s="209"/>
      <c r="M730" s="209"/>
      <c r="N730" s="209"/>
      <c r="O730" s="209"/>
      <c r="P730" s="209"/>
      <c r="Q730" s="209"/>
      <c r="R730" s="209"/>
      <c r="S730" s="209"/>
      <c r="T730" s="209"/>
      <c r="U730" s="211"/>
    </row>
    <row r="731" spans="1:21" s="89" customFormat="1" ht="18" customHeight="1">
      <c r="A731" s="203"/>
      <c r="B731" s="208"/>
      <c r="C731" s="209"/>
      <c r="D731" s="240"/>
      <c r="E731" s="240"/>
      <c r="F731" s="209"/>
      <c r="G731" s="127"/>
      <c r="H731" s="209"/>
      <c r="I731" s="209"/>
      <c r="J731" s="209"/>
      <c r="K731" s="209"/>
      <c r="L731" s="209"/>
      <c r="M731" s="209"/>
      <c r="N731" s="209"/>
      <c r="O731" s="209"/>
      <c r="P731" s="209"/>
      <c r="Q731" s="209"/>
      <c r="R731" s="209"/>
      <c r="S731" s="209"/>
      <c r="T731" s="209"/>
      <c r="U731" s="211"/>
    </row>
    <row r="732" spans="1:21" s="89" customFormat="1" ht="18" customHeight="1">
      <c r="A732" s="93"/>
      <c r="C732" s="22"/>
      <c r="D732" s="22"/>
      <c r="E732" s="22"/>
      <c r="F732" s="22"/>
      <c r="G732" s="192"/>
      <c r="H732" s="192"/>
      <c r="I732" s="192"/>
      <c r="J732" s="192"/>
      <c r="K732" s="192"/>
      <c r="T732" s="18"/>
      <c r="U732" s="69"/>
    </row>
    <row r="733" spans="1:21" s="89" customFormat="1" ht="18" customHeight="1">
      <c r="A733" s="93"/>
      <c r="C733" s="22"/>
      <c r="D733" s="22"/>
      <c r="E733" s="22"/>
      <c r="F733" s="22"/>
      <c r="G733" s="192"/>
      <c r="H733" s="192"/>
      <c r="I733" s="192"/>
      <c r="J733" s="192"/>
      <c r="K733" s="192"/>
      <c r="T733" s="18"/>
      <c r="U733" s="69"/>
    </row>
    <row r="734" spans="1:21" s="89" customFormat="1" ht="18" customHeight="1">
      <c r="A734" s="93"/>
      <c r="G734" s="216"/>
      <c r="L734" s="192"/>
      <c r="M734" s="192"/>
      <c r="N734" s="192"/>
      <c r="O734" s="122"/>
      <c r="U734" s="77"/>
    </row>
    <row r="735" spans="1:21" s="89" customFormat="1" ht="18" customHeight="1">
      <c r="A735" s="93"/>
      <c r="B735" s="208"/>
      <c r="C735" s="209"/>
      <c r="D735" s="258" t="s">
        <v>497</v>
      </c>
      <c r="E735" s="676">
        <f>O735/T717</f>
        <v>83.131201764057323</v>
      </c>
      <c r="F735" s="677"/>
      <c r="G735" s="444" t="s">
        <v>549</v>
      </c>
      <c r="H735" s="23"/>
      <c r="I735" s="23"/>
      <c r="J735" s="23"/>
      <c r="N735" s="258" t="s">
        <v>500</v>
      </c>
      <c r="O735" s="676">
        <v>1508</v>
      </c>
      <c r="P735" s="677"/>
      <c r="Q735" s="259" t="s">
        <v>227</v>
      </c>
      <c r="R735" s="210"/>
      <c r="S735" s="210"/>
      <c r="T735" s="70"/>
      <c r="U735" s="211"/>
    </row>
    <row r="736" spans="1:21" s="89" customFormat="1" ht="18" customHeight="1">
      <c r="A736" s="93"/>
      <c r="B736" s="208"/>
      <c r="C736" s="209"/>
      <c r="D736" s="258" t="s">
        <v>498</v>
      </c>
      <c r="E736" s="676">
        <v>0</v>
      </c>
      <c r="F736" s="677"/>
      <c r="G736" s="444" t="s">
        <v>549</v>
      </c>
      <c r="H736" s="209"/>
      <c r="I736" s="209"/>
      <c r="J736" s="209"/>
      <c r="N736" s="258" t="s">
        <v>501</v>
      </c>
      <c r="O736" s="676">
        <f>ROUND(T717*E736,2)</f>
        <v>0</v>
      </c>
      <c r="P736" s="677"/>
      <c r="Q736" s="259" t="s">
        <v>227</v>
      </c>
      <c r="R736" s="209"/>
      <c r="S736" s="209"/>
      <c r="T736" s="209"/>
      <c r="U736" s="211"/>
    </row>
    <row r="737" spans="1:38" s="89" customFormat="1" ht="18" customHeight="1">
      <c r="A737" s="93"/>
      <c r="B737" s="208"/>
      <c r="C737" s="209"/>
      <c r="D737" s="258"/>
      <c r="E737" s="240"/>
      <c r="F737" s="240"/>
      <c r="G737" s="259"/>
      <c r="H737" s="209"/>
      <c r="I737" s="209"/>
      <c r="J737" s="209"/>
      <c r="N737" s="258"/>
      <c r="O737" s="240"/>
      <c r="P737" s="240"/>
      <c r="Q737" s="259"/>
      <c r="R737" s="209"/>
      <c r="S737" s="209"/>
      <c r="T737" s="209"/>
      <c r="U737" s="211"/>
    </row>
    <row r="738" spans="1:38" s="264" customFormat="1" ht="30.75" customHeight="1">
      <c r="A738" s="710" t="s">
        <v>1428</v>
      </c>
      <c r="B738" s="711"/>
      <c r="C738" s="711"/>
      <c r="D738" s="711"/>
      <c r="E738" s="711"/>
      <c r="F738" s="711"/>
      <c r="G738" s="711"/>
      <c r="H738" s="711"/>
      <c r="I738" s="711"/>
      <c r="J738" s="711"/>
      <c r="K738" s="711"/>
      <c r="L738" s="711"/>
      <c r="M738" s="711"/>
      <c r="N738" s="711"/>
      <c r="O738" s="711"/>
      <c r="P738" s="711"/>
      <c r="Q738" s="711"/>
      <c r="R738" s="711"/>
      <c r="S738" s="711"/>
      <c r="T738" s="711"/>
      <c r="U738" s="712"/>
      <c r="V738" s="267"/>
      <c r="W738" s="267"/>
      <c r="X738" s="267"/>
      <c r="Y738" s="267"/>
      <c r="Z738" s="267"/>
      <c r="AA738" s="267"/>
      <c r="AB738" s="267"/>
      <c r="AC738" s="339"/>
      <c r="AD738" s="339"/>
      <c r="AE738" s="339"/>
      <c r="AF738" s="339"/>
      <c r="AG738" s="339"/>
      <c r="AH738" s="339"/>
      <c r="AI738" s="339"/>
      <c r="AJ738" s="339"/>
      <c r="AK738" s="339"/>
      <c r="AL738" s="339"/>
    </row>
    <row r="739" spans="1:38" s="89" customFormat="1" ht="18" customHeight="1" thickBot="1">
      <c r="A739" s="241"/>
      <c r="B739" s="108"/>
      <c r="C739" s="242"/>
      <c r="D739" s="242"/>
      <c r="E739" s="242"/>
      <c r="F739" s="242"/>
      <c r="G739" s="243"/>
      <c r="H739" s="243"/>
      <c r="I739" s="243"/>
      <c r="J739" s="243"/>
      <c r="K739" s="243"/>
      <c r="L739" s="108"/>
      <c r="M739" s="108"/>
      <c r="N739" s="108"/>
      <c r="O739" s="108"/>
      <c r="P739" s="108"/>
      <c r="Q739" s="108"/>
      <c r="R739" s="108"/>
      <c r="S739" s="108"/>
      <c r="T739" s="171"/>
      <c r="U739" s="76"/>
    </row>
    <row r="740" spans="1:38" s="89" customFormat="1" ht="18" customHeight="1">
      <c r="C740" s="22"/>
      <c r="D740" s="22"/>
      <c r="E740" s="22"/>
      <c r="F740" s="22"/>
      <c r="G740" s="192"/>
      <c r="H740" s="192"/>
      <c r="I740" s="192"/>
      <c r="J740" s="192"/>
      <c r="K740" s="192"/>
      <c r="T740" s="18"/>
      <c r="U740" s="18"/>
    </row>
    <row r="741" spans="1:38" s="89" customFormat="1" ht="18" customHeight="1" thickBot="1">
      <c r="A741" s="145" t="s">
        <v>159</v>
      </c>
      <c r="P741" s="22"/>
      <c r="Q741" s="22"/>
      <c r="R741" s="22"/>
      <c r="S741" s="22"/>
      <c r="T741" s="21"/>
      <c r="U741" s="21"/>
    </row>
    <row r="742" spans="1:38" s="89" customFormat="1" ht="18" customHeight="1">
      <c r="A742" s="92"/>
      <c r="B742" s="91"/>
      <c r="C742" s="91"/>
      <c r="D742" s="91"/>
      <c r="E742" s="91"/>
      <c r="F742" s="91"/>
      <c r="G742" s="91"/>
      <c r="H742" s="91"/>
      <c r="I742" s="91"/>
      <c r="J742" s="91"/>
      <c r="K742" s="91"/>
      <c r="L742" s="91"/>
      <c r="M742" s="91"/>
      <c r="N742" s="91"/>
      <c r="O742" s="91"/>
      <c r="P742" s="220"/>
      <c r="Q742" s="220"/>
      <c r="R742" s="220"/>
      <c r="S742" s="220"/>
      <c r="T742" s="223"/>
      <c r="U742" s="84"/>
    </row>
    <row r="743" spans="1:38" s="89" customFormat="1" ht="18" customHeight="1">
      <c r="A743" s="93" t="s">
        <v>160</v>
      </c>
      <c r="F743" s="89" t="s">
        <v>161</v>
      </c>
      <c r="G743" s="125">
        <v>4</v>
      </c>
      <c r="H743" s="89" t="s">
        <v>162</v>
      </c>
      <c r="P743" s="22"/>
      <c r="Q743" s="22"/>
      <c r="R743" s="22"/>
      <c r="S743" s="22"/>
      <c r="T743" s="21"/>
      <c r="U743" s="77"/>
    </row>
    <row r="744" spans="1:38" s="89" customFormat="1" ht="18" customHeight="1">
      <c r="A744" s="93" t="s">
        <v>154</v>
      </c>
      <c r="F744" s="89" t="s">
        <v>19</v>
      </c>
      <c r="G744" s="125">
        <f>G691</f>
        <v>30</v>
      </c>
      <c r="H744" s="89" t="s">
        <v>79</v>
      </c>
      <c r="P744" s="683" t="s">
        <v>17</v>
      </c>
      <c r="Q744" s="684"/>
      <c r="R744" s="684"/>
      <c r="S744" s="684"/>
      <c r="T744" s="685"/>
      <c r="U744" s="77"/>
    </row>
    <row r="745" spans="1:38" s="89" customFormat="1" ht="18" customHeight="1">
      <c r="A745" s="218" t="s">
        <v>369</v>
      </c>
      <c r="F745" s="89" t="s">
        <v>163</v>
      </c>
      <c r="G745" s="125">
        <f>ROUND(G744/G743,0)</f>
        <v>8</v>
      </c>
      <c r="H745" s="89" t="s">
        <v>164</v>
      </c>
      <c r="P745" s="697" t="s">
        <v>165</v>
      </c>
      <c r="Q745" s="681"/>
      <c r="R745" s="681"/>
      <c r="S745" s="682"/>
      <c r="T745" s="244">
        <f>G747</f>
        <v>16</v>
      </c>
      <c r="U745" s="69"/>
    </row>
    <row r="746" spans="1:38" s="89" customFormat="1" ht="18" customHeight="1">
      <c r="A746" s="218" t="s">
        <v>370</v>
      </c>
      <c r="F746" s="193" t="s">
        <v>4</v>
      </c>
      <c r="G746" s="125">
        <v>2</v>
      </c>
      <c r="H746" s="89" t="s">
        <v>164</v>
      </c>
      <c r="P746" s="718" t="s">
        <v>250</v>
      </c>
      <c r="Q746" s="681"/>
      <c r="R746" s="681"/>
      <c r="S746" s="682"/>
      <c r="T746" s="244">
        <f>G691*G692</f>
        <v>324</v>
      </c>
      <c r="U746" s="69"/>
    </row>
    <row r="747" spans="1:38" s="89" customFormat="1" ht="18" customHeight="1">
      <c r="A747" s="218" t="s">
        <v>371</v>
      </c>
      <c r="F747" s="193" t="s">
        <v>372</v>
      </c>
      <c r="G747" s="125">
        <f>G745*G746</f>
        <v>16</v>
      </c>
      <c r="H747" s="89" t="s">
        <v>79</v>
      </c>
      <c r="P747" s="747" t="s">
        <v>486</v>
      </c>
      <c r="Q747" s="681"/>
      <c r="R747" s="681"/>
      <c r="S747" s="682"/>
      <c r="T747" s="244">
        <f>G744*2</f>
        <v>60</v>
      </c>
      <c r="U747" s="69"/>
    </row>
    <row r="748" spans="1:38" s="89" customFormat="1" ht="18" customHeight="1" thickBot="1">
      <c r="A748" s="241"/>
      <c r="B748" s="108"/>
      <c r="C748" s="242"/>
      <c r="D748" s="242"/>
      <c r="E748" s="242"/>
      <c r="F748" s="242"/>
      <c r="G748" s="243"/>
      <c r="H748" s="243"/>
      <c r="I748" s="243"/>
      <c r="J748" s="243"/>
      <c r="K748" s="243"/>
      <c r="L748" s="108"/>
      <c r="M748" s="108"/>
      <c r="N748" s="108"/>
      <c r="O748" s="108"/>
      <c r="P748" s="108"/>
      <c r="Q748" s="108"/>
      <c r="R748" s="108"/>
      <c r="S748" s="108"/>
      <c r="T748" s="171"/>
      <c r="U748" s="76"/>
    </row>
    <row r="749" spans="1:38" s="89" customFormat="1" ht="18" customHeight="1">
      <c r="C749" s="22"/>
      <c r="D749" s="22"/>
      <c r="E749" s="22"/>
      <c r="F749" s="22"/>
      <c r="G749" s="192"/>
      <c r="H749" s="192"/>
      <c r="I749" s="192"/>
      <c r="J749" s="192"/>
      <c r="K749" s="192"/>
      <c r="T749" s="18"/>
      <c r="U749" s="18"/>
    </row>
    <row r="750" spans="1:38" s="89" customFormat="1" ht="18" hidden="1" customHeight="1">
      <c r="C750" s="22"/>
      <c r="D750" s="22"/>
      <c r="E750" s="22"/>
      <c r="F750" s="22"/>
      <c r="G750" s="192"/>
      <c r="H750" s="192"/>
      <c r="I750" s="192"/>
      <c r="J750" s="192"/>
      <c r="K750" s="192"/>
      <c r="T750" s="18"/>
      <c r="U750" s="18"/>
    </row>
    <row r="751" spans="1:38" s="89" customFormat="1" ht="18" hidden="1" customHeight="1" thickBot="1">
      <c r="A751" s="145" t="s">
        <v>88</v>
      </c>
      <c r="T751" s="18"/>
      <c r="U751" s="18"/>
    </row>
    <row r="752" spans="1:38" s="89" customFormat="1" ht="18" hidden="1" customHeight="1">
      <c r="A752" s="92"/>
      <c r="B752" s="91"/>
      <c r="C752" s="91"/>
      <c r="D752" s="91"/>
      <c r="E752" s="91"/>
      <c r="F752" s="91"/>
      <c r="G752" s="91"/>
      <c r="H752" s="91"/>
      <c r="I752" s="91"/>
      <c r="J752" s="91"/>
      <c r="K752" s="91"/>
      <c r="L752" s="91"/>
      <c r="M752" s="91"/>
      <c r="N752" s="91"/>
      <c r="O752" s="91"/>
      <c r="P752" s="91"/>
      <c r="Q752" s="91"/>
      <c r="R752" s="91"/>
      <c r="S752" s="91"/>
      <c r="T752" s="146"/>
      <c r="U752" s="68"/>
    </row>
    <row r="753" spans="1:21" s="89" customFormat="1" ht="18" hidden="1" customHeight="1">
      <c r="A753" s="93" t="s">
        <v>89</v>
      </c>
      <c r="G753" s="147"/>
      <c r="T753" s="18"/>
      <c r="U753" s="69"/>
    </row>
    <row r="754" spans="1:21" s="89" customFormat="1" ht="18" hidden="1" customHeight="1">
      <c r="A754" s="93"/>
      <c r="G754" s="147"/>
      <c r="T754" s="18"/>
      <c r="U754" s="69"/>
    </row>
    <row r="755" spans="1:21" s="89" customFormat="1" ht="18" hidden="1" customHeight="1">
      <c r="A755" s="93" t="s">
        <v>90</v>
      </c>
      <c r="F755" s="158" t="s">
        <v>71</v>
      </c>
      <c r="G755" s="197"/>
      <c r="H755" s="158" t="s">
        <v>79</v>
      </c>
      <c r="I755" s="158"/>
      <c r="J755" s="197"/>
      <c r="K755" s="158" t="s">
        <v>79</v>
      </c>
      <c r="P755" s="683" t="s">
        <v>17</v>
      </c>
      <c r="Q755" s="684"/>
      <c r="R755" s="684"/>
      <c r="S755" s="684"/>
      <c r="T755" s="685"/>
      <c r="U755" s="69"/>
    </row>
    <row r="756" spans="1:21" s="89" customFormat="1" ht="18" hidden="1" customHeight="1">
      <c r="A756" s="93" t="s">
        <v>86</v>
      </c>
      <c r="F756" s="158" t="s">
        <v>9</v>
      </c>
      <c r="G756" s="197"/>
      <c r="H756" s="158" t="s">
        <v>10</v>
      </c>
      <c r="I756" s="158"/>
      <c r="J756" s="197"/>
      <c r="K756" s="158" t="s">
        <v>10</v>
      </c>
      <c r="P756" s="697" t="s">
        <v>91</v>
      </c>
      <c r="Q756" s="681"/>
      <c r="R756" s="681"/>
      <c r="S756" s="682"/>
      <c r="T756" s="245">
        <f>G755*G756</f>
        <v>0</v>
      </c>
      <c r="U756" s="69"/>
    </row>
    <row r="757" spans="1:21" s="89" customFormat="1" ht="18" hidden="1" customHeight="1" thickBot="1">
      <c r="A757" s="241"/>
      <c r="B757" s="108"/>
      <c r="C757" s="108"/>
      <c r="D757" s="108"/>
      <c r="E757" s="108"/>
      <c r="F757" s="108"/>
      <c r="G757" s="108"/>
      <c r="H757" s="108"/>
      <c r="I757" s="108"/>
      <c r="J757" s="108"/>
      <c r="K757" s="108"/>
      <c r="L757" s="108"/>
      <c r="M757" s="108"/>
      <c r="N757" s="108"/>
      <c r="O757" s="108"/>
      <c r="P757" s="108"/>
      <c r="Q757" s="108"/>
      <c r="R757" s="108"/>
      <c r="S757" s="108"/>
      <c r="T757" s="171"/>
      <c r="U757" s="76"/>
    </row>
    <row r="758" spans="1:21" s="89" customFormat="1" ht="18" customHeight="1" thickBot="1">
      <c r="T758" s="18"/>
      <c r="U758" s="18"/>
    </row>
    <row r="759" spans="1:21" s="89" customFormat="1" ht="18" customHeight="1">
      <c r="A759" s="156" t="s">
        <v>166</v>
      </c>
      <c r="B759" s="91"/>
      <c r="C759" s="91"/>
      <c r="D759" s="91"/>
      <c r="E759" s="91"/>
      <c r="F759" s="91"/>
      <c r="G759" s="91"/>
      <c r="H759" s="91"/>
      <c r="I759" s="91"/>
      <c r="J759" s="91"/>
      <c r="K759" s="91"/>
      <c r="L759" s="91"/>
      <c r="M759" s="91"/>
      <c r="N759" s="91"/>
      <c r="O759" s="91"/>
      <c r="P759" s="91"/>
      <c r="Q759" s="91"/>
      <c r="R759" s="91"/>
      <c r="S759" s="91"/>
      <c r="T759" s="91"/>
      <c r="U759" s="86"/>
    </row>
    <row r="760" spans="1:21" s="89" customFormat="1" ht="18" customHeight="1">
      <c r="A760" s="93"/>
      <c r="U760" s="77"/>
    </row>
    <row r="761" spans="1:21" s="89" customFormat="1" ht="18" customHeight="1">
      <c r="A761" s="93" t="s">
        <v>167</v>
      </c>
      <c r="F761" s="89" t="s">
        <v>6</v>
      </c>
      <c r="G761" s="148">
        <v>20</v>
      </c>
      <c r="H761" s="89" t="s">
        <v>79</v>
      </c>
      <c r="P761" s="683" t="s">
        <v>17</v>
      </c>
      <c r="Q761" s="684"/>
      <c r="R761" s="684"/>
      <c r="S761" s="684"/>
      <c r="T761" s="685"/>
      <c r="U761" s="77"/>
    </row>
    <row r="762" spans="1:21" s="89" customFormat="1" ht="18" customHeight="1">
      <c r="A762" s="93" t="s">
        <v>168</v>
      </c>
      <c r="F762" s="89" t="s">
        <v>19</v>
      </c>
      <c r="G762" s="148">
        <f>(6.5+6.5)/2</f>
        <v>6.5</v>
      </c>
      <c r="H762" s="89" t="s">
        <v>79</v>
      </c>
      <c r="P762" s="715" t="s">
        <v>308</v>
      </c>
      <c r="Q762" s="674"/>
      <c r="R762" s="674"/>
      <c r="S762" s="675"/>
      <c r="T762" s="19">
        <f>H768</f>
        <v>392.73</v>
      </c>
      <c r="U762" s="77"/>
    </row>
    <row r="763" spans="1:21" s="89" customFormat="1" ht="18" customHeight="1">
      <c r="A763" s="93" t="s">
        <v>169</v>
      </c>
      <c r="G763" s="204"/>
      <c r="P763" s="673" t="s">
        <v>1433</v>
      </c>
      <c r="Q763" s="674"/>
      <c r="R763" s="674"/>
      <c r="S763" s="675"/>
      <c r="T763" s="19">
        <f>G766</f>
        <v>392.73</v>
      </c>
      <c r="U763" s="69"/>
    </row>
    <row r="764" spans="1:21" s="89" customFormat="1" ht="18" customHeight="1">
      <c r="A764" s="93" t="s">
        <v>170</v>
      </c>
      <c r="F764" s="89" t="s">
        <v>9</v>
      </c>
      <c r="G764" s="148">
        <v>2</v>
      </c>
      <c r="H764" s="89" t="s">
        <v>164</v>
      </c>
      <c r="P764" s="673" t="s">
        <v>1434</v>
      </c>
      <c r="Q764" s="674"/>
      <c r="R764" s="674"/>
      <c r="S764" s="675"/>
      <c r="T764" s="19">
        <f>G775</f>
        <v>98.39</v>
      </c>
      <c r="U764" s="69"/>
    </row>
    <row r="765" spans="1:21" s="89" customFormat="1" ht="18" customHeight="1">
      <c r="A765" s="93"/>
      <c r="G765" s="118"/>
      <c r="U765" s="69"/>
    </row>
    <row r="766" spans="1:21" s="89" customFormat="1" ht="18" customHeight="1">
      <c r="A766" s="580" t="s">
        <v>171</v>
      </c>
      <c r="F766" s="89" t="s">
        <v>172</v>
      </c>
      <c r="G766" s="676">
        <f>ROUND((G764*((G761*G762)+(PI()*(G762^2)/2))),2)</f>
        <v>392.73</v>
      </c>
      <c r="H766" s="677"/>
      <c r="I766" s="219" t="s">
        <v>38</v>
      </c>
      <c r="U766" s="69"/>
    </row>
    <row r="767" spans="1:21" s="89" customFormat="1" ht="18" customHeight="1">
      <c r="A767" s="349" t="s">
        <v>310</v>
      </c>
      <c r="G767" s="350" t="s">
        <v>39</v>
      </c>
      <c r="H767" s="246">
        <v>0.5</v>
      </c>
      <c r="I767" s="350" t="s">
        <v>79</v>
      </c>
      <c r="U767" s="69"/>
    </row>
    <row r="768" spans="1:21" s="89" customFormat="1" ht="18" customHeight="1">
      <c r="A768" s="349" t="s">
        <v>309</v>
      </c>
      <c r="G768" s="347" t="s">
        <v>273</v>
      </c>
      <c r="H768" s="246">
        <f>H767*G766*G764</f>
        <v>392.73</v>
      </c>
      <c r="I768" s="189" t="s">
        <v>13</v>
      </c>
      <c r="P768" s="351"/>
      <c r="Q768" s="348"/>
      <c r="R768" s="348"/>
      <c r="S768" s="348"/>
      <c r="T768" s="51"/>
      <c r="U768" s="69"/>
    </row>
    <row r="769" spans="1:21" s="89" customFormat="1" ht="18" customHeight="1">
      <c r="A769" s="93"/>
      <c r="P769" s="351"/>
      <c r="Q769" s="348"/>
      <c r="R769" s="348"/>
      <c r="S769" s="348"/>
      <c r="T769" s="51"/>
      <c r="U769" s="77"/>
    </row>
    <row r="770" spans="1:21" s="89" customFormat="1" ht="18" customHeight="1">
      <c r="A770" s="93" t="s">
        <v>167</v>
      </c>
      <c r="F770" s="89" t="s">
        <v>6</v>
      </c>
      <c r="G770" s="148">
        <v>20</v>
      </c>
      <c r="H770" s="89" t="s">
        <v>79</v>
      </c>
      <c r="P770" s="351"/>
      <c r="Q770" s="348"/>
      <c r="R770" s="348"/>
      <c r="S770" s="348"/>
      <c r="T770" s="51"/>
      <c r="U770" s="77"/>
    </row>
    <row r="771" spans="1:21" s="89" customFormat="1" ht="18" customHeight="1">
      <c r="A771" s="93" t="s">
        <v>168</v>
      </c>
      <c r="F771" s="89" t="s">
        <v>19</v>
      </c>
      <c r="G771" s="148">
        <f>(2.15+2.07)/2</f>
        <v>2.11</v>
      </c>
      <c r="H771" s="89" t="s">
        <v>79</v>
      </c>
      <c r="P771" s="351"/>
      <c r="Q771" s="348"/>
      <c r="R771" s="348"/>
      <c r="S771" s="348"/>
      <c r="T771" s="51"/>
      <c r="U771" s="77"/>
    </row>
    <row r="772" spans="1:21" s="89" customFormat="1" ht="18" customHeight="1">
      <c r="A772" s="93" t="s">
        <v>169</v>
      </c>
      <c r="G772" s="204"/>
      <c r="P772" s="351"/>
      <c r="Q772" s="348"/>
      <c r="R772" s="348"/>
      <c r="S772" s="348"/>
      <c r="T772" s="51"/>
      <c r="U772" s="69"/>
    </row>
    <row r="773" spans="1:21" s="89" customFormat="1" ht="18" customHeight="1">
      <c r="A773" s="93" t="s">
        <v>170</v>
      </c>
      <c r="F773" s="89" t="s">
        <v>9</v>
      </c>
      <c r="G773" s="148">
        <v>2</v>
      </c>
      <c r="H773" s="89" t="s">
        <v>164</v>
      </c>
      <c r="P773" s="351"/>
      <c r="Q773" s="348"/>
      <c r="R773" s="348"/>
      <c r="S773" s="348"/>
      <c r="T773" s="51"/>
      <c r="U773" s="69"/>
    </row>
    <row r="774" spans="1:21" s="89" customFormat="1" ht="18" customHeight="1">
      <c r="A774" s="93"/>
      <c r="G774" s="118"/>
      <c r="U774" s="69"/>
    </row>
    <row r="775" spans="1:21" s="89" customFormat="1" ht="18" customHeight="1">
      <c r="A775" s="580" t="s">
        <v>171</v>
      </c>
      <c r="F775" s="89" t="s">
        <v>172</v>
      </c>
      <c r="G775" s="676">
        <f>ROUND((G773*((G770*G771)+(PI()*(G771^2)/2))),2)</f>
        <v>98.39</v>
      </c>
      <c r="H775" s="677"/>
      <c r="I775" s="219" t="s">
        <v>38</v>
      </c>
      <c r="U775" s="69"/>
    </row>
    <row r="776" spans="1:21" s="89" customFormat="1" ht="18" customHeight="1" thickBot="1">
      <c r="A776" s="241"/>
      <c r="B776" s="108"/>
      <c r="C776" s="108"/>
      <c r="D776" s="108"/>
      <c r="E776" s="108"/>
      <c r="F776" s="108"/>
      <c r="G776" s="108"/>
      <c r="H776" s="108"/>
      <c r="I776" s="108"/>
      <c r="J776" s="108"/>
      <c r="K776" s="108"/>
      <c r="L776" s="108"/>
      <c r="M776" s="108"/>
      <c r="N776" s="108"/>
      <c r="O776" s="108"/>
      <c r="P776" s="108"/>
      <c r="Q776" s="108"/>
      <c r="R776" s="108"/>
      <c r="S776" s="108"/>
      <c r="T776" s="171"/>
      <c r="U776" s="76"/>
    </row>
    <row r="777" spans="1:21" s="89" customFormat="1" ht="18" hidden="1" customHeight="1">
      <c r="A777" s="145" t="s">
        <v>374</v>
      </c>
      <c r="U777" s="22"/>
    </row>
    <row r="778" spans="1:21" s="89" customFormat="1" ht="18" hidden="1" customHeight="1">
      <c r="U778" s="21"/>
    </row>
    <row r="779" spans="1:21" s="89" customFormat="1" ht="18" hidden="1" customHeight="1">
      <c r="A779" s="193" t="s">
        <v>373</v>
      </c>
      <c r="F779" s="89" t="s">
        <v>6</v>
      </c>
      <c r="G779" s="117"/>
      <c r="H779" s="89" t="s">
        <v>79</v>
      </c>
      <c r="U779" s="21"/>
    </row>
    <row r="780" spans="1:21" s="89" customFormat="1" ht="18" hidden="1" customHeight="1">
      <c r="A780" s="189" t="s">
        <v>252</v>
      </c>
      <c r="F780" s="89" t="s">
        <v>19</v>
      </c>
      <c r="G780" s="117"/>
      <c r="H780" s="89" t="s">
        <v>79</v>
      </c>
      <c r="K780" s="247"/>
      <c r="P780" s="22"/>
      <c r="Q780" s="22"/>
      <c r="R780" s="22"/>
      <c r="S780" s="22"/>
      <c r="T780" s="21"/>
      <c r="U780" s="21"/>
    </row>
    <row r="781" spans="1:21" s="89" customFormat="1" ht="18" hidden="1" customHeight="1">
      <c r="A781" s="189" t="s">
        <v>254</v>
      </c>
      <c r="F781" s="189" t="s">
        <v>39</v>
      </c>
      <c r="G781" s="248">
        <f>ROUND((0.13+0.04)/2,3)</f>
        <v>8.5000000000000006E-2</v>
      </c>
      <c r="H781" s="89" t="s">
        <v>79</v>
      </c>
      <c r="K781" s="151"/>
      <c r="P781" s="683" t="s">
        <v>17</v>
      </c>
      <c r="Q781" s="684"/>
      <c r="R781" s="684"/>
      <c r="S781" s="684"/>
      <c r="T781" s="685"/>
      <c r="U781" s="21"/>
    </row>
    <row r="782" spans="1:21" s="89" customFormat="1" ht="18" hidden="1" customHeight="1">
      <c r="G782" s="118"/>
      <c r="P782" s="699" t="s">
        <v>399</v>
      </c>
      <c r="Q782" s="679"/>
      <c r="R782" s="679"/>
      <c r="S782" s="679"/>
      <c r="T782" s="244">
        <f>G784</f>
        <v>0</v>
      </c>
      <c r="U782" s="18"/>
    </row>
    <row r="783" spans="1:21" s="89" customFormat="1" ht="18" hidden="1" customHeight="1">
      <c r="A783" s="189"/>
      <c r="U783" s="21"/>
    </row>
    <row r="784" spans="1:21" s="89" customFormat="1" ht="18" hidden="1" customHeight="1">
      <c r="A784" s="193" t="s">
        <v>375</v>
      </c>
      <c r="F784" s="193" t="s">
        <v>376</v>
      </c>
      <c r="G784" s="698">
        <f>ROUND(G779*G780*G781,2)</f>
        <v>0</v>
      </c>
      <c r="H784" s="698"/>
      <c r="I784" s="193" t="s">
        <v>13</v>
      </c>
      <c r="U784" s="18"/>
    </row>
    <row r="785" spans="1:21" s="89" customFormat="1" ht="18" hidden="1" customHeight="1">
      <c r="A785" s="189"/>
      <c r="G785" s="240"/>
      <c r="H785" s="240"/>
      <c r="I785" s="219"/>
      <c r="U785" s="18"/>
    </row>
    <row r="786" spans="1:21" s="89" customFormat="1" ht="18" hidden="1" customHeight="1">
      <c r="T786" s="18"/>
      <c r="U786" s="18"/>
    </row>
    <row r="787" spans="1:21" s="89" customFormat="1" ht="18" hidden="1" customHeight="1">
      <c r="A787" s="145" t="s">
        <v>251</v>
      </c>
      <c r="U787" s="22"/>
    </row>
    <row r="788" spans="1:21" s="89" customFormat="1" ht="18" hidden="1" customHeight="1">
      <c r="U788" s="21"/>
    </row>
    <row r="789" spans="1:21" s="89" customFormat="1" ht="18" hidden="1" customHeight="1">
      <c r="A789" s="189" t="s">
        <v>253</v>
      </c>
      <c r="F789" s="89" t="s">
        <v>6</v>
      </c>
      <c r="G789" s="117"/>
      <c r="H789" s="89" t="s">
        <v>79</v>
      </c>
      <c r="U789" s="21"/>
    </row>
    <row r="790" spans="1:21" s="89" customFormat="1" ht="18" hidden="1" customHeight="1">
      <c r="A790" s="189" t="s">
        <v>252</v>
      </c>
      <c r="F790" s="89" t="s">
        <v>19</v>
      </c>
      <c r="G790" s="117"/>
      <c r="H790" s="89" t="s">
        <v>79</v>
      </c>
      <c r="P790" s="22"/>
      <c r="Q790" s="22"/>
      <c r="R790" s="22"/>
      <c r="S790" s="22"/>
      <c r="T790" s="21"/>
      <c r="U790" s="21"/>
    </row>
    <row r="791" spans="1:21" s="89" customFormat="1" ht="18" hidden="1" customHeight="1">
      <c r="A791" s="189" t="s">
        <v>254</v>
      </c>
      <c r="F791" s="189" t="s">
        <v>39</v>
      </c>
      <c r="G791" s="117"/>
      <c r="H791" s="89" t="s">
        <v>79</v>
      </c>
      <c r="P791" s="683" t="s">
        <v>17</v>
      </c>
      <c r="Q791" s="684"/>
      <c r="R791" s="684"/>
      <c r="S791" s="684"/>
      <c r="T791" s="685"/>
      <c r="U791" s="21"/>
    </row>
    <row r="792" spans="1:21" s="89" customFormat="1" ht="18" hidden="1" customHeight="1">
      <c r="G792" s="118"/>
      <c r="P792" s="717" t="s">
        <v>247</v>
      </c>
      <c r="Q792" s="679"/>
      <c r="R792" s="679"/>
      <c r="S792" s="679"/>
      <c r="T792" s="244">
        <f>G797</f>
        <v>0</v>
      </c>
      <c r="U792" s="18"/>
    </row>
    <row r="793" spans="1:21" s="89" customFormat="1" ht="18" hidden="1" customHeight="1">
      <c r="A793" s="189" t="s">
        <v>255</v>
      </c>
      <c r="F793" s="189" t="s">
        <v>256</v>
      </c>
      <c r="G793" s="117">
        <v>1.2</v>
      </c>
      <c r="H793" s="189" t="s">
        <v>261</v>
      </c>
      <c r="P793" s="718" t="s">
        <v>264</v>
      </c>
      <c r="Q793" s="719"/>
      <c r="R793" s="719"/>
      <c r="S793" s="720"/>
      <c r="T793" s="19">
        <f>G797</f>
        <v>0</v>
      </c>
      <c r="U793" s="21"/>
    </row>
    <row r="794" spans="1:21" s="89" customFormat="1" ht="18" hidden="1" customHeight="1">
      <c r="A794" s="189" t="s">
        <v>259</v>
      </c>
      <c r="F794" s="189" t="s">
        <v>257</v>
      </c>
      <c r="G794" s="117">
        <v>0.5</v>
      </c>
      <c r="H794" s="189" t="s">
        <v>261</v>
      </c>
      <c r="P794" s="718" t="s">
        <v>265</v>
      </c>
      <c r="Q794" s="719"/>
      <c r="R794" s="719"/>
      <c r="S794" s="720"/>
      <c r="T794" s="19">
        <f>G799</f>
        <v>0</v>
      </c>
      <c r="U794" s="21"/>
    </row>
    <row r="795" spans="1:21" s="89" customFormat="1" ht="18" hidden="1" customHeight="1">
      <c r="A795" s="189" t="s">
        <v>260</v>
      </c>
      <c r="F795" s="189" t="s">
        <v>258</v>
      </c>
      <c r="G795" s="249">
        <v>5.5E-2</v>
      </c>
      <c r="H795" s="189" t="s">
        <v>262</v>
      </c>
      <c r="P795" s="718" t="s">
        <v>266</v>
      </c>
      <c r="Q795" s="719"/>
      <c r="R795" s="719"/>
      <c r="S795" s="720"/>
      <c r="T795" s="19">
        <f>G801</f>
        <v>0</v>
      </c>
      <c r="U795" s="21"/>
    </row>
    <row r="796" spans="1:21" s="89" customFormat="1" ht="18" hidden="1" customHeight="1">
      <c r="A796" s="189"/>
      <c r="P796" s="718" t="s">
        <v>267</v>
      </c>
      <c r="Q796" s="719"/>
      <c r="R796" s="719"/>
      <c r="S796" s="720"/>
      <c r="T796" s="19">
        <f t="shared" ref="T796:T797" si="9">G802</f>
        <v>0</v>
      </c>
      <c r="U796" s="21"/>
    </row>
    <row r="797" spans="1:21" s="89" customFormat="1" ht="18" hidden="1" customHeight="1">
      <c r="A797" s="189" t="s">
        <v>263</v>
      </c>
      <c r="F797" s="89" t="s">
        <v>172</v>
      </c>
      <c r="G797" s="698">
        <f>G789*G790</f>
        <v>0</v>
      </c>
      <c r="H797" s="698"/>
      <c r="I797" s="219" t="s">
        <v>38</v>
      </c>
      <c r="P797" s="717" t="s">
        <v>268</v>
      </c>
      <c r="Q797" s="679"/>
      <c r="R797" s="679"/>
      <c r="S797" s="679"/>
      <c r="T797" s="19">
        <f t="shared" si="9"/>
        <v>0</v>
      </c>
      <c r="U797" s="18"/>
    </row>
    <row r="798" spans="1:21" s="89" customFormat="1" ht="18" hidden="1" customHeight="1">
      <c r="A798" s="189"/>
      <c r="U798" s="21"/>
    </row>
    <row r="799" spans="1:21" s="89" customFormat="1" ht="18" hidden="1" customHeight="1">
      <c r="A799" s="189" t="s">
        <v>272</v>
      </c>
      <c r="F799" s="89" t="s">
        <v>172</v>
      </c>
      <c r="G799" s="698">
        <f>ROUND(G797*G791*2.4,2)</f>
        <v>0</v>
      </c>
      <c r="H799" s="698"/>
      <c r="I799" s="189" t="s">
        <v>222</v>
      </c>
      <c r="U799" s="18"/>
    </row>
    <row r="800" spans="1:21" s="89" customFormat="1" ht="18" hidden="1" customHeight="1">
      <c r="A800" s="189"/>
      <c r="G800" s="240"/>
      <c r="H800" s="240"/>
      <c r="I800" s="219"/>
      <c r="U800" s="18"/>
    </row>
    <row r="801" spans="1:21" s="89" customFormat="1" ht="18" hidden="1" customHeight="1">
      <c r="A801" s="189" t="s">
        <v>269</v>
      </c>
      <c r="F801" s="89" t="s">
        <v>138</v>
      </c>
      <c r="G801" s="246">
        <f>ROUND((G797*G793/1000),2)</f>
        <v>0</v>
      </c>
      <c r="H801" s="189" t="s">
        <v>222</v>
      </c>
      <c r="U801" s="18"/>
    </row>
    <row r="802" spans="1:21" s="89" customFormat="1" ht="18" hidden="1" customHeight="1">
      <c r="A802" s="189" t="s">
        <v>270</v>
      </c>
      <c r="F802" s="89" t="s">
        <v>138</v>
      </c>
      <c r="G802" s="246">
        <f>ROUND((G797*G794/1000),2)</f>
        <v>0</v>
      </c>
      <c r="H802" s="189" t="s">
        <v>222</v>
      </c>
      <c r="U802" s="18"/>
    </row>
    <row r="803" spans="1:21" s="89" customFormat="1" ht="18" hidden="1" customHeight="1">
      <c r="A803" s="189" t="s">
        <v>271</v>
      </c>
      <c r="F803" s="89" t="s">
        <v>138</v>
      </c>
      <c r="G803" s="246">
        <f>ROUND((G799*G795),2)</f>
        <v>0</v>
      </c>
      <c r="H803" s="189" t="s">
        <v>222</v>
      </c>
      <c r="U803" s="18"/>
    </row>
    <row r="804" spans="1:21" s="89" customFormat="1" ht="18" hidden="1" customHeight="1">
      <c r="U804" s="18"/>
    </row>
    <row r="805" spans="1:21" s="89" customFormat="1" ht="18" hidden="1" customHeight="1">
      <c r="T805" s="18"/>
      <c r="U805" s="18"/>
    </row>
    <row r="806" spans="1:21" s="89" customFormat="1" ht="18" hidden="1" customHeight="1">
      <c r="T806" s="18"/>
      <c r="U806" s="18"/>
    </row>
  </sheetData>
  <mergeCells count="250">
    <mergeCell ref="A72:B72"/>
    <mergeCell ref="A73:B73"/>
    <mergeCell ref="A74:B74"/>
    <mergeCell ref="P136:S136"/>
    <mergeCell ref="A146:M146"/>
    <mergeCell ref="A148:M148"/>
    <mergeCell ref="J149:K149"/>
    <mergeCell ref="A150:M150"/>
    <mergeCell ref="J151:K151"/>
    <mergeCell ref="E155:F155"/>
    <mergeCell ref="L155:M155"/>
    <mergeCell ref="E187:F187"/>
    <mergeCell ref="L187:M187"/>
    <mergeCell ref="A127:E127"/>
    <mergeCell ref="A157:U158"/>
    <mergeCell ref="A165:C165"/>
    <mergeCell ref="A190:U190"/>
    <mergeCell ref="A204:M204"/>
    <mergeCell ref="P181:T181"/>
    <mergeCell ref="W555:X556"/>
    <mergeCell ref="I675:J675"/>
    <mergeCell ref="P656:S656"/>
    <mergeCell ref="A398:U398"/>
    <mergeCell ref="A399:U400"/>
    <mergeCell ref="P514:S514"/>
    <mergeCell ref="A562:U562"/>
    <mergeCell ref="P655:T655"/>
    <mergeCell ref="I444:J444"/>
    <mergeCell ref="A445:U445"/>
    <mergeCell ref="A446:U447"/>
    <mergeCell ref="I488:J488"/>
    <mergeCell ref="P516:S516"/>
    <mergeCell ref="O633:P633"/>
    <mergeCell ref="E634:F634"/>
    <mergeCell ref="O634:P634"/>
    <mergeCell ref="P630:S630"/>
    <mergeCell ref="P512:T512"/>
    <mergeCell ref="P602:S602"/>
    <mergeCell ref="P601:T601"/>
    <mergeCell ref="A611:U611"/>
    <mergeCell ref="E608:F608"/>
    <mergeCell ref="O608:P608"/>
    <mergeCell ref="E609:F609"/>
    <mergeCell ref="P659:S659"/>
    <mergeCell ref="I659:J659"/>
    <mergeCell ref="A636:U636"/>
    <mergeCell ref="P657:S657"/>
    <mergeCell ref="A266:U266"/>
    <mergeCell ref="O558:P558"/>
    <mergeCell ref="E559:F559"/>
    <mergeCell ref="O559:P559"/>
    <mergeCell ref="P628:S628"/>
    <mergeCell ref="P515:S515"/>
    <mergeCell ref="P627:S627"/>
    <mergeCell ref="P556:S556"/>
    <mergeCell ref="O609:P609"/>
    <mergeCell ref="A637:U637"/>
    <mergeCell ref="E558:F558"/>
    <mergeCell ref="P56:S56"/>
    <mergeCell ref="A56:C56"/>
    <mergeCell ref="A296:M296"/>
    <mergeCell ref="A71:B71"/>
    <mergeCell ref="I668:J668"/>
    <mergeCell ref="P658:S658"/>
    <mergeCell ref="I661:J661"/>
    <mergeCell ref="P662:S662"/>
    <mergeCell ref="P629:S629"/>
    <mergeCell ref="P660:S660"/>
    <mergeCell ref="A82:U83"/>
    <mergeCell ref="A182:M182"/>
    <mergeCell ref="A58:E58"/>
    <mergeCell ref="A59:M59"/>
    <mergeCell ref="P626:S626"/>
    <mergeCell ref="I490:J490"/>
    <mergeCell ref="P513:S513"/>
    <mergeCell ref="P625:T625"/>
    <mergeCell ref="A491:U491"/>
    <mergeCell ref="A492:U493"/>
    <mergeCell ref="P605:S605"/>
    <mergeCell ref="A582:U582"/>
    <mergeCell ref="E633:F633"/>
    <mergeCell ref="I340:J340"/>
    <mergeCell ref="P18:S18"/>
    <mergeCell ref="P59:S59"/>
    <mergeCell ref="P204:S204"/>
    <mergeCell ref="A267:U267"/>
    <mergeCell ref="P135:S135"/>
    <mergeCell ref="P131:S131"/>
    <mergeCell ref="P130:T130"/>
    <mergeCell ref="A260:M260"/>
    <mergeCell ref="P68:S68"/>
    <mergeCell ref="A69:B69"/>
    <mergeCell ref="P69:S69"/>
    <mergeCell ref="A70:B70"/>
    <mergeCell ref="P70:S70"/>
    <mergeCell ref="A164:C164"/>
    <mergeCell ref="A171:C171"/>
    <mergeCell ref="P199:T199"/>
    <mergeCell ref="A103:E103"/>
    <mergeCell ref="E77:F77"/>
    <mergeCell ref="L77:M77"/>
    <mergeCell ref="E78:F78"/>
    <mergeCell ref="L78:M78"/>
    <mergeCell ref="E154:F154"/>
    <mergeCell ref="L154:M154"/>
    <mergeCell ref="A206:M206"/>
    <mergeCell ref="A1:U2"/>
    <mergeCell ref="P604:S604"/>
    <mergeCell ref="P603:S603"/>
    <mergeCell ref="A289:M289"/>
    <mergeCell ref="A294:M294"/>
    <mergeCell ref="P201:S201"/>
    <mergeCell ref="A353:U353"/>
    <mergeCell ref="P57:S57"/>
    <mergeCell ref="P58:S58"/>
    <mergeCell ref="P16:T16"/>
    <mergeCell ref="P17:S17"/>
    <mergeCell ref="P65:T65"/>
    <mergeCell ref="A66:B66"/>
    <mergeCell ref="P66:S66"/>
    <mergeCell ref="A67:B67"/>
    <mergeCell ref="P67:S67"/>
    <mergeCell ref="A184:M184"/>
    <mergeCell ref="P183:S183"/>
    <mergeCell ref="P182:S182"/>
    <mergeCell ref="P132:S132"/>
    <mergeCell ref="P133:S133"/>
    <mergeCell ref="P134:S134"/>
    <mergeCell ref="P200:S200"/>
    <mergeCell ref="P318:S318"/>
    <mergeCell ref="P756:S756"/>
    <mergeCell ref="P747:S747"/>
    <mergeCell ref="A229:M229"/>
    <mergeCell ref="A231:M231"/>
    <mergeCell ref="E346:F346"/>
    <mergeCell ref="O346:P346"/>
    <mergeCell ref="E347:F347"/>
    <mergeCell ref="O347:P347"/>
    <mergeCell ref="O348:P348"/>
    <mergeCell ref="O349:P349"/>
    <mergeCell ref="O350:P350"/>
    <mergeCell ref="P744:T744"/>
    <mergeCell ref="P745:S745"/>
    <mergeCell ref="P317:S317"/>
    <mergeCell ref="P702:S702"/>
    <mergeCell ref="P703:S703"/>
    <mergeCell ref="P701:S701"/>
    <mergeCell ref="B702:C702"/>
    <mergeCell ref="P700:T700"/>
    <mergeCell ref="P332:T332"/>
    <mergeCell ref="E684:F684"/>
    <mergeCell ref="O684:P684"/>
    <mergeCell ref="E685:F685"/>
    <mergeCell ref="P661:S661"/>
    <mergeCell ref="P21:S21"/>
    <mergeCell ref="P22:S22"/>
    <mergeCell ref="P606:S606"/>
    <mergeCell ref="A115:E115"/>
    <mergeCell ref="A177:C177"/>
    <mergeCell ref="P185:S185"/>
    <mergeCell ref="P184:S184"/>
    <mergeCell ref="I442:J442"/>
    <mergeCell ref="I397:J397"/>
    <mergeCell ref="P202:S202"/>
    <mergeCell ref="A298:M298"/>
    <mergeCell ref="A277:M277"/>
    <mergeCell ref="A279:M279"/>
    <mergeCell ref="A281:M281"/>
    <mergeCell ref="P203:S203"/>
    <mergeCell ref="E188:F188"/>
    <mergeCell ref="L188:M188"/>
    <mergeCell ref="A61:U62"/>
    <mergeCell ref="A68:B68"/>
    <mergeCell ref="A91:E91"/>
    <mergeCell ref="P55:S55"/>
    <mergeCell ref="A352:U352"/>
    <mergeCell ref="A561:U561"/>
    <mergeCell ref="P335:S335"/>
    <mergeCell ref="P19:S19"/>
    <mergeCell ref="G766:H766"/>
    <mergeCell ref="G797:H797"/>
    <mergeCell ref="P791:T791"/>
    <mergeCell ref="P792:S792"/>
    <mergeCell ref="P793:S793"/>
    <mergeCell ref="P794:S794"/>
    <mergeCell ref="P795:S795"/>
    <mergeCell ref="P746:S746"/>
    <mergeCell ref="P796:S796"/>
    <mergeCell ref="P797:S797"/>
    <mergeCell ref="G784:H784"/>
    <mergeCell ref="P54:T54"/>
    <mergeCell ref="P717:S717"/>
    <mergeCell ref="P718:S718"/>
    <mergeCell ref="P719:S719"/>
    <mergeCell ref="P781:T781"/>
    <mergeCell ref="P60:S60"/>
    <mergeCell ref="I395:J395"/>
    <mergeCell ref="P340:S340"/>
    <mergeCell ref="P341:S341"/>
    <mergeCell ref="I342:J342"/>
    <mergeCell ref="P339:S339"/>
    <mergeCell ref="P20:S20"/>
    <mergeCell ref="G799:H799"/>
    <mergeCell ref="P782:S782"/>
    <mergeCell ref="A712:U712"/>
    <mergeCell ref="I682:J682"/>
    <mergeCell ref="B706:C706"/>
    <mergeCell ref="E735:F735"/>
    <mergeCell ref="O735:P735"/>
    <mergeCell ref="E736:F736"/>
    <mergeCell ref="O736:P736"/>
    <mergeCell ref="P716:T716"/>
    <mergeCell ref="P720:S720"/>
    <mergeCell ref="P721:S721"/>
    <mergeCell ref="P722:S722"/>
    <mergeCell ref="O685:P685"/>
    <mergeCell ref="P705:S705"/>
    <mergeCell ref="A711:U711"/>
    <mergeCell ref="A738:U738"/>
    <mergeCell ref="B704:C704"/>
    <mergeCell ref="P762:S762"/>
    <mergeCell ref="P761:T761"/>
    <mergeCell ref="A686:U686"/>
    <mergeCell ref="P764:S764"/>
    <mergeCell ref="G775:H775"/>
    <mergeCell ref="P755:T755"/>
    <mergeCell ref="A217:M217"/>
    <mergeCell ref="P763:S763"/>
    <mergeCell ref="E708:F708"/>
    <mergeCell ref="O708:P708"/>
    <mergeCell ref="E709:F709"/>
    <mergeCell ref="O709:P709"/>
    <mergeCell ref="P704:S704"/>
    <mergeCell ref="L263:M263"/>
    <mergeCell ref="L264:M264"/>
    <mergeCell ref="E348:F348"/>
    <mergeCell ref="E349:F349"/>
    <mergeCell ref="E350:F350"/>
    <mergeCell ref="P321:S321"/>
    <mergeCell ref="P316:T316"/>
    <mergeCell ref="P336:S336"/>
    <mergeCell ref="P337:S337"/>
    <mergeCell ref="P338:S338"/>
    <mergeCell ref="A323:U323"/>
    <mergeCell ref="P333:S333"/>
    <mergeCell ref="P334:S334"/>
    <mergeCell ref="P319:S319"/>
    <mergeCell ref="P320:S320"/>
    <mergeCell ref="E263:F263"/>
    <mergeCell ref="E264:F264"/>
  </mergeCells>
  <phoneticPr fontId="150" type="noConversion"/>
  <printOptions horizontalCentered="1"/>
  <pageMargins left="0.19685039370078741" right="0.19685039370078741" top="0.59055118110236227" bottom="0.39370078740157483" header="0.31496062992125984" footer="0.31496062992125984"/>
  <pageSetup paperSize="9" scale="91" orientation="landscape" r:id="rId1"/>
  <rowBreaks count="15" manualBreakCount="15">
    <brk id="63" max="20" man="1"/>
    <brk id="85" max="20" man="1"/>
    <brk id="160" max="20" man="1"/>
    <brk id="192" max="20" man="1"/>
    <brk id="208" max="20" man="1"/>
    <brk id="301" max="20" man="1"/>
    <brk id="324" max="20" man="1"/>
    <brk id="354" max="20" man="1"/>
    <brk id="516" max="16383" man="1"/>
    <brk id="536" max="16383" man="1"/>
    <brk id="585" max="20" man="1"/>
    <brk id="613" max="16383" man="1"/>
    <brk id="687" max="16383" man="1"/>
    <brk id="713" max="16383" man="1"/>
    <brk id="74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DAA03-0D6B-4BEC-BD9F-81DDD9672218}">
  <dimension ref="B1:T109"/>
  <sheetViews>
    <sheetView topLeftCell="A20" zoomScaleNormal="100" workbookViewId="0">
      <selection activeCell="N59" sqref="N59"/>
    </sheetView>
  </sheetViews>
  <sheetFormatPr defaultRowHeight="14.4"/>
  <cols>
    <col min="1" max="1" width="9.109375" style="29"/>
    <col min="2" max="2" width="25.33203125" style="29" customWidth="1"/>
    <col min="3" max="3" width="13.109375" style="29" customWidth="1"/>
    <col min="4" max="4" width="11.33203125" style="50" customWidth="1"/>
    <col min="5" max="5" width="11.88671875" style="26" customWidth="1"/>
    <col min="6" max="6" width="9.5546875" style="26" customWidth="1"/>
    <col min="7" max="7" width="7.6640625" style="26" customWidth="1"/>
    <col min="8" max="8" width="13.5546875" style="26" customWidth="1"/>
    <col min="9" max="9" width="9.6640625" style="26" customWidth="1"/>
    <col min="10" max="10" width="15.44140625" style="26" customWidth="1"/>
    <col min="11" max="11" width="9.6640625" style="26" customWidth="1"/>
    <col min="12" max="12" width="15.44140625" style="26" customWidth="1"/>
    <col min="13" max="13" width="10.6640625" style="27" bestFit="1" customWidth="1"/>
    <col min="14" max="14" width="21.6640625" style="28" bestFit="1" customWidth="1"/>
    <col min="15" max="15" width="18.5546875" style="28" customWidth="1"/>
    <col min="16" max="17" width="12.6640625" style="28" customWidth="1"/>
    <col min="18" max="18" width="17.44140625" style="28" customWidth="1"/>
    <col min="19" max="20" width="9.109375" style="28"/>
    <col min="21" max="263" width="9.109375" style="29"/>
    <col min="264" max="264" width="32.5546875" style="29" customWidth="1"/>
    <col min="265" max="268" width="15.6640625" style="29" customWidth="1"/>
    <col min="269" max="269" width="12.6640625" style="29" customWidth="1"/>
    <col min="270" max="270" width="9.109375" style="29"/>
    <col min="271" max="271" width="13" style="29" customWidth="1"/>
    <col min="272" max="519" width="9.109375" style="29"/>
    <col min="520" max="520" width="32.5546875" style="29" customWidth="1"/>
    <col min="521" max="524" width="15.6640625" style="29" customWidth="1"/>
    <col min="525" max="525" width="12.6640625" style="29" customWidth="1"/>
    <col min="526" max="526" width="9.109375" style="29"/>
    <col min="527" max="527" width="13" style="29" customWidth="1"/>
    <col min="528" max="775" width="9.109375" style="29"/>
    <col min="776" max="776" width="32.5546875" style="29" customWidth="1"/>
    <col min="777" max="780" width="15.6640625" style="29" customWidth="1"/>
    <col min="781" max="781" width="12.6640625" style="29" customWidth="1"/>
    <col min="782" max="782" width="9.109375" style="29"/>
    <col min="783" max="783" width="13" style="29" customWidth="1"/>
    <col min="784" max="1031" width="9.109375" style="29"/>
    <col min="1032" max="1032" width="32.5546875" style="29" customWidth="1"/>
    <col min="1033" max="1036" width="15.6640625" style="29" customWidth="1"/>
    <col min="1037" max="1037" width="12.6640625" style="29" customWidth="1"/>
    <col min="1038" max="1038" width="9.109375" style="29"/>
    <col min="1039" max="1039" width="13" style="29" customWidth="1"/>
    <col min="1040" max="1287" width="9.109375" style="29"/>
    <col min="1288" max="1288" width="32.5546875" style="29" customWidth="1"/>
    <col min="1289" max="1292" width="15.6640625" style="29" customWidth="1"/>
    <col min="1293" max="1293" width="12.6640625" style="29" customWidth="1"/>
    <col min="1294" max="1294" width="9.109375" style="29"/>
    <col min="1295" max="1295" width="13" style="29" customWidth="1"/>
    <col min="1296" max="1543" width="9.109375" style="29"/>
    <col min="1544" max="1544" width="32.5546875" style="29" customWidth="1"/>
    <col min="1545" max="1548" width="15.6640625" style="29" customWidth="1"/>
    <col min="1549" max="1549" width="12.6640625" style="29" customWidth="1"/>
    <col min="1550" max="1550" width="9.109375" style="29"/>
    <col min="1551" max="1551" width="13" style="29" customWidth="1"/>
    <col min="1552" max="1799" width="9.109375" style="29"/>
    <col min="1800" max="1800" width="32.5546875" style="29" customWidth="1"/>
    <col min="1801" max="1804" width="15.6640625" style="29" customWidth="1"/>
    <col min="1805" max="1805" width="12.6640625" style="29" customWidth="1"/>
    <col min="1806" max="1806" width="9.109375" style="29"/>
    <col min="1807" max="1807" width="13" style="29" customWidth="1"/>
    <col min="1808" max="2055" width="9.109375" style="29"/>
    <col min="2056" max="2056" width="32.5546875" style="29" customWidth="1"/>
    <col min="2057" max="2060" width="15.6640625" style="29" customWidth="1"/>
    <col min="2061" max="2061" width="12.6640625" style="29" customWidth="1"/>
    <col min="2062" max="2062" width="9.109375" style="29"/>
    <col min="2063" max="2063" width="13" style="29" customWidth="1"/>
    <col min="2064" max="2311" width="9.109375" style="29"/>
    <col min="2312" max="2312" width="32.5546875" style="29" customWidth="1"/>
    <col min="2313" max="2316" width="15.6640625" style="29" customWidth="1"/>
    <col min="2317" max="2317" width="12.6640625" style="29" customWidth="1"/>
    <col min="2318" max="2318" width="9.109375" style="29"/>
    <col min="2319" max="2319" width="13" style="29" customWidth="1"/>
    <col min="2320" max="2567" width="9.109375" style="29"/>
    <col min="2568" max="2568" width="32.5546875" style="29" customWidth="1"/>
    <col min="2569" max="2572" width="15.6640625" style="29" customWidth="1"/>
    <col min="2573" max="2573" width="12.6640625" style="29" customWidth="1"/>
    <col min="2574" max="2574" width="9.109375" style="29"/>
    <col min="2575" max="2575" width="13" style="29" customWidth="1"/>
    <col min="2576" max="2823" width="9.109375" style="29"/>
    <col min="2824" max="2824" width="32.5546875" style="29" customWidth="1"/>
    <col min="2825" max="2828" width="15.6640625" style="29" customWidth="1"/>
    <col min="2829" max="2829" width="12.6640625" style="29" customWidth="1"/>
    <col min="2830" max="2830" width="9.109375" style="29"/>
    <col min="2831" max="2831" width="13" style="29" customWidth="1"/>
    <col min="2832" max="3079" width="9.109375" style="29"/>
    <col min="3080" max="3080" width="32.5546875" style="29" customWidth="1"/>
    <col min="3081" max="3084" width="15.6640625" style="29" customWidth="1"/>
    <col min="3085" max="3085" width="12.6640625" style="29" customWidth="1"/>
    <col min="3086" max="3086" width="9.109375" style="29"/>
    <col min="3087" max="3087" width="13" style="29" customWidth="1"/>
    <col min="3088" max="3335" width="9.109375" style="29"/>
    <col min="3336" max="3336" width="32.5546875" style="29" customWidth="1"/>
    <col min="3337" max="3340" width="15.6640625" style="29" customWidth="1"/>
    <col min="3341" max="3341" width="12.6640625" style="29" customWidth="1"/>
    <col min="3342" max="3342" width="9.109375" style="29"/>
    <col min="3343" max="3343" width="13" style="29" customWidth="1"/>
    <col min="3344" max="3591" width="9.109375" style="29"/>
    <col min="3592" max="3592" width="32.5546875" style="29" customWidth="1"/>
    <col min="3593" max="3596" width="15.6640625" style="29" customWidth="1"/>
    <col min="3597" max="3597" width="12.6640625" style="29" customWidth="1"/>
    <col min="3598" max="3598" width="9.109375" style="29"/>
    <col min="3599" max="3599" width="13" style="29" customWidth="1"/>
    <col min="3600" max="3847" width="9.109375" style="29"/>
    <col min="3848" max="3848" width="32.5546875" style="29" customWidth="1"/>
    <col min="3849" max="3852" width="15.6640625" style="29" customWidth="1"/>
    <col min="3853" max="3853" width="12.6640625" style="29" customWidth="1"/>
    <col min="3854" max="3854" width="9.109375" style="29"/>
    <col min="3855" max="3855" width="13" style="29" customWidth="1"/>
    <col min="3856" max="4103" width="9.109375" style="29"/>
    <col min="4104" max="4104" width="32.5546875" style="29" customWidth="1"/>
    <col min="4105" max="4108" width="15.6640625" style="29" customWidth="1"/>
    <col min="4109" max="4109" width="12.6640625" style="29" customWidth="1"/>
    <col min="4110" max="4110" width="9.109375" style="29"/>
    <col min="4111" max="4111" width="13" style="29" customWidth="1"/>
    <col min="4112" max="4359" width="9.109375" style="29"/>
    <col min="4360" max="4360" width="32.5546875" style="29" customWidth="1"/>
    <col min="4361" max="4364" width="15.6640625" style="29" customWidth="1"/>
    <col min="4365" max="4365" width="12.6640625" style="29" customWidth="1"/>
    <col min="4366" max="4366" width="9.109375" style="29"/>
    <col min="4367" max="4367" width="13" style="29" customWidth="1"/>
    <col min="4368" max="4615" width="9.109375" style="29"/>
    <col min="4616" max="4616" width="32.5546875" style="29" customWidth="1"/>
    <col min="4617" max="4620" width="15.6640625" style="29" customWidth="1"/>
    <col min="4621" max="4621" width="12.6640625" style="29" customWidth="1"/>
    <col min="4622" max="4622" width="9.109375" style="29"/>
    <col min="4623" max="4623" width="13" style="29" customWidth="1"/>
    <col min="4624" max="4871" width="9.109375" style="29"/>
    <col min="4872" max="4872" width="32.5546875" style="29" customWidth="1"/>
    <col min="4873" max="4876" width="15.6640625" style="29" customWidth="1"/>
    <col min="4877" max="4877" width="12.6640625" style="29" customWidth="1"/>
    <col min="4878" max="4878" width="9.109375" style="29"/>
    <col min="4879" max="4879" width="13" style="29" customWidth="1"/>
    <col min="4880" max="5127" width="9.109375" style="29"/>
    <col min="5128" max="5128" width="32.5546875" style="29" customWidth="1"/>
    <col min="5129" max="5132" width="15.6640625" style="29" customWidth="1"/>
    <col min="5133" max="5133" width="12.6640625" style="29" customWidth="1"/>
    <col min="5134" max="5134" width="9.109375" style="29"/>
    <col min="5135" max="5135" width="13" style="29" customWidth="1"/>
    <col min="5136" max="5383" width="9.109375" style="29"/>
    <col min="5384" max="5384" width="32.5546875" style="29" customWidth="1"/>
    <col min="5385" max="5388" width="15.6640625" style="29" customWidth="1"/>
    <col min="5389" max="5389" width="12.6640625" style="29" customWidth="1"/>
    <col min="5390" max="5390" width="9.109375" style="29"/>
    <col min="5391" max="5391" width="13" style="29" customWidth="1"/>
    <col min="5392" max="5639" width="9.109375" style="29"/>
    <col min="5640" max="5640" width="32.5546875" style="29" customWidth="1"/>
    <col min="5641" max="5644" width="15.6640625" style="29" customWidth="1"/>
    <col min="5645" max="5645" width="12.6640625" style="29" customWidth="1"/>
    <col min="5646" max="5646" width="9.109375" style="29"/>
    <col min="5647" max="5647" width="13" style="29" customWidth="1"/>
    <col min="5648" max="5895" width="9.109375" style="29"/>
    <col min="5896" max="5896" width="32.5546875" style="29" customWidth="1"/>
    <col min="5897" max="5900" width="15.6640625" style="29" customWidth="1"/>
    <col min="5901" max="5901" width="12.6640625" style="29" customWidth="1"/>
    <col min="5902" max="5902" width="9.109375" style="29"/>
    <col min="5903" max="5903" width="13" style="29" customWidth="1"/>
    <col min="5904" max="6151" width="9.109375" style="29"/>
    <col min="6152" max="6152" width="32.5546875" style="29" customWidth="1"/>
    <col min="6153" max="6156" width="15.6640625" style="29" customWidth="1"/>
    <col min="6157" max="6157" width="12.6640625" style="29" customWidth="1"/>
    <col min="6158" max="6158" width="9.109375" style="29"/>
    <col min="6159" max="6159" width="13" style="29" customWidth="1"/>
    <col min="6160" max="6407" width="9.109375" style="29"/>
    <col min="6408" max="6408" width="32.5546875" style="29" customWidth="1"/>
    <col min="6409" max="6412" width="15.6640625" style="29" customWidth="1"/>
    <col min="6413" max="6413" width="12.6640625" style="29" customWidth="1"/>
    <col min="6414" max="6414" width="9.109375" style="29"/>
    <col min="6415" max="6415" width="13" style="29" customWidth="1"/>
    <col min="6416" max="6663" width="9.109375" style="29"/>
    <col min="6664" max="6664" width="32.5546875" style="29" customWidth="1"/>
    <col min="6665" max="6668" width="15.6640625" style="29" customWidth="1"/>
    <col min="6669" max="6669" width="12.6640625" style="29" customWidth="1"/>
    <col min="6670" max="6670" width="9.109375" style="29"/>
    <col min="6671" max="6671" width="13" style="29" customWidth="1"/>
    <col min="6672" max="6919" width="9.109375" style="29"/>
    <col min="6920" max="6920" width="32.5546875" style="29" customWidth="1"/>
    <col min="6921" max="6924" width="15.6640625" style="29" customWidth="1"/>
    <col min="6925" max="6925" width="12.6640625" style="29" customWidth="1"/>
    <col min="6926" max="6926" width="9.109375" style="29"/>
    <col min="6927" max="6927" width="13" style="29" customWidth="1"/>
    <col min="6928" max="7175" width="9.109375" style="29"/>
    <col min="7176" max="7176" width="32.5546875" style="29" customWidth="1"/>
    <col min="7177" max="7180" width="15.6640625" style="29" customWidth="1"/>
    <col min="7181" max="7181" width="12.6640625" style="29" customWidth="1"/>
    <col min="7182" max="7182" width="9.109375" style="29"/>
    <col min="7183" max="7183" width="13" style="29" customWidth="1"/>
    <col min="7184" max="7431" width="9.109375" style="29"/>
    <col min="7432" max="7432" width="32.5546875" style="29" customWidth="1"/>
    <col min="7433" max="7436" width="15.6640625" style="29" customWidth="1"/>
    <col min="7437" max="7437" width="12.6640625" style="29" customWidth="1"/>
    <col min="7438" max="7438" width="9.109375" style="29"/>
    <col min="7439" max="7439" width="13" style="29" customWidth="1"/>
    <col min="7440" max="7687" width="9.109375" style="29"/>
    <col min="7688" max="7688" width="32.5546875" style="29" customWidth="1"/>
    <col min="7689" max="7692" width="15.6640625" style="29" customWidth="1"/>
    <col min="7693" max="7693" width="12.6640625" style="29" customWidth="1"/>
    <col min="7694" max="7694" width="9.109375" style="29"/>
    <col min="7695" max="7695" width="13" style="29" customWidth="1"/>
    <col min="7696" max="7943" width="9.109375" style="29"/>
    <col min="7944" max="7944" width="32.5546875" style="29" customWidth="1"/>
    <col min="7945" max="7948" width="15.6640625" style="29" customWidth="1"/>
    <col min="7949" max="7949" width="12.6640625" style="29" customWidth="1"/>
    <col min="7950" max="7950" width="9.109375" style="29"/>
    <col min="7951" max="7951" width="13" style="29" customWidth="1"/>
    <col min="7952" max="8199" width="9.109375" style="29"/>
    <col min="8200" max="8200" width="32.5546875" style="29" customWidth="1"/>
    <col min="8201" max="8204" width="15.6640625" style="29" customWidth="1"/>
    <col min="8205" max="8205" width="12.6640625" style="29" customWidth="1"/>
    <col min="8206" max="8206" width="9.109375" style="29"/>
    <col min="8207" max="8207" width="13" style="29" customWidth="1"/>
    <col min="8208" max="8455" width="9.109375" style="29"/>
    <col min="8456" max="8456" width="32.5546875" style="29" customWidth="1"/>
    <col min="8457" max="8460" width="15.6640625" style="29" customWidth="1"/>
    <col min="8461" max="8461" width="12.6640625" style="29" customWidth="1"/>
    <col min="8462" max="8462" width="9.109375" style="29"/>
    <col min="8463" max="8463" width="13" style="29" customWidth="1"/>
    <col min="8464" max="8711" width="9.109375" style="29"/>
    <col min="8712" max="8712" width="32.5546875" style="29" customWidth="1"/>
    <col min="8713" max="8716" width="15.6640625" style="29" customWidth="1"/>
    <col min="8717" max="8717" width="12.6640625" style="29" customWidth="1"/>
    <col min="8718" max="8718" width="9.109375" style="29"/>
    <col min="8719" max="8719" width="13" style="29" customWidth="1"/>
    <col min="8720" max="8967" width="9.109375" style="29"/>
    <col min="8968" max="8968" width="32.5546875" style="29" customWidth="1"/>
    <col min="8969" max="8972" width="15.6640625" style="29" customWidth="1"/>
    <col min="8973" max="8973" width="12.6640625" style="29" customWidth="1"/>
    <col min="8974" max="8974" width="9.109375" style="29"/>
    <col min="8975" max="8975" width="13" style="29" customWidth="1"/>
    <col min="8976" max="9223" width="9.109375" style="29"/>
    <col min="9224" max="9224" width="32.5546875" style="29" customWidth="1"/>
    <col min="9225" max="9228" width="15.6640625" style="29" customWidth="1"/>
    <col min="9229" max="9229" width="12.6640625" style="29" customWidth="1"/>
    <col min="9230" max="9230" width="9.109375" style="29"/>
    <col min="9231" max="9231" width="13" style="29" customWidth="1"/>
    <col min="9232" max="9479" width="9.109375" style="29"/>
    <col min="9480" max="9480" width="32.5546875" style="29" customWidth="1"/>
    <col min="9481" max="9484" width="15.6640625" style="29" customWidth="1"/>
    <col min="9485" max="9485" width="12.6640625" style="29" customWidth="1"/>
    <col min="9486" max="9486" width="9.109375" style="29"/>
    <col min="9487" max="9487" width="13" style="29" customWidth="1"/>
    <col min="9488" max="9735" width="9.109375" style="29"/>
    <col min="9736" max="9736" width="32.5546875" style="29" customWidth="1"/>
    <col min="9737" max="9740" width="15.6640625" style="29" customWidth="1"/>
    <col min="9741" max="9741" width="12.6640625" style="29" customWidth="1"/>
    <col min="9742" max="9742" width="9.109375" style="29"/>
    <col min="9743" max="9743" width="13" style="29" customWidth="1"/>
    <col min="9744" max="9991" width="9.109375" style="29"/>
    <col min="9992" max="9992" width="32.5546875" style="29" customWidth="1"/>
    <col min="9993" max="9996" width="15.6640625" style="29" customWidth="1"/>
    <col min="9997" max="9997" width="12.6640625" style="29" customWidth="1"/>
    <col min="9998" max="9998" width="9.109375" style="29"/>
    <col min="9999" max="9999" width="13" style="29" customWidth="1"/>
    <col min="10000" max="10247" width="9.109375" style="29"/>
    <col min="10248" max="10248" width="32.5546875" style="29" customWidth="1"/>
    <col min="10249" max="10252" width="15.6640625" style="29" customWidth="1"/>
    <col min="10253" max="10253" width="12.6640625" style="29" customWidth="1"/>
    <col min="10254" max="10254" width="9.109375" style="29"/>
    <col min="10255" max="10255" width="13" style="29" customWidth="1"/>
    <col min="10256" max="10503" width="9.109375" style="29"/>
    <col min="10504" max="10504" width="32.5546875" style="29" customWidth="1"/>
    <col min="10505" max="10508" width="15.6640625" style="29" customWidth="1"/>
    <col min="10509" max="10509" width="12.6640625" style="29" customWidth="1"/>
    <col min="10510" max="10510" width="9.109375" style="29"/>
    <col min="10511" max="10511" width="13" style="29" customWidth="1"/>
    <col min="10512" max="10759" width="9.109375" style="29"/>
    <col min="10760" max="10760" width="32.5546875" style="29" customWidth="1"/>
    <col min="10761" max="10764" width="15.6640625" style="29" customWidth="1"/>
    <col min="10765" max="10765" width="12.6640625" style="29" customWidth="1"/>
    <col min="10766" max="10766" width="9.109375" style="29"/>
    <col min="10767" max="10767" width="13" style="29" customWidth="1"/>
    <col min="10768" max="11015" width="9.109375" style="29"/>
    <col min="11016" max="11016" width="32.5546875" style="29" customWidth="1"/>
    <col min="11017" max="11020" width="15.6640625" style="29" customWidth="1"/>
    <col min="11021" max="11021" width="12.6640625" style="29" customWidth="1"/>
    <col min="11022" max="11022" width="9.109375" style="29"/>
    <col min="11023" max="11023" width="13" style="29" customWidth="1"/>
    <col min="11024" max="11271" width="9.109375" style="29"/>
    <col min="11272" max="11272" width="32.5546875" style="29" customWidth="1"/>
    <col min="11273" max="11276" width="15.6640625" style="29" customWidth="1"/>
    <col min="11277" max="11277" width="12.6640625" style="29" customWidth="1"/>
    <col min="11278" max="11278" width="9.109375" style="29"/>
    <col min="11279" max="11279" width="13" style="29" customWidth="1"/>
    <col min="11280" max="11527" width="9.109375" style="29"/>
    <col min="11528" max="11528" width="32.5546875" style="29" customWidth="1"/>
    <col min="11529" max="11532" width="15.6640625" style="29" customWidth="1"/>
    <col min="11533" max="11533" width="12.6640625" style="29" customWidth="1"/>
    <col min="11534" max="11534" width="9.109375" style="29"/>
    <col min="11535" max="11535" width="13" style="29" customWidth="1"/>
    <col min="11536" max="11783" width="9.109375" style="29"/>
    <col min="11784" max="11784" width="32.5546875" style="29" customWidth="1"/>
    <col min="11785" max="11788" width="15.6640625" style="29" customWidth="1"/>
    <col min="11789" max="11789" width="12.6640625" style="29" customWidth="1"/>
    <col min="11790" max="11790" width="9.109375" style="29"/>
    <col min="11791" max="11791" width="13" style="29" customWidth="1"/>
    <col min="11792" max="12039" width="9.109375" style="29"/>
    <col min="12040" max="12040" width="32.5546875" style="29" customWidth="1"/>
    <col min="12041" max="12044" width="15.6640625" style="29" customWidth="1"/>
    <col min="12045" max="12045" width="12.6640625" style="29" customWidth="1"/>
    <col min="12046" max="12046" width="9.109375" style="29"/>
    <col min="12047" max="12047" width="13" style="29" customWidth="1"/>
    <col min="12048" max="12295" width="9.109375" style="29"/>
    <col min="12296" max="12296" width="32.5546875" style="29" customWidth="1"/>
    <col min="12297" max="12300" width="15.6640625" style="29" customWidth="1"/>
    <col min="12301" max="12301" width="12.6640625" style="29" customWidth="1"/>
    <col min="12302" max="12302" width="9.109375" style="29"/>
    <col min="12303" max="12303" width="13" style="29" customWidth="1"/>
    <col min="12304" max="12551" width="9.109375" style="29"/>
    <col min="12552" max="12552" width="32.5546875" style="29" customWidth="1"/>
    <col min="12553" max="12556" width="15.6640625" style="29" customWidth="1"/>
    <col min="12557" max="12557" width="12.6640625" style="29" customWidth="1"/>
    <col min="12558" max="12558" width="9.109375" style="29"/>
    <col min="12559" max="12559" width="13" style="29" customWidth="1"/>
    <col min="12560" max="12807" width="9.109375" style="29"/>
    <col min="12808" max="12808" width="32.5546875" style="29" customWidth="1"/>
    <col min="12809" max="12812" width="15.6640625" style="29" customWidth="1"/>
    <col min="12813" max="12813" width="12.6640625" style="29" customWidth="1"/>
    <col min="12814" max="12814" width="9.109375" style="29"/>
    <col min="12815" max="12815" width="13" style="29" customWidth="1"/>
    <col min="12816" max="13063" width="9.109375" style="29"/>
    <col min="13064" max="13064" width="32.5546875" style="29" customWidth="1"/>
    <col min="13065" max="13068" width="15.6640625" style="29" customWidth="1"/>
    <col min="13069" max="13069" width="12.6640625" style="29" customWidth="1"/>
    <col min="13070" max="13070" width="9.109375" style="29"/>
    <col min="13071" max="13071" width="13" style="29" customWidth="1"/>
    <col min="13072" max="13319" width="9.109375" style="29"/>
    <col min="13320" max="13320" width="32.5546875" style="29" customWidth="1"/>
    <col min="13321" max="13324" width="15.6640625" style="29" customWidth="1"/>
    <col min="13325" max="13325" width="12.6640625" style="29" customWidth="1"/>
    <col min="13326" max="13326" width="9.109375" style="29"/>
    <col min="13327" max="13327" width="13" style="29" customWidth="1"/>
    <col min="13328" max="13575" width="9.109375" style="29"/>
    <col min="13576" max="13576" width="32.5546875" style="29" customWidth="1"/>
    <col min="13577" max="13580" width="15.6640625" style="29" customWidth="1"/>
    <col min="13581" max="13581" width="12.6640625" style="29" customWidth="1"/>
    <col min="13582" max="13582" width="9.109375" style="29"/>
    <col min="13583" max="13583" width="13" style="29" customWidth="1"/>
    <col min="13584" max="13831" width="9.109375" style="29"/>
    <col min="13832" max="13832" width="32.5546875" style="29" customWidth="1"/>
    <col min="13833" max="13836" width="15.6640625" style="29" customWidth="1"/>
    <col min="13837" max="13837" width="12.6640625" style="29" customWidth="1"/>
    <col min="13838" max="13838" width="9.109375" style="29"/>
    <col min="13839" max="13839" width="13" style="29" customWidth="1"/>
    <col min="13840" max="14087" width="9.109375" style="29"/>
    <col min="14088" max="14088" width="32.5546875" style="29" customWidth="1"/>
    <col min="14089" max="14092" width="15.6640625" style="29" customWidth="1"/>
    <col min="14093" max="14093" width="12.6640625" style="29" customWidth="1"/>
    <col min="14094" max="14094" width="9.109375" style="29"/>
    <col min="14095" max="14095" width="13" style="29" customWidth="1"/>
    <col min="14096" max="14343" width="9.109375" style="29"/>
    <col min="14344" max="14344" width="32.5546875" style="29" customWidth="1"/>
    <col min="14345" max="14348" width="15.6640625" style="29" customWidth="1"/>
    <col min="14349" max="14349" width="12.6640625" style="29" customWidth="1"/>
    <col min="14350" max="14350" width="9.109375" style="29"/>
    <col min="14351" max="14351" width="13" style="29" customWidth="1"/>
    <col min="14352" max="14599" width="9.109375" style="29"/>
    <col min="14600" max="14600" width="32.5546875" style="29" customWidth="1"/>
    <col min="14601" max="14604" width="15.6640625" style="29" customWidth="1"/>
    <col min="14605" max="14605" width="12.6640625" style="29" customWidth="1"/>
    <col min="14606" max="14606" width="9.109375" style="29"/>
    <col min="14607" max="14607" width="13" style="29" customWidth="1"/>
    <col min="14608" max="14855" width="9.109375" style="29"/>
    <col min="14856" max="14856" width="32.5546875" style="29" customWidth="1"/>
    <col min="14857" max="14860" width="15.6640625" style="29" customWidth="1"/>
    <col min="14861" max="14861" width="12.6640625" style="29" customWidth="1"/>
    <col min="14862" max="14862" width="9.109375" style="29"/>
    <col min="14863" max="14863" width="13" style="29" customWidth="1"/>
    <col min="14864" max="15111" width="9.109375" style="29"/>
    <col min="15112" max="15112" width="32.5546875" style="29" customWidth="1"/>
    <col min="15113" max="15116" width="15.6640625" style="29" customWidth="1"/>
    <col min="15117" max="15117" width="12.6640625" style="29" customWidth="1"/>
    <col min="15118" max="15118" width="9.109375" style="29"/>
    <col min="15119" max="15119" width="13" style="29" customWidth="1"/>
    <col min="15120" max="15367" width="9.109375" style="29"/>
    <col min="15368" max="15368" width="32.5546875" style="29" customWidth="1"/>
    <col min="15369" max="15372" width="15.6640625" style="29" customWidth="1"/>
    <col min="15373" max="15373" width="12.6640625" style="29" customWidth="1"/>
    <col min="15374" max="15374" width="9.109375" style="29"/>
    <col min="15375" max="15375" width="13" style="29" customWidth="1"/>
    <col min="15376" max="15623" width="9.109375" style="29"/>
    <col min="15624" max="15624" width="32.5546875" style="29" customWidth="1"/>
    <col min="15625" max="15628" width="15.6640625" style="29" customWidth="1"/>
    <col min="15629" max="15629" width="12.6640625" style="29" customWidth="1"/>
    <col min="15630" max="15630" width="9.109375" style="29"/>
    <col min="15631" max="15631" width="13" style="29" customWidth="1"/>
    <col min="15632" max="15879" width="9.109375" style="29"/>
    <col min="15880" max="15880" width="32.5546875" style="29" customWidth="1"/>
    <col min="15881" max="15884" width="15.6640625" style="29" customWidth="1"/>
    <col min="15885" max="15885" width="12.6640625" style="29" customWidth="1"/>
    <col min="15886" max="15886" width="9.109375" style="29"/>
    <col min="15887" max="15887" width="13" style="29" customWidth="1"/>
    <col min="15888" max="16135" width="9.109375" style="29"/>
    <col min="16136" max="16136" width="32.5546875" style="29" customWidth="1"/>
    <col min="16137" max="16140" width="15.6640625" style="29" customWidth="1"/>
    <col min="16141" max="16141" width="12.6640625" style="29" customWidth="1"/>
    <col min="16142" max="16142" width="9.109375" style="29"/>
    <col min="16143" max="16143" width="13" style="29" customWidth="1"/>
    <col min="16144" max="16384" width="9.109375" style="29"/>
  </cols>
  <sheetData>
    <row r="1" spans="2:18" ht="24" customHeight="1">
      <c r="B1" s="809" t="s">
        <v>274</v>
      </c>
      <c r="C1" s="809"/>
      <c r="D1" s="809"/>
      <c r="E1" s="809"/>
      <c r="F1" s="809"/>
      <c r="G1" s="809"/>
      <c r="H1" s="809"/>
      <c r="I1" s="809"/>
      <c r="J1" s="809"/>
      <c r="K1" s="809"/>
      <c r="N1" s="29"/>
      <c r="O1" s="29"/>
      <c r="P1" s="29"/>
      <c r="Q1" s="29"/>
    </row>
    <row r="2" spans="2:18" ht="10.5" customHeight="1">
      <c r="D2" s="26"/>
      <c r="N2" s="29"/>
      <c r="O2" s="29"/>
      <c r="P2" s="29"/>
      <c r="Q2" s="29"/>
    </row>
    <row r="3" spans="2:18" ht="18" customHeight="1">
      <c r="B3" s="30" t="str">
        <f>Orçamento!E2</f>
        <v>PONTE CÓRREGO MATEIRO - GO-215</v>
      </c>
      <c r="C3" s="30"/>
      <c r="D3" s="26"/>
      <c r="N3" s="29"/>
      <c r="O3" s="29"/>
      <c r="P3" s="29"/>
      <c r="Q3" s="29"/>
    </row>
    <row r="4" spans="2:18" ht="18" hidden="1" customHeight="1">
      <c r="D4" s="26"/>
      <c r="N4" s="29"/>
      <c r="O4" s="29"/>
      <c r="P4" s="29"/>
      <c r="Q4" s="29"/>
    </row>
    <row r="5" spans="2:18" ht="8.25" customHeight="1">
      <c r="B5" s="31"/>
      <c r="C5" s="31"/>
      <c r="D5" s="26"/>
      <c r="I5" s="32"/>
      <c r="K5" s="32"/>
      <c r="N5" s="29"/>
      <c r="O5" s="29"/>
      <c r="P5" s="29"/>
      <c r="Q5" s="29"/>
    </row>
    <row r="6" spans="2:18" ht="18" customHeight="1">
      <c r="B6" s="33" t="s">
        <v>313</v>
      </c>
      <c r="C6" s="33"/>
      <c r="D6" s="26"/>
      <c r="N6" s="29"/>
      <c r="O6" s="29"/>
      <c r="P6" s="29"/>
      <c r="Q6" s="29"/>
    </row>
    <row r="7" spans="2:18" ht="9.9" customHeight="1" thickBot="1">
      <c r="B7" s="31"/>
      <c r="C7" s="31"/>
      <c r="D7" s="34"/>
      <c r="E7" s="34"/>
      <c r="F7" s="34"/>
      <c r="G7" s="34"/>
      <c r="H7" s="34"/>
      <c r="N7" s="29"/>
      <c r="O7" s="29"/>
      <c r="P7" s="29"/>
      <c r="Q7" s="29"/>
    </row>
    <row r="8" spans="2:18" ht="18" customHeight="1">
      <c r="B8" s="35" t="s">
        <v>377</v>
      </c>
      <c r="C8" s="36"/>
      <c r="D8" s="37"/>
      <c r="E8" s="37"/>
      <c r="F8" s="37"/>
      <c r="G8" s="37"/>
      <c r="H8" s="37"/>
      <c r="I8" s="807" t="s">
        <v>319</v>
      </c>
      <c r="J8" s="807"/>
      <c r="K8" s="807" t="s">
        <v>320</v>
      </c>
      <c r="L8" s="808"/>
      <c r="N8" s="29"/>
      <c r="O8" s="29"/>
      <c r="P8" s="29"/>
      <c r="Q8" s="29"/>
      <c r="R8" s="29"/>
    </row>
    <row r="9" spans="2:18" ht="18" customHeight="1">
      <c r="B9" s="38" t="s">
        <v>278</v>
      </c>
      <c r="C9" s="39" t="s">
        <v>277</v>
      </c>
      <c r="D9" s="26" t="s">
        <v>275</v>
      </c>
      <c r="E9" s="26" t="s">
        <v>245</v>
      </c>
      <c r="F9" s="26" t="s">
        <v>276</v>
      </c>
      <c r="G9" s="26" t="s">
        <v>244</v>
      </c>
      <c r="H9" s="26" t="s">
        <v>279</v>
      </c>
      <c r="I9" s="28" t="s">
        <v>318</v>
      </c>
      <c r="J9" s="26" t="s">
        <v>280</v>
      </c>
      <c r="K9" s="28" t="s">
        <v>317</v>
      </c>
      <c r="L9" s="40" t="s">
        <v>280</v>
      </c>
      <c r="N9" s="29"/>
      <c r="O9" s="29"/>
      <c r="P9" s="29"/>
      <c r="Q9" s="29"/>
      <c r="R9" s="29"/>
    </row>
    <row r="10" spans="2:18" ht="18" customHeight="1">
      <c r="B10" s="41" t="s">
        <v>383</v>
      </c>
      <c r="C10" s="59">
        <v>45150</v>
      </c>
      <c r="D10" s="26" t="s">
        <v>282</v>
      </c>
      <c r="E10" s="26">
        <f>Orçamento!G19+Orçamento!G24+Orçamento!G31+Orçamento!G42+Orçamento!G49+Orçamento!G53</f>
        <v>1039.45</v>
      </c>
      <c r="F10" s="63">
        <f>((0.075*0.075*0.44922)+(0.017*0.4043)+(0.025*0.05*0.19908)+(0.025*0.07*2.09003)+(0.025*0.3*0.35938))*1.1</f>
        <v>1.7601886500000004E-2</v>
      </c>
      <c r="G10" s="354" t="s">
        <v>283</v>
      </c>
      <c r="H10" s="26">
        <f>ROUND(F10*E10,2)</f>
        <v>18.3</v>
      </c>
      <c r="I10" s="43">
        <f>DT´s!$E$6</f>
        <v>5</v>
      </c>
      <c r="J10" s="26">
        <f>ROUND(I10*H10,2)</f>
        <v>91.5</v>
      </c>
      <c r="K10" s="43">
        <f>DT´s!$F$6</f>
        <v>0</v>
      </c>
      <c r="L10" s="40">
        <f>ROUND(K10*H10,2)</f>
        <v>0</v>
      </c>
      <c r="N10" s="29"/>
      <c r="O10" s="29"/>
      <c r="P10" s="29"/>
      <c r="Q10" s="29"/>
      <c r="R10" s="29"/>
    </row>
    <row r="11" spans="2:18" ht="18" customHeight="1">
      <c r="B11" s="41" t="s">
        <v>285</v>
      </c>
      <c r="C11" s="59">
        <v>45135</v>
      </c>
      <c r="D11" s="26" t="s">
        <v>282</v>
      </c>
      <c r="E11" s="26">
        <f>Orçamento!G46+Orçamento!G29</f>
        <v>1989.4399999999998</v>
      </c>
      <c r="F11" s="63">
        <f>(PI()*(0.06^2)*(0.4))+((PI()*((0.1)^2))*0.25)+(0.025*0.07*1)*1.1</f>
        <v>1.4302875055143785E-2</v>
      </c>
      <c r="G11" s="354" t="s">
        <v>283</v>
      </c>
      <c r="H11" s="26">
        <f>ROUND(F11*E11,2)</f>
        <v>28.45</v>
      </c>
      <c r="I11" s="43">
        <f>DT´s!$E$6</f>
        <v>5</v>
      </c>
      <c r="J11" s="26">
        <f t="shared" ref="J11:J16" si="0">ROUND(I11*H11,2)</f>
        <v>142.25</v>
      </c>
      <c r="K11" s="43">
        <f>DT´s!$F$6</f>
        <v>0</v>
      </c>
      <c r="L11" s="40">
        <f t="shared" ref="L11:L16" si="1">ROUND(K11*H11,2)</f>
        <v>0</v>
      </c>
      <c r="N11" s="29"/>
      <c r="O11" s="29"/>
      <c r="P11" s="29"/>
      <c r="Q11" s="29"/>
      <c r="R11" s="29"/>
    </row>
    <row r="12" spans="2:18" ht="18" hidden="1" customHeight="1">
      <c r="B12" s="41" t="s">
        <v>429</v>
      </c>
      <c r="C12" s="59" t="s">
        <v>430</v>
      </c>
      <c r="D12" s="26" t="s">
        <v>282</v>
      </c>
      <c r="E12" s="26">
        <f>Orçamento!G9</f>
        <v>0</v>
      </c>
      <c r="F12" s="42">
        <v>2.18E-2</v>
      </c>
      <c r="G12" s="354" t="s">
        <v>283</v>
      </c>
      <c r="H12" s="26">
        <v>2.74</v>
      </c>
      <c r="I12" s="43">
        <f>DT´s!$E$6</f>
        <v>5</v>
      </c>
      <c r="J12" s="26">
        <f t="shared" si="0"/>
        <v>13.7</v>
      </c>
      <c r="K12" s="43">
        <f>DT´s!$F$6</f>
        <v>0</v>
      </c>
      <c r="L12" s="40">
        <f t="shared" si="1"/>
        <v>0</v>
      </c>
      <c r="N12" s="29"/>
      <c r="O12" s="29"/>
      <c r="P12" s="29"/>
      <c r="Q12" s="29"/>
      <c r="R12" s="29"/>
    </row>
    <row r="13" spans="2:18" ht="18" customHeight="1">
      <c r="B13" s="41" t="s">
        <v>287</v>
      </c>
      <c r="C13" s="59">
        <v>45155</v>
      </c>
      <c r="D13" s="26" t="s">
        <v>288</v>
      </c>
      <c r="E13" s="26">
        <f>Orçamento!G17+Orçamento!G21+Orçamento!G27+Orçamento!G33+Orçamento!G45+Orçamento!G50+Orçamento!G54</f>
        <v>43221.04</v>
      </c>
      <c r="F13" s="42">
        <v>1.1000000000000001E-3</v>
      </c>
      <c r="G13" s="60" t="s">
        <v>289</v>
      </c>
      <c r="H13" s="26">
        <f>ROUND(F13*E13,2)</f>
        <v>47.54</v>
      </c>
      <c r="I13" s="43">
        <f>DT´s!$E$6</f>
        <v>5</v>
      </c>
      <c r="J13" s="26">
        <f t="shared" si="0"/>
        <v>237.7</v>
      </c>
      <c r="K13" s="43">
        <f>DT´s!$F$6</f>
        <v>0</v>
      </c>
      <c r="L13" s="40">
        <f t="shared" si="1"/>
        <v>0</v>
      </c>
      <c r="N13" s="29"/>
      <c r="O13" s="29"/>
      <c r="P13" s="29"/>
      <c r="Q13" s="29"/>
      <c r="R13" s="29"/>
    </row>
    <row r="14" spans="2:18" ht="18" hidden="1" customHeight="1">
      <c r="B14" s="41" t="s">
        <v>297</v>
      </c>
      <c r="C14" s="59" t="s">
        <v>380</v>
      </c>
      <c r="D14" s="26" t="s">
        <v>290</v>
      </c>
      <c r="E14" s="26">
        <f>Orçamento!G34</f>
        <v>0</v>
      </c>
      <c r="F14" s="355">
        <v>1E-3</v>
      </c>
      <c r="G14" s="60" t="s">
        <v>289</v>
      </c>
      <c r="H14" s="26">
        <f>ROUND(F14*E14,2)</f>
        <v>0</v>
      </c>
      <c r="I14" s="43">
        <f>DT´s!$E$6</f>
        <v>5</v>
      </c>
      <c r="J14" s="26">
        <f t="shared" si="0"/>
        <v>0</v>
      </c>
      <c r="K14" s="43">
        <f>DT´s!$F$6</f>
        <v>0</v>
      </c>
      <c r="L14" s="40">
        <f t="shared" si="1"/>
        <v>0</v>
      </c>
      <c r="N14" s="29"/>
      <c r="O14" s="29"/>
      <c r="P14" s="29"/>
      <c r="Q14" s="29"/>
      <c r="R14" s="29"/>
    </row>
    <row r="15" spans="2:18" ht="18" hidden="1" customHeight="1">
      <c r="B15" s="41" t="s">
        <v>342</v>
      </c>
      <c r="C15" s="59"/>
      <c r="D15" s="26" t="s">
        <v>199</v>
      </c>
      <c r="F15" s="42">
        <f>(62)/1000</f>
        <v>6.2E-2</v>
      </c>
      <c r="G15" s="60" t="s">
        <v>343</v>
      </c>
      <c r="H15" s="26">
        <f>ROUND(F15*E15,2)</f>
        <v>0</v>
      </c>
      <c r="I15" s="43">
        <f>DT´s!$E$6</f>
        <v>5</v>
      </c>
      <c r="J15" s="26">
        <f t="shared" si="0"/>
        <v>0</v>
      </c>
      <c r="K15" s="43">
        <f>DT´s!$F$6</f>
        <v>0</v>
      </c>
      <c r="L15" s="40">
        <f t="shared" si="1"/>
        <v>0</v>
      </c>
      <c r="N15" s="29"/>
      <c r="O15" s="29"/>
      <c r="P15" s="29"/>
      <c r="Q15" s="29"/>
      <c r="R15" s="29"/>
    </row>
    <row r="16" spans="2:18" ht="18" hidden="1" customHeight="1">
      <c r="B16" s="41" t="s">
        <v>241</v>
      </c>
      <c r="C16" s="59" t="s">
        <v>381</v>
      </c>
      <c r="D16" s="26" t="s">
        <v>298</v>
      </c>
      <c r="E16" s="26">
        <f>Orçamento!G35+Orçamento!G36</f>
        <v>0</v>
      </c>
      <c r="F16" s="42">
        <v>1.2999999999999999E-3</v>
      </c>
      <c r="G16" s="60" t="s">
        <v>289</v>
      </c>
      <c r="H16" s="26">
        <f>ROUND(F16*E16,2)</f>
        <v>0</v>
      </c>
      <c r="I16" s="43">
        <f>DT´s!$E$6</f>
        <v>5</v>
      </c>
      <c r="J16" s="26">
        <f t="shared" si="0"/>
        <v>0</v>
      </c>
      <c r="K16" s="43">
        <f>DT´s!$F$6</f>
        <v>0</v>
      </c>
      <c r="L16" s="40">
        <f t="shared" si="1"/>
        <v>0</v>
      </c>
      <c r="N16" s="29"/>
      <c r="O16" s="29"/>
      <c r="P16" s="29"/>
      <c r="Q16" s="29"/>
      <c r="R16" s="29"/>
    </row>
    <row r="17" spans="2:18" ht="18" customHeight="1" thickBot="1">
      <c r="B17" s="45"/>
      <c r="C17" s="46"/>
      <c r="D17" s="47"/>
      <c r="E17" s="47"/>
      <c r="F17" s="356"/>
      <c r="G17" s="52" t="s">
        <v>291</v>
      </c>
      <c r="H17" s="48">
        <f>SUM(H10:H16)</f>
        <v>97.03</v>
      </c>
      <c r="I17" s="53"/>
      <c r="J17" s="48">
        <f>SUM(J10:J16)</f>
        <v>485.15</v>
      </c>
      <c r="K17" s="53"/>
      <c r="L17" s="357">
        <f>SUM(L10:L16)</f>
        <v>0</v>
      </c>
      <c r="N17" s="29"/>
      <c r="O17" s="29"/>
      <c r="P17" s="29"/>
      <c r="Q17" s="29"/>
      <c r="R17" s="29"/>
    </row>
    <row r="18" spans="2:18" ht="15" customHeight="1" thickBot="1">
      <c r="B18" s="66"/>
      <c r="C18" s="66"/>
      <c r="D18" s="67"/>
      <c r="E18" s="67"/>
      <c r="F18" s="527"/>
      <c r="G18" s="527"/>
      <c r="H18" s="67"/>
      <c r="I18" s="528"/>
      <c r="J18" s="67"/>
      <c r="K18" s="528"/>
      <c r="L18" s="67"/>
      <c r="N18" s="29"/>
      <c r="O18" s="29"/>
      <c r="P18" s="29"/>
      <c r="Q18" s="29"/>
      <c r="R18" s="29"/>
    </row>
    <row r="19" spans="2:18" ht="18" customHeight="1">
      <c r="B19" s="35" t="s">
        <v>378</v>
      </c>
      <c r="C19" s="36"/>
      <c r="D19" s="37"/>
      <c r="E19" s="37"/>
      <c r="F19" s="37"/>
      <c r="G19" s="37"/>
      <c r="H19" s="37"/>
      <c r="I19" s="807" t="s">
        <v>319</v>
      </c>
      <c r="J19" s="807"/>
      <c r="K19" s="807" t="s">
        <v>320</v>
      </c>
      <c r="L19" s="808"/>
      <c r="N19" s="29"/>
      <c r="O19" s="29"/>
      <c r="P19" s="29"/>
      <c r="Q19" s="29"/>
      <c r="R19" s="29"/>
    </row>
    <row r="20" spans="2:18" ht="18" customHeight="1">
      <c r="B20" s="38" t="s">
        <v>278</v>
      </c>
      <c r="C20" s="39" t="s">
        <v>277</v>
      </c>
      <c r="D20" s="26" t="s">
        <v>275</v>
      </c>
      <c r="E20" s="26" t="s">
        <v>245</v>
      </c>
      <c r="F20" s="26" t="s">
        <v>276</v>
      </c>
      <c r="G20" s="26" t="s">
        <v>244</v>
      </c>
      <c r="H20" s="26" t="s">
        <v>279</v>
      </c>
      <c r="I20" s="28" t="s">
        <v>234</v>
      </c>
      <c r="J20" s="26" t="s">
        <v>280</v>
      </c>
      <c r="K20" s="28" t="s">
        <v>234</v>
      </c>
      <c r="L20" s="40" t="s">
        <v>280</v>
      </c>
    </row>
    <row r="21" spans="2:18" ht="18" hidden="1" customHeight="1">
      <c r="B21" s="41" t="s">
        <v>297</v>
      </c>
      <c r="C21" s="59" t="str">
        <f>C14</f>
        <v>SICRO - 4507958</v>
      </c>
      <c r="D21" s="26" t="s">
        <v>290</v>
      </c>
      <c r="E21" s="26">
        <f>E14</f>
        <v>0</v>
      </c>
      <c r="F21" s="42">
        <v>1E-3</v>
      </c>
      <c r="G21" s="60" t="s">
        <v>289</v>
      </c>
      <c r="H21" s="26">
        <f>ROUND(F21*E21,2)</f>
        <v>0</v>
      </c>
      <c r="I21" s="43">
        <f>DT´s!$E$12</f>
        <v>0</v>
      </c>
      <c r="J21" s="26">
        <f>ROUND(I21*H21,2)</f>
        <v>0</v>
      </c>
      <c r="K21" s="43">
        <f>DT´s!$F$12</f>
        <v>0</v>
      </c>
      <c r="L21" s="40">
        <f>ROUND(K21*H21,2)</f>
        <v>0</v>
      </c>
    </row>
    <row r="22" spans="2:18" ht="18" hidden="1" customHeight="1">
      <c r="B22" s="41" t="s">
        <v>241</v>
      </c>
      <c r="C22" s="59" t="str">
        <f>C16</f>
        <v>SICRO - 4507783</v>
      </c>
      <c r="D22" s="26" t="s">
        <v>298</v>
      </c>
      <c r="E22" s="26">
        <f>E16</f>
        <v>0</v>
      </c>
      <c r="F22" s="42">
        <f>F16</f>
        <v>1.2999999999999999E-3</v>
      </c>
      <c r="G22" s="60" t="s">
        <v>289</v>
      </c>
      <c r="H22" s="26">
        <f t="shared" ref="H22:H35" si="2">ROUND(F22*E22,2)</f>
        <v>0</v>
      </c>
      <c r="I22" s="43">
        <f>DT´s!$E$12</f>
        <v>0</v>
      </c>
      <c r="J22" s="26">
        <f t="shared" ref="J22:J35" si="3">ROUND(I22*H22,2)</f>
        <v>0</v>
      </c>
      <c r="K22" s="43">
        <f>DT´s!$F$12</f>
        <v>0</v>
      </c>
      <c r="L22" s="40">
        <f t="shared" ref="L22:L35" si="4">ROUND(K22*H22,2)</f>
        <v>0</v>
      </c>
    </row>
    <row r="23" spans="2:18" ht="18" customHeight="1">
      <c r="B23" s="41" t="s">
        <v>488</v>
      </c>
      <c r="C23" s="59" t="s">
        <v>487</v>
      </c>
      <c r="D23" s="26" t="s">
        <v>286</v>
      </c>
      <c r="E23" s="26">
        <f>Orçamento!G14+Orçamento!G15</f>
        <v>288</v>
      </c>
      <c r="F23" s="42">
        <f>0.083</f>
        <v>8.3000000000000004E-2</v>
      </c>
      <c r="G23" s="60" t="s">
        <v>343</v>
      </c>
      <c r="H23" s="26">
        <f t="shared" si="2"/>
        <v>23.9</v>
      </c>
      <c r="I23" s="43">
        <f>DT´s!$E$10</f>
        <v>0</v>
      </c>
      <c r="J23" s="26">
        <f t="shared" si="3"/>
        <v>0</v>
      </c>
      <c r="K23" s="43">
        <f>DT´s!$F$10</f>
        <v>61</v>
      </c>
      <c r="L23" s="40">
        <f t="shared" si="4"/>
        <v>1457.9</v>
      </c>
    </row>
    <row r="24" spans="2:18" ht="18" customHeight="1">
      <c r="B24" s="331" t="s">
        <v>546</v>
      </c>
      <c r="C24" s="59">
        <v>42856</v>
      </c>
      <c r="D24" s="26" t="s">
        <v>286</v>
      </c>
      <c r="E24" s="26">
        <f>Orçamento!G64</f>
        <v>392.73</v>
      </c>
      <c r="F24" s="42">
        <f>0.15*0.35</f>
        <v>5.2499999999999998E-2</v>
      </c>
      <c r="G24" s="60" t="s">
        <v>343</v>
      </c>
      <c r="H24" s="26">
        <f t="shared" si="2"/>
        <v>20.62</v>
      </c>
      <c r="I24" s="43">
        <f>DT´s!$E$10</f>
        <v>0</v>
      </c>
      <c r="J24" s="26">
        <f t="shared" si="3"/>
        <v>0</v>
      </c>
      <c r="K24" s="43">
        <f>DT´s!$F$10</f>
        <v>61</v>
      </c>
      <c r="L24" s="40">
        <f t="shared" si="4"/>
        <v>1257.82</v>
      </c>
    </row>
    <row r="25" spans="2:18" ht="18" customHeight="1">
      <c r="B25" s="41" t="s">
        <v>1276</v>
      </c>
      <c r="C25" s="59">
        <v>45050</v>
      </c>
      <c r="D25" s="26" t="s">
        <v>286</v>
      </c>
      <c r="E25" s="26">
        <f>Orçamento!G22</f>
        <v>1.28</v>
      </c>
      <c r="F25" s="42">
        <v>0.33200000000000002</v>
      </c>
      <c r="G25" s="60" t="s">
        <v>292</v>
      </c>
      <c r="H25" s="26">
        <f t="shared" si="2"/>
        <v>0.42</v>
      </c>
      <c r="I25" s="43">
        <f>DT´s!$E$10</f>
        <v>0</v>
      </c>
      <c r="J25" s="26">
        <f t="shared" si="3"/>
        <v>0</v>
      </c>
      <c r="K25" s="43">
        <f>DT´s!$F$10</f>
        <v>61</v>
      </c>
      <c r="L25" s="40">
        <f t="shared" si="4"/>
        <v>25.62</v>
      </c>
    </row>
    <row r="26" spans="2:18" ht="18" hidden="1" customHeight="1">
      <c r="B26" s="41" t="s">
        <v>382</v>
      </c>
      <c r="C26" s="59">
        <v>45125</v>
      </c>
      <c r="D26" s="26" t="s">
        <v>286</v>
      </c>
      <c r="E26" s="26">
        <v>0</v>
      </c>
      <c r="F26" s="42">
        <v>0.36399999999999999</v>
      </c>
      <c r="G26" s="60" t="s">
        <v>292</v>
      </c>
      <c r="H26" s="26">
        <f t="shared" si="2"/>
        <v>0</v>
      </c>
      <c r="I26" s="43">
        <f>DT´s!$E$10</f>
        <v>0</v>
      </c>
      <c r="J26" s="26">
        <f t="shared" si="3"/>
        <v>0</v>
      </c>
      <c r="K26" s="43">
        <f>DT´s!$F$10</f>
        <v>61</v>
      </c>
      <c r="L26" s="40">
        <f t="shared" si="4"/>
        <v>0</v>
      </c>
    </row>
    <row r="27" spans="2:18" ht="18" hidden="1" customHeight="1">
      <c r="B27" s="41" t="s">
        <v>353</v>
      </c>
      <c r="C27" s="59">
        <v>45165</v>
      </c>
      <c r="D27" s="26" t="s">
        <v>286</v>
      </c>
      <c r="E27" s="26">
        <f>Orçamento!G43+Orçamento!G67</f>
        <v>0</v>
      </c>
      <c r="F27" s="42">
        <v>0.38900000000000001</v>
      </c>
      <c r="G27" s="60" t="s">
        <v>292</v>
      </c>
      <c r="H27" s="26">
        <f t="shared" si="2"/>
        <v>0</v>
      </c>
      <c r="I27" s="43">
        <f>DT´s!$E$10</f>
        <v>0</v>
      </c>
      <c r="J27" s="26">
        <f t="shared" si="3"/>
        <v>0</v>
      </c>
      <c r="K27" s="43">
        <f>DT´s!$F$10</f>
        <v>61</v>
      </c>
      <c r="L27" s="40">
        <f t="shared" si="4"/>
        <v>0</v>
      </c>
    </row>
    <row r="28" spans="2:18" ht="18" customHeight="1">
      <c r="B28" s="41" t="s">
        <v>431</v>
      </c>
      <c r="C28" s="59">
        <v>45166</v>
      </c>
      <c r="D28" s="26" t="s">
        <v>286</v>
      </c>
      <c r="E28" s="26">
        <f>Orçamento!G20+Orçamento!G25+Orçamento!G50</f>
        <v>74.38</v>
      </c>
      <c r="F28" s="42">
        <v>0.42199999999999999</v>
      </c>
      <c r="G28" s="60" t="s">
        <v>292</v>
      </c>
      <c r="H28" s="26">
        <f t="shared" si="2"/>
        <v>31.39</v>
      </c>
      <c r="I28" s="43">
        <f>DT´s!$E$10</f>
        <v>0</v>
      </c>
      <c r="J28" s="26">
        <f t="shared" si="3"/>
        <v>0</v>
      </c>
      <c r="K28" s="43">
        <f>DT´s!$F$10</f>
        <v>61</v>
      </c>
      <c r="L28" s="40">
        <f t="shared" si="4"/>
        <v>1914.79</v>
      </c>
      <c r="N28" s="26">
        <f>Orçamento!G55+Orçamento!G51+Orçamento!G44+Orçamento!G32+Orçamento!G25+Orçamento!G20</f>
        <v>3815.9300000000003</v>
      </c>
    </row>
    <row r="29" spans="2:18" ht="18" customHeight="1">
      <c r="B29" s="41" t="s">
        <v>390</v>
      </c>
      <c r="C29" s="59">
        <v>45167</v>
      </c>
      <c r="D29" s="26" t="s">
        <v>286</v>
      </c>
      <c r="E29" s="26">
        <f>Orçamento!G54+Orçamento!G44+Orçamento!G32</f>
        <v>205.59000000000003</v>
      </c>
      <c r="F29" s="42">
        <v>0.46700000000000003</v>
      </c>
      <c r="G29" s="60" t="s">
        <v>292</v>
      </c>
      <c r="H29" s="26">
        <f t="shared" si="2"/>
        <v>96.01</v>
      </c>
      <c r="I29" s="43">
        <f>DT´s!$E$10</f>
        <v>0</v>
      </c>
      <c r="J29" s="26">
        <f t="shared" si="3"/>
        <v>0</v>
      </c>
      <c r="K29" s="43">
        <f>DT´s!$F$10</f>
        <v>61</v>
      </c>
      <c r="L29" s="40">
        <f t="shared" si="4"/>
        <v>5856.61</v>
      </c>
    </row>
    <row r="30" spans="2:18" ht="18" hidden="1" customHeight="1">
      <c r="B30" s="41" t="s">
        <v>1275</v>
      </c>
      <c r="C30" s="59">
        <v>40168</v>
      </c>
      <c r="D30" s="26" t="s">
        <v>286</v>
      </c>
      <c r="E30" s="26">
        <v>0</v>
      </c>
      <c r="F30" s="42">
        <v>0.51600000000000001</v>
      </c>
      <c r="G30" s="60" t="s">
        <v>292</v>
      </c>
      <c r="H30" s="26">
        <f t="shared" si="2"/>
        <v>0</v>
      </c>
      <c r="I30" s="43">
        <f>DT´s!$E$10</f>
        <v>0</v>
      </c>
      <c r="J30" s="26">
        <f t="shared" si="3"/>
        <v>0</v>
      </c>
      <c r="K30" s="43">
        <f>DT´s!$F$10</f>
        <v>61</v>
      </c>
      <c r="L30" s="40">
        <f t="shared" si="4"/>
        <v>0</v>
      </c>
    </row>
    <row r="31" spans="2:18" ht="18" customHeight="1">
      <c r="B31" s="41" t="s">
        <v>296</v>
      </c>
      <c r="C31" s="59">
        <f>C10</f>
        <v>45150</v>
      </c>
      <c r="D31" s="26" t="s">
        <v>282</v>
      </c>
      <c r="E31" s="26">
        <f>E10</f>
        <v>1039.45</v>
      </c>
      <c r="F31" s="63">
        <f>F10</f>
        <v>1.7601886500000004E-2</v>
      </c>
      <c r="G31" s="354" t="s">
        <v>283</v>
      </c>
      <c r="H31" s="26">
        <f t="shared" si="2"/>
        <v>18.3</v>
      </c>
      <c r="I31" s="43">
        <f>DT´s!$E$7</f>
        <v>0</v>
      </c>
      <c r="J31" s="26">
        <f t="shared" si="3"/>
        <v>0</v>
      </c>
      <c r="K31" s="43">
        <f>DT´s!$F$7</f>
        <v>117</v>
      </c>
      <c r="L31" s="40">
        <f t="shared" si="4"/>
        <v>2141.1</v>
      </c>
    </row>
    <row r="32" spans="2:18" ht="18" customHeight="1">
      <c r="B32" s="41" t="s">
        <v>285</v>
      </c>
      <c r="C32" s="59">
        <f>C11</f>
        <v>45135</v>
      </c>
      <c r="D32" s="26" t="s">
        <v>282</v>
      </c>
      <c r="E32" s="26">
        <f>E11</f>
        <v>1989.4399999999998</v>
      </c>
      <c r="F32" s="63">
        <f>F11</f>
        <v>1.4302875055143785E-2</v>
      </c>
      <c r="G32" s="354" t="s">
        <v>292</v>
      </c>
      <c r="H32" s="26">
        <f t="shared" si="2"/>
        <v>28.45</v>
      </c>
      <c r="I32" s="43">
        <f>DT´s!$E$7</f>
        <v>0</v>
      </c>
      <c r="J32" s="26">
        <f t="shared" si="3"/>
        <v>0</v>
      </c>
      <c r="K32" s="43">
        <f>DT´s!$F$7</f>
        <v>117</v>
      </c>
      <c r="L32" s="40">
        <f t="shared" si="4"/>
        <v>3328.65</v>
      </c>
    </row>
    <row r="33" spans="2:18" ht="18" hidden="1" customHeight="1">
      <c r="B33" s="41" t="s">
        <v>342</v>
      </c>
      <c r="C33" s="59">
        <f>C15</f>
        <v>0</v>
      </c>
      <c r="D33" s="26" t="s">
        <v>199</v>
      </c>
      <c r="E33" s="26">
        <f>E15</f>
        <v>0</v>
      </c>
      <c r="F33" s="42">
        <f>(62)/1000</f>
        <v>6.2E-2</v>
      </c>
      <c r="G33" s="60" t="s">
        <v>343</v>
      </c>
      <c r="H33" s="26">
        <f t="shared" si="2"/>
        <v>0</v>
      </c>
      <c r="I33" s="43">
        <f>DT´s!$E$7</f>
        <v>0</v>
      </c>
      <c r="J33" s="26">
        <f t="shared" si="3"/>
        <v>0</v>
      </c>
      <c r="K33" s="43">
        <f>DT´s!$F$7</f>
        <v>117</v>
      </c>
      <c r="L33" s="40">
        <f t="shared" si="4"/>
        <v>0</v>
      </c>
    </row>
    <row r="34" spans="2:18" ht="18" hidden="1" customHeight="1">
      <c r="B34" s="41" t="s">
        <v>429</v>
      </c>
      <c r="C34" s="59" t="s">
        <v>430</v>
      </c>
      <c r="D34" s="26" t="s">
        <v>282</v>
      </c>
      <c r="E34" s="26">
        <f>E12</f>
        <v>0</v>
      </c>
      <c r="F34" s="42">
        <v>2.18E-2</v>
      </c>
      <c r="G34" s="354" t="s">
        <v>283</v>
      </c>
      <c r="H34" s="26">
        <f t="shared" si="2"/>
        <v>0</v>
      </c>
      <c r="I34" s="43">
        <f>DT´s!$E$7</f>
        <v>0</v>
      </c>
      <c r="J34" s="26">
        <f t="shared" si="3"/>
        <v>0</v>
      </c>
      <c r="K34" s="43">
        <f>DT´s!$F$7</f>
        <v>117</v>
      </c>
      <c r="L34" s="40">
        <f t="shared" si="4"/>
        <v>0</v>
      </c>
      <c r="N34" s="65"/>
      <c r="O34" s="65"/>
      <c r="P34" s="64"/>
      <c r="Q34" s="64"/>
      <c r="R34" s="65"/>
    </row>
    <row r="35" spans="2:18" ht="18" customHeight="1">
      <c r="B35" s="41" t="s">
        <v>287</v>
      </c>
      <c r="C35" s="59">
        <f>C13</f>
        <v>45155</v>
      </c>
      <c r="D35" s="26" t="s">
        <v>288</v>
      </c>
      <c r="E35" s="26">
        <f>E13</f>
        <v>43221.04</v>
      </c>
      <c r="F35" s="42">
        <v>1.1000000000000001E-3</v>
      </c>
      <c r="G35" s="60" t="s">
        <v>289</v>
      </c>
      <c r="H35" s="26">
        <f t="shared" si="2"/>
        <v>47.54</v>
      </c>
      <c r="I35" s="43">
        <f>DT´s!$E$7</f>
        <v>0</v>
      </c>
      <c r="J35" s="26">
        <f t="shared" si="3"/>
        <v>0</v>
      </c>
      <c r="K35" s="43">
        <f>DT´s!$F$7</f>
        <v>117</v>
      </c>
      <c r="L35" s="40">
        <f t="shared" si="4"/>
        <v>5562.18</v>
      </c>
    </row>
    <row r="36" spans="2:18" ht="18" customHeight="1" thickBot="1">
      <c r="B36" s="45"/>
      <c r="C36" s="46"/>
      <c r="D36" s="47"/>
      <c r="E36" s="47"/>
      <c r="F36" s="356"/>
      <c r="G36" s="52" t="s">
        <v>291</v>
      </c>
      <c r="H36" s="48">
        <f>SUM(H21:H35)</f>
        <v>266.63</v>
      </c>
      <c r="I36" s="53"/>
      <c r="J36" s="48">
        <f>SUM(J21:J35)</f>
        <v>0</v>
      </c>
      <c r="K36" s="53"/>
      <c r="L36" s="357">
        <f>SUM(L21:L35)</f>
        <v>21544.67</v>
      </c>
    </row>
    <row r="37" spans="2:18" ht="18" customHeight="1" thickBot="1">
      <c r="B37" s="66"/>
      <c r="C37" s="66"/>
      <c r="D37" s="67"/>
      <c r="E37" s="67"/>
      <c r="F37" s="527"/>
      <c r="G37" s="527"/>
      <c r="H37" s="67"/>
      <c r="I37" s="528"/>
      <c r="J37" s="67"/>
      <c r="K37" s="528"/>
      <c r="L37" s="67"/>
    </row>
    <row r="38" spans="2:18" ht="18" customHeight="1">
      <c r="B38" s="35" t="s">
        <v>1281</v>
      </c>
      <c r="C38" s="36"/>
      <c r="D38" s="37"/>
      <c r="E38" s="37"/>
      <c r="F38" s="62"/>
      <c r="G38" s="62"/>
      <c r="H38" s="37"/>
      <c r="I38" s="807" t="s">
        <v>319</v>
      </c>
      <c r="J38" s="807"/>
      <c r="K38" s="807" t="s">
        <v>320</v>
      </c>
      <c r="L38" s="808"/>
    </row>
    <row r="39" spans="2:18" ht="18" customHeight="1">
      <c r="B39" s="38" t="s">
        <v>278</v>
      </c>
      <c r="C39" s="39" t="s">
        <v>277</v>
      </c>
      <c r="D39" s="26" t="s">
        <v>275</v>
      </c>
      <c r="E39" s="26" t="s">
        <v>245</v>
      </c>
      <c r="F39" s="26" t="s">
        <v>276</v>
      </c>
      <c r="G39" s="26" t="s">
        <v>244</v>
      </c>
      <c r="H39" s="26" t="s">
        <v>1277</v>
      </c>
      <c r="I39" s="28" t="s">
        <v>234</v>
      </c>
      <c r="J39" s="26" t="s">
        <v>1283</v>
      </c>
      <c r="K39" s="28" t="s">
        <v>234</v>
      </c>
      <c r="L39" s="40" t="s">
        <v>1283</v>
      </c>
    </row>
    <row r="40" spans="2:18" ht="18" customHeight="1">
      <c r="B40" s="41" t="s">
        <v>294</v>
      </c>
      <c r="C40" s="59"/>
      <c r="D40" s="26" t="s">
        <v>293</v>
      </c>
      <c r="E40" s="26">
        <f>E25</f>
        <v>1.28</v>
      </c>
      <c r="F40" s="355">
        <v>1</v>
      </c>
      <c r="G40" s="60" t="s">
        <v>384</v>
      </c>
      <c r="H40" s="26">
        <f t="shared" ref="H40:H46" si="5">F40*E40</f>
        <v>1.28</v>
      </c>
      <c r="I40" s="43">
        <f>DT´s!$E$6</f>
        <v>5</v>
      </c>
      <c r="J40" s="26">
        <f t="shared" ref="J40:J46" si="6">ROUND(I40*H40,2)</f>
        <v>6.4</v>
      </c>
      <c r="K40" s="43">
        <f>DT´s!$F$6</f>
        <v>0</v>
      </c>
      <c r="L40" s="40">
        <f t="shared" ref="L40:L46" si="7">ROUND(K40*H40,2)</f>
        <v>0</v>
      </c>
    </row>
    <row r="41" spans="2:18" ht="18" hidden="1" customHeight="1">
      <c r="B41" s="41" t="s">
        <v>295</v>
      </c>
      <c r="C41" s="59"/>
      <c r="D41" s="26" t="s">
        <v>293</v>
      </c>
      <c r="F41" s="355">
        <v>1</v>
      </c>
      <c r="G41" s="60" t="s">
        <v>384</v>
      </c>
      <c r="H41" s="26">
        <f t="shared" si="5"/>
        <v>0</v>
      </c>
      <c r="I41" s="43">
        <f>DT´s!$E$6</f>
        <v>5</v>
      </c>
      <c r="J41" s="26">
        <f t="shared" si="6"/>
        <v>0</v>
      </c>
      <c r="K41" s="43">
        <f>DT´s!$F$6</f>
        <v>0</v>
      </c>
      <c r="L41" s="40">
        <f t="shared" si="7"/>
        <v>0</v>
      </c>
    </row>
    <row r="42" spans="2:18" ht="18" hidden="1" customHeight="1">
      <c r="B42" s="41" t="s">
        <v>382</v>
      </c>
      <c r="C42" s="59"/>
      <c r="D42" s="26" t="s">
        <v>293</v>
      </c>
      <c r="E42" s="26">
        <f>E26</f>
        <v>0</v>
      </c>
      <c r="F42" s="355">
        <v>1</v>
      </c>
      <c r="G42" s="60" t="s">
        <v>384</v>
      </c>
      <c r="H42" s="26">
        <f t="shared" si="5"/>
        <v>0</v>
      </c>
      <c r="I42" s="43">
        <f>DT´s!$E$6</f>
        <v>5</v>
      </c>
      <c r="J42" s="26">
        <f t="shared" si="6"/>
        <v>0</v>
      </c>
      <c r="K42" s="43">
        <f>DT´s!$F$6</f>
        <v>0</v>
      </c>
      <c r="L42" s="40">
        <f t="shared" si="7"/>
        <v>0</v>
      </c>
    </row>
    <row r="43" spans="2:18" ht="18" hidden="1" customHeight="1">
      <c r="B43" s="41" t="s">
        <v>353</v>
      </c>
      <c r="C43" s="59"/>
      <c r="D43" s="26" t="s">
        <v>293</v>
      </c>
      <c r="E43" s="26">
        <f>E27</f>
        <v>0</v>
      </c>
      <c r="F43" s="355">
        <v>1</v>
      </c>
      <c r="G43" s="60" t="s">
        <v>384</v>
      </c>
      <c r="H43" s="26">
        <f t="shared" si="5"/>
        <v>0</v>
      </c>
      <c r="I43" s="43">
        <f>DT´s!$E$6</f>
        <v>5</v>
      </c>
      <c r="J43" s="26">
        <f t="shared" si="6"/>
        <v>0</v>
      </c>
      <c r="K43" s="43">
        <f>DT´s!$F$6</f>
        <v>0</v>
      </c>
      <c r="L43" s="40">
        <f t="shared" si="7"/>
        <v>0</v>
      </c>
    </row>
    <row r="44" spans="2:18" ht="18" customHeight="1">
      <c r="B44" s="41" t="s">
        <v>431</v>
      </c>
      <c r="C44" s="59"/>
      <c r="D44" s="26" t="s">
        <v>293</v>
      </c>
      <c r="E44" s="26">
        <f t="shared" ref="E44:E45" si="8">E28</f>
        <v>74.38</v>
      </c>
      <c r="F44" s="355">
        <v>1</v>
      </c>
      <c r="G44" s="60" t="s">
        <v>384</v>
      </c>
      <c r="H44" s="26">
        <f t="shared" si="5"/>
        <v>74.38</v>
      </c>
      <c r="I44" s="43">
        <f>DT´s!$E$6</f>
        <v>5</v>
      </c>
      <c r="J44" s="26">
        <f t="shared" ref="J44:J45" si="9">ROUND(I44*H44,2)</f>
        <v>371.9</v>
      </c>
      <c r="K44" s="43">
        <f>DT´s!$F$6</f>
        <v>0</v>
      </c>
      <c r="L44" s="40">
        <f t="shared" ref="L44:L45" si="10">ROUND(K44*H44,2)</f>
        <v>0</v>
      </c>
    </row>
    <row r="45" spans="2:18" ht="18" customHeight="1">
      <c r="B45" s="41" t="s">
        <v>390</v>
      </c>
      <c r="C45" s="59"/>
      <c r="D45" s="26" t="s">
        <v>293</v>
      </c>
      <c r="E45" s="26">
        <f t="shared" si="8"/>
        <v>205.59000000000003</v>
      </c>
      <c r="F45" s="355">
        <v>1</v>
      </c>
      <c r="G45" s="60" t="s">
        <v>384</v>
      </c>
      <c r="H45" s="26">
        <f t="shared" si="5"/>
        <v>205.59000000000003</v>
      </c>
      <c r="I45" s="43">
        <f>DT´s!$E$6</f>
        <v>5</v>
      </c>
      <c r="J45" s="26">
        <f t="shared" si="9"/>
        <v>1027.95</v>
      </c>
      <c r="K45" s="43">
        <f>DT´s!$F$6</f>
        <v>0</v>
      </c>
      <c r="L45" s="40">
        <f t="shared" si="10"/>
        <v>0</v>
      </c>
    </row>
    <row r="46" spans="2:18" ht="18" hidden="1" customHeight="1">
      <c r="B46" s="41" t="s">
        <v>1275</v>
      </c>
      <c r="C46" s="59"/>
      <c r="D46" s="26" t="s">
        <v>293</v>
      </c>
      <c r="E46" s="26">
        <f>E30</f>
        <v>0</v>
      </c>
      <c r="F46" s="355">
        <v>1</v>
      </c>
      <c r="G46" s="60" t="s">
        <v>384</v>
      </c>
      <c r="H46" s="26">
        <f t="shared" si="5"/>
        <v>0</v>
      </c>
      <c r="I46" s="43">
        <f>DT´s!$E$6</f>
        <v>5</v>
      </c>
      <c r="J46" s="26">
        <f t="shared" si="6"/>
        <v>0</v>
      </c>
      <c r="K46" s="43">
        <f>DT´s!$F$6</f>
        <v>0</v>
      </c>
      <c r="L46" s="40">
        <f t="shared" si="7"/>
        <v>0</v>
      </c>
    </row>
    <row r="47" spans="2:18" ht="18" customHeight="1" thickBot="1">
      <c r="B47" s="45"/>
      <c r="C47" s="358"/>
      <c r="D47" s="47"/>
      <c r="E47" s="47"/>
      <c r="F47" s="356"/>
      <c r="G47" s="52" t="s">
        <v>1282</v>
      </c>
      <c r="H47" s="48">
        <f>SUM(H43:H46)</f>
        <v>279.97000000000003</v>
      </c>
      <c r="I47" s="53"/>
      <c r="J47" s="48">
        <f>SUM(J43:J46)</f>
        <v>1399.85</v>
      </c>
      <c r="K47" s="53"/>
      <c r="L47" s="357">
        <f>SUM(L43:L46)</f>
        <v>0</v>
      </c>
    </row>
    <row r="48" spans="2:18" ht="18" customHeight="1" thickBot="1">
      <c r="B48" s="66"/>
      <c r="C48" s="66"/>
      <c r="D48" s="67"/>
      <c r="E48" s="67"/>
      <c r="F48" s="67"/>
      <c r="G48" s="67"/>
      <c r="H48" s="67"/>
      <c r="I48" s="67"/>
      <c r="J48" s="67"/>
      <c r="K48" s="67"/>
      <c r="L48" s="67"/>
    </row>
    <row r="49" spans="2:12" ht="18" customHeight="1">
      <c r="B49" s="35" t="s">
        <v>435</v>
      </c>
      <c r="C49" s="36"/>
      <c r="D49" s="37"/>
      <c r="E49" s="37"/>
      <c r="F49" s="62"/>
      <c r="G49" s="62"/>
      <c r="H49" s="37"/>
      <c r="I49" s="807" t="s">
        <v>319</v>
      </c>
      <c r="J49" s="807"/>
      <c r="K49" s="807" t="s">
        <v>320</v>
      </c>
      <c r="L49" s="808"/>
    </row>
    <row r="50" spans="2:12" ht="18" customHeight="1">
      <c r="B50" s="38" t="s">
        <v>278</v>
      </c>
      <c r="C50" s="39" t="s">
        <v>277</v>
      </c>
      <c r="D50" s="26" t="s">
        <v>275</v>
      </c>
      <c r="E50" s="26" t="s">
        <v>245</v>
      </c>
      <c r="F50" s="26" t="s">
        <v>276</v>
      </c>
      <c r="G50" s="26" t="s">
        <v>244</v>
      </c>
      <c r="H50" s="26" t="s">
        <v>1277</v>
      </c>
      <c r="I50" s="28" t="s">
        <v>234</v>
      </c>
      <c r="J50" s="26" t="s">
        <v>280</v>
      </c>
      <c r="K50" s="28" t="s">
        <v>234</v>
      </c>
      <c r="L50" s="40" t="s">
        <v>280</v>
      </c>
    </row>
    <row r="51" spans="2:12" ht="18" customHeight="1">
      <c r="B51" s="41" t="s">
        <v>308</v>
      </c>
      <c r="C51" s="59">
        <v>42856</v>
      </c>
      <c r="D51" s="26" t="s">
        <v>547</v>
      </c>
      <c r="E51" s="26">
        <f>E24</f>
        <v>392.73</v>
      </c>
      <c r="F51" s="42">
        <v>1.1499999999999999</v>
      </c>
      <c r="G51" s="60" t="s">
        <v>384</v>
      </c>
      <c r="H51" s="26">
        <f t="shared" ref="H51:H64" si="11">F51*E51</f>
        <v>451.6395</v>
      </c>
      <c r="I51" s="43">
        <f>DT´s!$E$8</f>
        <v>0</v>
      </c>
      <c r="J51" s="26">
        <f t="shared" ref="J51:J64" si="12">ROUND(I51*H51,2)</f>
        <v>0</v>
      </c>
      <c r="K51" s="43">
        <f>DT´s!$F$8</f>
        <v>101</v>
      </c>
      <c r="L51" s="40">
        <f t="shared" ref="L51:L64" si="13">ROUND(K51*H51,2)</f>
        <v>45615.59</v>
      </c>
    </row>
    <row r="52" spans="2:12" ht="18" hidden="1" customHeight="1">
      <c r="B52" s="41" t="s">
        <v>489</v>
      </c>
      <c r="C52" s="59">
        <f>C41</f>
        <v>0</v>
      </c>
      <c r="D52" s="26" t="s">
        <v>281</v>
      </c>
      <c r="E52" s="26">
        <f>E41</f>
        <v>0</v>
      </c>
      <c r="F52" s="42">
        <v>0.11</v>
      </c>
      <c r="G52" s="60" t="s">
        <v>490</v>
      </c>
      <c r="H52" s="26">
        <f t="shared" si="11"/>
        <v>0</v>
      </c>
      <c r="I52" s="43">
        <f>DT´s!$E$9</f>
        <v>0</v>
      </c>
      <c r="J52" s="26">
        <f t="shared" si="12"/>
        <v>0</v>
      </c>
      <c r="K52" s="43">
        <f>DT´s!$F$9</f>
        <v>29</v>
      </c>
      <c r="L52" s="40">
        <f t="shared" si="13"/>
        <v>0</v>
      </c>
    </row>
    <row r="53" spans="2:12" ht="18" customHeight="1">
      <c r="B53" s="41" t="s">
        <v>1276</v>
      </c>
      <c r="C53" s="59">
        <v>45050</v>
      </c>
      <c r="D53" s="26" t="s">
        <v>281</v>
      </c>
      <c r="E53" s="26">
        <f>E40</f>
        <v>1.28</v>
      </c>
      <c r="F53" s="42">
        <v>0.60299999999999998</v>
      </c>
      <c r="G53" s="60" t="s">
        <v>384</v>
      </c>
      <c r="H53" s="26">
        <f>F53*E53</f>
        <v>0.77183999999999997</v>
      </c>
      <c r="I53" s="43">
        <f>DT´s!$E$9</f>
        <v>0</v>
      </c>
      <c r="J53" s="26">
        <f>ROUND(I53*H53,2)</f>
        <v>0</v>
      </c>
      <c r="K53" s="43">
        <f>DT´s!$F$9</f>
        <v>29</v>
      </c>
      <c r="L53" s="40">
        <f>ROUND(K53*H53,2)</f>
        <v>22.38</v>
      </c>
    </row>
    <row r="54" spans="2:12" ht="18" customHeight="1">
      <c r="B54" s="41" t="s">
        <v>1276</v>
      </c>
      <c r="C54" s="59">
        <v>45050</v>
      </c>
      <c r="D54" s="26" t="s">
        <v>284</v>
      </c>
      <c r="E54" s="26">
        <f>E53</f>
        <v>1.28</v>
      </c>
      <c r="F54" s="42">
        <v>0.57099999999999995</v>
      </c>
      <c r="G54" s="60" t="s">
        <v>384</v>
      </c>
      <c r="H54" s="26">
        <f>F54*E54</f>
        <v>0.73087999999999997</v>
      </c>
      <c r="I54" s="43">
        <f>DT´s!$E$8</f>
        <v>0</v>
      </c>
      <c r="J54" s="26">
        <f>ROUND(I54*H54,2)</f>
        <v>0</v>
      </c>
      <c r="K54" s="43">
        <f>DT´s!$F$8</f>
        <v>101</v>
      </c>
      <c r="L54" s="40">
        <f>ROUND(K54*H54,2)</f>
        <v>73.819999999999993</v>
      </c>
    </row>
    <row r="55" spans="2:12" ht="18" hidden="1" customHeight="1">
      <c r="B55" s="41" t="s">
        <v>382</v>
      </c>
      <c r="C55" s="59">
        <v>45125</v>
      </c>
      <c r="D55" s="26" t="s">
        <v>284</v>
      </c>
      <c r="E55" s="26">
        <f>E26</f>
        <v>0</v>
      </c>
      <c r="F55" s="42">
        <v>0.57799999999999996</v>
      </c>
      <c r="G55" s="60" t="s">
        <v>384</v>
      </c>
      <c r="H55" s="26">
        <f t="shared" si="11"/>
        <v>0</v>
      </c>
      <c r="I55" s="43">
        <f>DT´s!$E$8</f>
        <v>0</v>
      </c>
      <c r="J55" s="26">
        <f t="shared" si="12"/>
        <v>0</v>
      </c>
      <c r="K55" s="43">
        <f>DT´s!$F$8</f>
        <v>101</v>
      </c>
      <c r="L55" s="40">
        <f t="shared" si="13"/>
        <v>0</v>
      </c>
    </row>
    <row r="56" spans="2:12" ht="18" hidden="1" customHeight="1">
      <c r="B56" s="41" t="s">
        <v>382</v>
      </c>
      <c r="C56" s="59">
        <v>45125</v>
      </c>
      <c r="D56" s="26" t="s">
        <v>281</v>
      </c>
      <c r="E56" s="26">
        <f>E55</f>
        <v>0</v>
      </c>
      <c r="F56" s="42">
        <v>0.59</v>
      </c>
      <c r="G56" s="60" t="s">
        <v>384</v>
      </c>
      <c r="H56" s="26">
        <f t="shared" si="11"/>
        <v>0</v>
      </c>
      <c r="I56" s="43">
        <f>DT´s!$E$9</f>
        <v>0</v>
      </c>
      <c r="J56" s="26">
        <f t="shared" si="12"/>
        <v>0</v>
      </c>
      <c r="K56" s="43">
        <f>DT´s!$F$9</f>
        <v>29</v>
      </c>
      <c r="L56" s="40">
        <f t="shared" si="13"/>
        <v>0</v>
      </c>
    </row>
    <row r="57" spans="2:12" ht="18" hidden="1" customHeight="1">
      <c r="B57" s="41" t="s">
        <v>353</v>
      </c>
      <c r="C57" s="59">
        <v>45165</v>
      </c>
      <c r="D57" s="26" t="s">
        <v>284</v>
      </c>
      <c r="E57" s="26">
        <f>E27</f>
        <v>0</v>
      </c>
      <c r="F57" s="42">
        <v>0.58699999999999997</v>
      </c>
      <c r="G57" s="60" t="s">
        <v>384</v>
      </c>
      <c r="H57" s="26">
        <f t="shared" si="11"/>
        <v>0</v>
      </c>
      <c r="I57" s="43">
        <f>DT´s!$E$8</f>
        <v>0</v>
      </c>
      <c r="J57" s="26">
        <f t="shared" si="12"/>
        <v>0</v>
      </c>
      <c r="K57" s="43">
        <f>DT´s!$F$8</f>
        <v>101</v>
      </c>
      <c r="L57" s="40">
        <f t="shared" si="13"/>
        <v>0</v>
      </c>
    </row>
    <row r="58" spans="2:12" ht="18" hidden="1" customHeight="1">
      <c r="B58" s="41" t="s">
        <v>353</v>
      </c>
      <c r="C58" s="59">
        <v>45165</v>
      </c>
      <c r="D58" s="26" t="s">
        <v>281</v>
      </c>
      <c r="E58" s="26">
        <f>E57</f>
        <v>0</v>
      </c>
      <c r="F58" s="42">
        <v>0.58499999999999996</v>
      </c>
      <c r="G58" s="60" t="s">
        <v>384</v>
      </c>
      <c r="H58" s="26">
        <f t="shared" si="11"/>
        <v>0</v>
      </c>
      <c r="I58" s="43">
        <f>DT´s!$E$9</f>
        <v>0</v>
      </c>
      <c r="J58" s="26">
        <f t="shared" si="12"/>
        <v>0</v>
      </c>
      <c r="K58" s="43">
        <f>DT´s!$F$9</f>
        <v>29</v>
      </c>
      <c r="L58" s="40">
        <f t="shared" si="13"/>
        <v>0</v>
      </c>
    </row>
    <row r="59" spans="2:12" ht="18" customHeight="1">
      <c r="B59" s="41" t="s">
        <v>431</v>
      </c>
      <c r="C59" s="59">
        <v>45166</v>
      </c>
      <c r="D59" s="26" t="s">
        <v>284</v>
      </c>
      <c r="E59" s="26">
        <f>E28</f>
        <v>74.38</v>
      </c>
      <c r="F59" s="42">
        <v>0.59099999999999997</v>
      </c>
      <c r="G59" s="60" t="s">
        <v>384</v>
      </c>
      <c r="H59" s="26">
        <f t="shared" si="11"/>
        <v>43.958579999999998</v>
      </c>
      <c r="I59" s="43">
        <f>DT´s!$E$8</f>
        <v>0</v>
      </c>
      <c r="J59" s="26">
        <f t="shared" si="12"/>
        <v>0</v>
      </c>
      <c r="K59" s="43">
        <f>DT´s!$F$8</f>
        <v>101</v>
      </c>
      <c r="L59" s="40">
        <f t="shared" si="13"/>
        <v>4439.82</v>
      </c>
    </row>
    <row r="60" spans="2:12" ht="18" customHeight="1">
      <c r="B60" s="41" t="s">
        <v>431</v>
      </c>
      <c r="C60" s="59">
        <v>45166</v>
      </c>
      <c r="D60" s="26" t="s">
        <v>281</v>
      </c>
      <c r="E60" s="26">
        <f>E59</f>
        <v>74.38</v>
      </c>
      <c r="F60" s="42">
        <v>0.56999999999999995</v>
      </c>
      <c r="G60" s="60" t="s">
        <v>384</v>
      </c>
      <c r="H60" s="26">
        <f t="shared" si="11"/>
        <v>42.396599999999992</v>
      </c>
      <c r="I60" s="43">
        <f>DT´s!$E$9</f>
        <v>0</v>
      </c>
      <c r="J60" s="26">
        <f t="shared" si="12"/>
        <v>0</v>
      </c>
      <c r="K60" s="43">
        <f>DT´s!$F$9</f>
        <v>29</v>
      </c>
      <c r="L60" s="40">
        <f t="shared" si="13"/>
        <v>1229.5</v>
      </c>
    </row>
    <row r="61" spans="2:12" ht="18" customHeight="1">
      <c r="B61" s="41" t="s">
        <v>390</v>
      </c>
      <c r="C61" s="59">
        <v>45167</v>
      </c>
      <c r="D61" s="26" t="s">
        <v>281</v>
      </c>
      <c r="E61" s="26">
        <f>E29</f>
        <v>205.59000000000003</v>
      </c>
      <c r="F61" s="63">
        <v>0.54</v>
      </c>
      <c r="G61" s="60" t="s">
        <v>384</v>
      </c>
      <c r="H61" s="26">
        <f t="shared" si="11"/>
        <v>111.01860000000002</v>
      </c>
      <c r="I61" s="43">
        <f>DT´s!$E$9</f>
        <v>0</v>
      </c>
      <c r="J61" s="26">
        <f t="shared" si="12"/>
        <v>0</v>
      </c>
      <c r="K61" s="43">
        <f>DT´s!$F$9</f>
        <v>29</v>
      </c>
      <c r="L61" s="40">
        <f t="shared" si="13"/>
        <v>3219.54</v>
      </c>
    </row>
    <row r="62" spans="2:12" ht="18" customHeight="1">
      <c r="B62" s="41" t="s">
        <v>390</v>
      </c>
      <c r="C62" s="59">
        <v>45167</v>
      </c>
      <c r="D62" s="26" t="s">
        <v>284</v>
      </c>
      <c r="E62" s="26">
        <f>E61</f>
        <v>205.59000000000003</v>
      </c>
      <c r="F62" s="63">
        <v>0.59399999999999997</v>
      </c>
      <c r="G62" s="60" t="s">
        <v>384</v>
      </c>
      <c r="H62" s="26">
        <f t="shared" si="11"/>
        <v>122.12046000000001</v>
      </c>
      <c r="I62" s="43">
        <f>DT´s!$E$8</f>
        <v>0</v>
      </c>
      <c r="J62" s="26">
        <f t="shared" si="12"/>
        <v>0</v>
      </c>
      <c r="K62" s="43">
        <f>DT´s!$F$8</f>
        <v>101</v>
      </c>
      <c r="L62" s="40">
        <f t="shared" si="13"/>
        <v>12334.17</v>
      </c>
    </row>
    <row r="63" spans="2:12" ht="18" hidden="1" customHeight="1">
      <c r="B63" s="41" t="s">
        <v>1275</v>
      </c>
      <c r="C63" s="59">
        <v>40168</v>
      </c>
      <c r="D63" s="26" t="s">
        <v>281</v>
      </c>
      <c r="E63" s="26">
        <f>E30</f>
        <v>0</v>
      </c>
      <c r="F63" s="63">
        <v>0.51500000000000001</v>
      </c>
      <c r="G63" s="60" t="s">
        <v>384</v>
      </c>
      <c r="H63" s="26">
        <f t="shared" si="11"/>
        <v>0</v>
      </c>
      <c r="I63" s="43">
        <f>DT´s!$E$9</f>
        <v>0</v>
      </c>
      <c r="J63" s="26">
        <f t="shared" si="12"/>
        <v>0</v>
      </c>
      <c r="K63" s="43">
        <f>DT´s!$F$9</f>
        <v>29</v>
      </c>
      <c r="L63" s="40">
        <f t="shared" si="13"/>
        <v>0</v>
      </c>
    </row>
    <row r="64" spans="2:12" ht="18" hidden="1" customHeight="1">
      <c r="B64" s="41" t="s">
        <v>1275</v>
      </c>
      <c r="C64" s="59">
        <v>40168</v>
      </c>
      <c r="D64" s="26" t="s">
        <v>284</v>
      </c>
      <c r="E64" s="26">
        <f>E63</f>
        <v>0</v>
      </c>
      <c r="F64" s="63">
        <v>0.59899999999999998</v>
      </c>
      <c r="G64" s="60" t="s">
        <v>384</v>
      </c>
      <c r="H64" s="26">
        <f t="shared" si="11"/>
        <v>0</v>
      </c>
      <c r="I64" s="43">
        <f>DT´s!$E$8</f>
        <v>0</v>
      </c>
      <c r="J64" s="26">
        <f t="shared" si="12"/>
        <v>0</v>
      </c>
      <c r="K64" s="43">
        <f>DT´s!$F$8</f>
        <v>101</v>
      </c>
      <c r="L64" s="40">
        <f t="shared" si="13"/>
        <v>0</v>
      </c>
    </row>
    <row r="65" spans="2:12" ht="18" customHeight="1">
      <c r="B65" s="41"/>
      <c r="C65" s="31"/>
      <c r="D65" s="26"/>
      <c r="F65" s="29"/>
      <c r="G65" s="44" t="s">
        <v>311</v>
      </c>
      <c r="H65" s="32">
        <f>SUM(H51:H64)</f>
        <v>772.63645999999994</v>
      </c>
      <c r="I65" s="28"/>
      <c r="J65" s="32">
        <f>SUM(J51:J64)</f>
        <v>0</v>
      </c>
      <c r="K65" s="28"/>
      <c r="L65" s="446">
        <f>SUM(L51:L64)</f>
        <v>66934.819999999992</v>
      </c>
    </row>
    <row r="66" spans="2:12" ht="18" customHeight="1" thickBot="1">
      <c r="B66" s="45"/>
      <c r="C66" s="447"/>
      <c r="D66" s="448"/>
      <c r="E66" s="449"/>
      <c r="F66" s="448"/>
      <c r="G66" s="448"/>
      <c r="H66" s="448"/>
      <c r="I66" s="450"/>
      <c r="J66" s="448"/>
      <c r="K66" s="450"/>
      <c r="L66" s="49"/>
    </row>
    <row r="67" spans="2:12" ht="18" customHeight="1">
      <c r="D67" s="26"/>
    </row>
    <row r="68" spans="2:12" ht="18" customHeight="1">
      <c r="D68" s="26"/>
    </row>
    <row r="69" spans="2:12" ht="18" customHeight="1">
      <c r="D69" s="26"/>
    </row>
    <row r="70" spans="2:12" ht="18" customHeight="1">
      <c r="D70" s="26"/>
    </row>
    <row r="71" spans="2:12" ht="18" customHeight="1">
      <c r="D71" s="26"/>
    </row>
    <row r="72" spans="2:12" ht="18" customHeight="1">
      <c r="D72" s="26"/>
    </row>
    <row r="73" spans="2:12" ht="18" customHeight="1">
      <c r="D73" s="26"/>
    </row>
    <row r="74" spans="2:12" ht="18" customHeight="1">
      <c r="D74" s="26"/>
    </row>
    <row r="75" spans="2:12" ht="18" customHeight="1">
      <c r="D75" s="26"/>
    </row>
    <row r="76" spans="2:12" ht="18" customHeight="1">
      <c r="D76" s="26"/>
    </row>
    <row r="77" spans="2:12" ht="18" customHeight="1">
      <c r="D77" s="26"/>
    </row>
    <row r="78" spans="2:12" ht="18" customHeight="1">
      <c r="D78" s="26"/>
    </row>
    <row r="79" spans="2:12" ht="18" customHeight="1">
      <c r="D79" s="26"/>
    </row>
    <row r="80" spans="2:12" ht="18" customHeight="1">
      <c r="D80" s="26"/>
    </row>
    <row r="81" spans="4:4" ht="18" customHeight="1">
      <c r="D81" s="26"/>
    </row>
    <row r="82" spans="4:4" ht="18" customHeight="1">
      <c r="D82" s="26"/>
    </row>
    <row r="83" spans="4:4" ht="18" customHeight="1">
      <c r="D83" s="26"/>
    </row>
    <row r="84" spans="4:4" ht="18" customHeight="1">
      <c r="D84" s="26"/>
    </row>
    <row r="85" spans="4:4" ht="18" customHeight="1">
      <c r="D85" s="26"/>
    </row>
    <row r="86" spans="4:4" ht="18" customHeight="1">
      <c r="D86" s="26"/>
    </row>
    <row r="87" spans="4:4" ht="18" customHeight="1">
      <c r="D87" s="26"/>
    </row>
    <row r="88" spans="4:4" ht="18" customHeight="1">
      <c r="D88" s="26"/>
    </row>
    <row r="89" spans="4:4" ht="18" customHeight="1">
      <c r="D89" s="26"/>
    </row>
    <row r="90" spans="4:4" ht="18" customHeight="1">
      <c r="D90" s="26"/>
    </row>
    <row r="91" spans="4:4" ht="18" customHeight="1">
      <c r="D91" s="26"/>
    </row>
    <row r="92" spans="4:4" ht="18" customHeight="1">
      <c r="D92" s="26"/>
    </row>
    <row r="93" spans="4:4" ht="18" customHeight="1">
      <c r="D93" s="26"/>
    </row>
    <row r="94" spans="4:4" ht="18" customHeight="1">
      <c r="D94" s="26"/>
    </row>
    <row r="95" spans="4:4" ht="18" customHeight="1">
      <c r="D95" s="26"/>
    </row>
    <row r="96" spans="4:4" ht="18" customHeight="1">
      <c r="D96" s="26"/>
    </row>
    <row r="97" spans="4:4" ht="18" customHeight="1">
      <c r="D97" s="26"/>
    </row>
    <row r="98" spans="4:4" ht="18" customHeight="1">
      <c r="D98" s="26"/>
    </row>
    <row r="99" spans="4:4" ht="18" customHeight="1">
      <c r="D99" s="26"/>
    </row>
    <row r="100" spans="4:4" ht="18" customHeight="1">
      <c r="D100" s="26"/>
    </row>
    <row r="101" spans="4:4" ht="18" customHeight="1">
      <c r="D101" s="26"/>
    </row>
    <row r="102" spans="4:4" ht="18" customHeight="1">
      <c r="D102" s="26"/>
    </row>
    <row r="103" spans="4:4" ht="18" customHeight="1">
      <c r="D103" s="26"/>
    </row>
    <row r="104" spans="4:4" ht="18" customHeight="1">
      <c r="D104" s="26"/>
    </row>
    <row r="105" spans="4:4" ht="18" customHeight="1">
      <c r="D105" s="26"/>
    </row>
    <row r="106" spans="4:4" ht="18" customHeight="1">
      <c r="D106" s="26"/>
    </row>
    <row r="107" spans="4:4" ht="18" customHeight="1">
      <c r="D107" s="26"/>
    </row>
    <row r="108" spans="4:4" ht="18" customHeight="1">
      <c r="D108" s="26"/>
    </row>
    <row r="109" spans="4:4" ht="18" customHeight="1">
      <c r="D109" s="26"/>
    </row>
  </sheetData>
  <mergeCells count="9">
    <mergeCell ref="I49:J49"/>
    <mergeCell ref="K49:L49"/>
    <mergeCell ref="I38:J38"/>
    <mergeCell ref="K38:L38"/>
    <mergeCell ref="B1:K1"/>
    <mergeCell ref="I8:J8"/>
    <mergeCell ref="K8:L8"/>
    <mergeCell ref="I19:J19"/>
    <mergeCell ref="K19:L19"/>
  </mergeCells>
  <phoneticPr fontId="70" type="noConversion"/>
  <printOptions horizontalCentered="1"/>
  <pageMargins left="0.39370078740157483" right="0.39370078740157483" top="0.39370078740157483" bottom="0.39370078740157483" header="0" footer="0"/>
  <pageSetup paperSize="9" scale="97" orientation="landscape" r:id="rId1"/>
  <rowBreaks count="1" manualBreakCount="1">
    <brk id="37" min="1" max="11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5BF05-14A7-49BE-AA77-DDDCBC61EA08}">
  <dimension ref="A1:L101"/>
  <sheetViews>
    <sheetView view="pageBreakPreview" zoomScale="90" zoomScaleNormal="100" zoomScaleSheetLayoutView="90" workbookViewId="0">
      <selection activeCell="F11" sqref="F11"/>
    </sheetView>
  </sheetViews>
  <sheetFormatPr defaultColWidth="9.109375" defaultRowHeight="13.2"/>
  <cols>
    <col min="1" max="1" width="6.6640625" style="263" customWidth="1"/>
    <col min="2" max="2" width="21.33203125" style="263" customWidth="1"/>
    <col min="3" max="3" width="18.6640625" style="263" customWidth="1"/>
    <col min="4" max="4" width="12.6640625" style="263" customWidth="1"/>
    <col min="5" max="6" width="11.6640625" style="263" customWidth="1"/>
    <col min="7" max="7" width="31.33203125" style="263" customWidth="1"/>
    <col min="8" max="16384" width="9.109375" style="263"/>
  </cols>
  <sheetData>
    <row r="1" spans="1:12" s="332" customFormat="1" ht="15" customHeight="1">
      <c r="A1" s="810" t="s">
        <v>433</v>
      </c>
      <c r="B1" s="810"/>
      <c r="C1" s="810"/>
      <c r="D1" s="810"/>
      <c r="E1" s="810"/>
      <c r="F1" s="810"/>
      <c r="G1" s="810"/>
    </row>
    <row r="2" spans="1:12" s="332" customFormat="1" ht="15" customHeight="1">
      <c r="A2" s="390"/>
      <c r="B2" s="390"/>
      <c r="C2" s="390"/>
      <c r="D2" s="390"/>
      <c r="E2" s="390"/>
      <c r="F2" s="390"/>
      <c r="G2" s="390"/>
    </row>
    <row r="3" spans="1:12" s="332" customFormat="1" ht="15" customHeight="1">
      <c r="A3" s="391" t="str">
        <f>[42]Orçamento!E2</f>
        <v>PONTE CÓRREGO MATEIRO - GO-215</v>
      </c>
      <c r="B3" s="390"/>
      <c r="C3" s="390"/>
      <c r="D3" s="390"/>
      <c r="E3" s="390"/>
      <c r="F3" s="390"/>
      <c r="G3" s="390"/>
    </row>
    <row r="4" spans="1:12" s="332" customFormat="1" ht="15" customHeight="1" thickBot="1">
      <c r="A4" s="390"/>
      <c r="B4" s="390"/>
      <c r="C4" s="390"/>
      <c r="D4" s="390"/>
      <c r="E4" s="390"/>
      <c r="F4" s="390"/>
      <c r="G4" s="390"/>
    </row>
    <row r="5" spans="1:12" s="332" customFormat="1" ht="20.100000000000001" customHeight="1" thickBot="1">
      <c r="A5" s="392" t="s">
        <v>432</v>
      </c>
      <c r="B5" s="393" t="s">
        <v>275</v>
      </c>
      <c r="C5" s="394" t="s">
        <v>300</v>
      </c>
      <c r="D5" s="394" t="s">
        <v>301</v>
      </c>
      <c r="E5" s="394" t="s">
        <v>316</v>
      </c>
      <c r="F5" s="394" t="s">
        <v>321</v>
      </c>
      <c r="G5" s="395" t="s">
        <v>307</v>
      </c>
    </row>
    <row r="6" spans="1:12" s="332" customFormat="1" ht="20.100000000000001" customHeight="1">
      <c r="A6" s="396">
        <v>1</v>
      </c>
      <c r="B6" s="397" t="s">
        <v>246</v>
      </c>
      <c r="C6" s="398" t="s">
        <v>299</v>
      </c>
      <c r="D6" s="398" t="s">
        <v>302</v>
      </c>
      <c r="E6" s="399">
        <v>5</v>
      </c>
      <c r="F6" s="399"/>
      <c r="G6" s="400"/>
      <c r="I6" s="352"/>
      <c r="L6" s="353"/>
    </row>
    <row r="7" spans="1:12" s="332" customFormat="1" ht="20.100000000000001" customHeight="1">
      <c r="A7" s="401">
        <v>2</v>
      </c>
      <c r="B7" s="402" t="s">
        <v>561</v>
      </c>
      <c r="C7" s="403" t="s">
        <v>303</v>
      </c>
      <c r="D7" s="403" t="s">
        <v>299</v>
      </c>
      <c r="E7" s="404">
        <v>0</v>
      </c>
      <c r="F7" s="404">
        <v>117</v>
      </c>
      <c r="G7" s="405"/>
      <c r="L7" s="353"/>
    </row>
    <row r="8" spans="1:12" s="332" customFormat="1" ht="20.100000000000001" customHeight="1">
      <c r="A8" s="401">
        <v>3</v>
      </c>
      <c r="B8" s="402" t="s">
        <v>434</v>
      </c>
      <c r="C8" s="403" t="s">
        <v>304</v>
      </c>
      <c r="D8" s="403" t="s">
        <v>299</v>
      </c>
      <c r="E8" s="404"/>
      <c r="F8" s="404">
        <v>101</v>
      </c>
      <c r="G8" s="406" t="s">
        <v>1420</v>
      </c>
    </row>
    <row r="9" spans="1:12" s="332" customFormat="1" ht="20.100000000000001" customHeight="1">
      <c r="A9" s="401">
        <v>4</v>
      </c>
      <c r="B9" s="402" t="s">
        <v>281</v>
      </c>
      <c r="C9" s="403" t="s">
        <v>305</v>
      </c>
      <c r="D9" s="403" t="s">
        <v>299</v>
      </c>
      <c r="E9" s="404"/>
      <c r="F9" s="583">
        <v>29</v>
      </c>
      <c r="G9" s="585" t="s">
        <v>1460</v>
      </c>
    </row>
    <row r="10" spans="1:12" s="332" customFormat="1" ht="20.100000000000001" customHeight="1">
      <c r="A10" s="401">
        <v>5</v>
      </c>
      <c r="B10" s="402" t="s">
        <v>286</v>
      </c>
      <c r="C10" s="403" t="s">
        <v>306</v>
      </c>
      <c r="D10" s="403" t="s">
        <v>299</v>
      </c>
      <c r="E10" s="404">
        <v>0</v>
      </c>
      <c r="F10" s="404">
        <v>61</v>
      </c>
      <c r="G10" s="406" t="s">
        <v>1421</v>
      </c>
    </row>
    <row r="11" spans="1:12" s="332" customFormat="1" ht="20.100000000000001" customHeight="1">
      <c r="A11" s="401">
        <v>6</v>
      </c>
      <c r="B11" s="402"/>
      <c r="C11" s="403"/>
      <c r="D11" s="403"/>
      <c r="E11" s="404"/>
      <c r="F11" s="404"/>
      <c r="G11" s="406"/>
    </row>
    <row r="12" spans="1:12" s="332" customFormat="1" ht="20.100000000000001" customHeight="1">
      <c r="A12" s="401">
        <v>7</v>
      </c>
      <c r="B12" s="402"/>
      <c r="C12" s="403"/>
      <c r="D12" s="403"/>
      <c r="E12" s="404"/>
      <c r="F12" s="404"/>
      <c r="G12" s="406"/>
    </row>
    <row r="13" spans="1:12" s="332" customFormat="1" ht="20.100000000000001" customHeight="1">
      <c r="A13" s="401">
        <v>8</v>
      </c>
      <c r="B13" s="402"/>
      <c r="C13" s="403"/>
      <c r="D13" s="403"/>
      <c r="E13" s="404"/>
      <c r="F13" s="404"/>
      <c r="G13" s="406"/>
    </row>
    <row r="14" spans="1:12" s="332" customFormat="1" ht="20.100000000000001" customHeight="1">
      <c r="A14" s="401">
        <v>9</v>
      </c>
      <c r="B14" s="402"/>
      <c r="C14" s="407"/>
      <c r="D14" s="407"/>
      <c r="E14" s="407"/>
      <c r="F14" s="407"/>
      <c r="G14" s="408"/>
    </row>
    <row r="15" spans="1:12" s="332" customFormat="1" ht="20.100000000000001" customHeight="1">
      <c r="A15" s="401">
        <v>10</v>
      </c>
      <c r="B15" s="402"/>
      <c r="C15" s="403"/>
      <c r="D15" s="403"/>
      <c r="E15" s="404"/>
      <c r="F15" s="404"/>
      <c r="G15" s="406"/>
    </row>
    <row r="16" spans="1:12" s="332" customFormat="1" ht="20.100000000000001" customHeight="1" thickBot="1">
      <c r="A16" s="409">
        <v>11</v>
      </c>
      <c r="B16" s="410"/>
      <c r="C16" s="411"/>
      <c r="D16" s="411"/>
      <c r="E16" s="412"/>
      <c r="F16" s="412"/>
      <c r="G16" s="413"/>
    </row>
    <row r="17" spans="2:7" s="332" customFormat="1" ht="15" customHeight="1"/>
    <row r="18" spans="2:7" s="332" customFormat="1" ht="15" customHeight="1">
      <c r="B18" s="332" t="s">
        <v>561</v>
      </c>
      <c r="G18" s="332" t="s">
        <v>281</v>
      </c>
    </row>
    <row r="19" spans="2:7" s="332" customFormat="1" ht="15" customHeight="1"/>
    <row r="20" spans="2:7" s="332" customFormat="1" ht="15" customHeight="1"/>
    <row r="21" spans="2:7" s="332" customFormat="1" ht="15" customHeight="1"/>
    <row r="22" spans="2:7" s="332" customFormat="1" ht="15" customHeight="1"/>
    <row r="23" spans="2:7" s="332" customFormat="1" ht="15" customHeight="1"/>
    <row r="24" spans="2:7" s="332" customFormat="1" ht="15" customHeight="1"/>
    <row r="25" spans="2:7" s="332" customFormat="1" ht="15" customHeight="1"/>
    <row r="26" spans="2:7" s="332" customFormat="1" ht="15" customHeight="1"/>
    <row r="27" spans="2:7" s="332" customFormat="1" ht="15" customHeight="1"/>
    <row r="28" spans="2:7" s="332" customFormat="1" ht="15" customHeight="1"/>
    <row r="29" spans="2:7" s="332" customFormat="1" ht="15" customHeight="1"/>
    <row r="30" spans="2:7" s="332" customFormat="1" ht="15" customHeight="1"/>
    <row r="31" spans="2:7" s="332" customFormat="1" ht="15" customHeight="1"/>
    <row r="32" spans="2:7" s="332" customFormat="1" ht="15" customHeight="1"/>
    <row r="33" spans="2:7" s="332" customFormat="1" ht="15" customHeight="1"/>
    <row r="36" spans="2:7">
      <c r="B36" s="332" t="s">
        <v>286</v>
      </c>
      <c r="G36" s="332" t="s">
        <v>434</v>
      </c>
    </row>
    <row r="87" s="332" customFormat="1" ht="15" customHeight="1"/>
    <row r="88" s="332" customFormat="1" ht="15" customHeight="1"/>
    <row r="89" s="332" customFormat="1" ht="15" customHeight="1"/>
    <row r="90" s="332" customFormat="1" ht="15" customHeight="1"/>
    <row r="91" s="332" customFormat="1" ht="15" customHeight="1"/>
    <row r="92" s="332" customFormat="1" ht="15" customHeight="1"/>
    <row r="93" s="332" customFormat="1" ht="15" customHeight="1"/>
    <row r="94" s="332" customFormat="1" ht="15" customHeight="1"/>
    <row r="95" s="332" customFormat="1" ht="15" customHeight="1"/>
    <row r="96" s="332" customFormat="1" ht="15" customHeight="1"/>
    <row r="97" s="332" customFormat="1" ht="15" customHeight="1"/>
    <row r="98" s="332" customFormat="1" ht="15" customHeight="1"/>
    <row r="99" s="332" customFormat="1" ht="15" customHeight="1"/>
    <row r="100" s="332" customFormat="1" ht="15" customHeight="1"/>
    <row r="101" s="332" customFormat="1" ht="15" customHeight="1"/>
  </sheetData>
  <mergeCells count="1">
    <mergeCell ref="A1:G1"/>
  </mergeCells>
  <printOptions horizontalCentered="1"/>
  <pageMargins left="0.19685039370078741" right="0.19685039370078741" top="0.19685039370078741" bottom="0.19685039370078741" header="0.11811023622047245" footer="0.11811023622047245"/>
  <pageSetup paperSize="9" scale="71" orientation="portrait" r:id="rId1"/>
  <rowBreaks count="1" manualBreakCount="1">
    <brk id="106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C67FC-47EB-4A7D-9B00-E51CD08C8D42}">
  <dimension ref="A1:L47"/>
  <sheetViews>
    <sheetView showGridLines="0" view="pageBreakPreview" topLeftCell="A20" zoomScale="90" zoomScaleNormal="100" zoomScaleSheetLayoutView="90" workbookViewId="0">
      <selection activeCell="I32" sqref="I32:J32"/>
    </sheetView>
  </sheetViews>
  <sheetFormatPr defaultColWidth="9.109375" defaultRowHeight="14.4"/>
  <cols>
    <col min="1" max="1" width="30.88671875" style="550" customWidth="1"/>
    <col min="2" max="11" width="11" style="550" customWidth="1"/>
    <col min="12" max="12" width="14.44140625" style="550" customWidth="1"/>
    <col min="13" max="16384" width="9.109375" style="550"/>
  </cols>
  <sheetData>
    <row r="1" spans="1:12" s="529" customFormat="1" ht="20.100000000000001" customHeight="1"/>
    <row r="2" spans="1:12" s="529" customFormat="1" ht="20.100000000000001" customHeight="1"/>
    <row r="3" spans="1:12" s="529" customFormat="1" ht="20.100000000000001" customHeight="1"/>
    <row r="4" spans="1:12" s="529" customFormat="1" ht="30" customHeight="1" thickBot="1">
      <c r="A4" s="811" t="s">
        <v>1284</v>
      </c>
      <c r="B4" s="811"/>
      <c r="C4" s="811"/>
      <c r="D4" s="811"/>
      <c r="E4" s="811"/>
      <c r="F4" s="811"/>
      <c r="G4" s="811"/>
      <c r="H4" s="811"/>
      <c r="I4" s="811"/>
      <c r="J4" s="811"/>
      <c r="K4" s="811"/>
      <c r="L4" s="811"/>
    </row>
    <row r="5" spans="1:12" s="529" customFormat="1" ht="24.9" customHeight="1" thickBot="1">
      <c r="A5" s="530" t="s">
        <v>1285</v>
      </c>
      <c r="B5" s="531" t="s">
        <v>1286</v>
      </c>
      <c r="C5" s="531" t="s">
        <v>1287</v>
      </c>
      <c r="D5" s="531" t="s">
        <v>1288</v>
      </c>
      <c r="E5" s="531" t="s">
        <v>1289</v>
      </c>
      <c r="F5" s="531" t="s">
        <v>1290</v>
      </c>
      <c r="G5" s="531" t="s">
        <v>1291</v>
      </c>
      <c r="H5" s="531" t="s">
        <v>1292</v>
      </c>
      <c r="I5" s="531" t="s">
        <v>1293</v>
      </c>
      <c r="J5" s="531" t="s">
        <v>1294</v>
      </c>
      <c r="K5" s="532" t="s">
        <v>1295</v>
      </c>
      <c r="L5" s="533" t="s">
        <v>1296</v>
      </c>
    </row>
    <row r="6" spans="1:12" s="529" customFormat="1" ht="24.9" customHeight="1">
      <c r="A6" s="534" t="s">
        <v>1297</v>
      </c>
      <c r="B6" s="535">
        <v>14</v>
      </c>
      <c r="C6" s="535">
        <v>25</v>
      </c>
      <c r="D6" s="535">
        <v>14</v>
      </c>
      <c r="E6" s="535">
        <v>17</v>
      </c>
      <c r="F6" s="536"/>
      <c r="G6" s="535">
        <v>18</v>
      </c>
      <c r="H6" s="536"/>
      <c r="I6" s="535">
        <v>19</v>
      </c>
      <c r="J6" s="535">
        <v>11</v>
      </c>
      <c r="K6" s="537">
        <v>16</v>
      </c>
      <c r="L6" s="538">
        <f>ROUND((AVERAGE(B6:K6)),0)</f>
        <v>17</v>
      </c>
    </row>
    <row r="7" spans="1:12" s="529" customFormat="1" ht="24.9" customHeight="1">
      <c r="A7" s="539" t="s">
        <v>1298</v>
      </c>
      <c r="B7" s="540">
        <v>60</v>
      </c>
      <c r="C7" s="540">
        <v>71</v>
      </c>
      <c r="D7" s="540">
        <v>57</v>
      </c>
      <c r="E7" s="540">
        <v>50</v>
      </c>
      <c r="F7" s="540">
        <v>61</v>
      </c>
      <c r="G7" s="540">
        <v>64</v>
      </c>
      <c r="H7" s="540">
        <v>49</v>
      </c>
      <c r="I7" s="540">
        <v>51</v>
      </c>
      <c r="J7" s="540">
        <v>60</v>
      </c>
      <c r="K7" s="541">
        <v>55</v>
      </c>
      <c r="L7" s="542">
        <f t="shared" ref="L7:L16" si="0">ROUND((AVERAGE(B7:K7)),0)</f>
        <v>58</v>
      </c>
    </row>
    <row r="8" spans="1:12" s="529" customFormat="1" ht="24.9" customHeight="1">
      <c r="A8" s="539" t="s">
        <v>1299</v>
      </c>
      <c r="B8" s="540">
        <v>88</v>
      </c>
      <c r="C8" s="540">
        <v>85</v>
      </c>
      <c r="D8" s="540">
        <v>93</v>
      </c>
      <c r="E8" s="540">
        <v>55</v>
      </c>
      <c r="F8" s="540">
        <v>309</v>
      </c>
      <c r="G8" s="540">
        <v>60</v>
      </c>
      <c r="H8" s="540">
        <v>433</v>
      </c>
      <c r="I8" s="540">
        <v>85</v>
      </c>
      <c r="J8" s="540">
        <v>156</v>
      </c>
      <c r="K8" s="541">
        <v>52</v>
      </c>
      <c r="L8" s="542">
        <f t="shared" si="0"/>
        <v>142</v>
      </c>
    </row>
    <row r="9" spans="1:12" s="529" customFormat="1" ht="24.9" customHeight="1">
      <c r="A9" s="539" t="s">
        <v>1300</v>
      </c>
      <c r="B9" s="540">
        <v>171</v>
      </c>
      <c r="C9" s="540">
        <v>168</v>
      </c>
      <c r="D9" s="540">
        <v>135</v>
      </c>
      <c r="E9" s="540">
        <v>142</v>
      </c>
      <c r="F9" s="540">
        <v>99</v>
      </c>
      <c r="G9" s="540">
        <v>158</v>
      </c>
      <c r="H9" s="540">
        <v>176</v>
      </c>
      <c r="I9" s="540">
        <v>211</v>
      </c>
      <c r="J9" s="540">
        <v>262</v>
      </c>
      <c r="K9" s="541">
        <v>166</v>
      </c>
      <c r="L9" s="542">
        <f t="shared" si="0"/>
        <v>169</v>
      </c>
    </row>
    <row r="10" spans="1:12" s="529" customFormat="1" ht="24.9" customHeight="1">
      <c r="A10" s="539" t="s">
        <v>1301</v>
      </c>
      <c r="B10" s="540">
        <v>146</v>
      </c>
      <c r="C10" s="540">
        <v>181</v>
      </c>
      <c r="D10" s="540">
        <v>200</v>
      </c>
      <c r="E10" s="540">
        <v>183</v>
      </c>
      <c r="F10" s="540">
        <v>174</v>
      </c>
      <c r="G10" s="540">
        <v>160</v>
      </c>
      <c r="H10" s="540">
        <v>183</v>
      </c>
      <c r="I10" s="540">
        <v>161</v>
      </c>
      <c r="J10" s="540">
        <v>124</v>
      </c>
      <c r="K10" s="541">
        <v>176</v>
      </c>
      <c r="L10" s="542">
        <f t="shared" si="0"/>
        <v>169</v>
      </c>
    </row>
    <row r="11" spans="1:12" s="529" customFormat="1" ht="24.9" customHeight="1">
      <c r="A11" s="539" t="s">
        <v>1302</v>
      </c>
      <c r="B11" s="540">
        <v>41</v>
      </c>
      <c r="C11" s="540">
        <v>38</v>
      </c>
      <c r="D11" s="540">
        <v>47</v>
      </c>
      <c r="E11" s="540">
        <v>65</v>
      </c>
      <c r="F11" s="540">
        <v>46</v>
      </c>
      <c r="G11" s="540">
        <v>65</v>
      </c>
      <c r="H11" s="540">
        <v>52</v>
      </c>
      <c r="I11" s="540">
        <v>45</v>
      </c>
      <c r="J11" s="540">
        <v>44</v>
      </c>
      <c r="K11" s="541">
        <v>45</v>
      </c>
      <c r="L11" s="542">
        <f t="shared" si="0"/>
        <v>49</v>
      </c>
    </row>
    <row r="12" spans="1:12" s="529" customFormat="1" ht="24.9" customHeight="1">
      <c r="A12" s="539" t="s">
        <v>556</v>
      </c>
      <c r="B12" s="540">
        <v>140</v>
      </c>
      <c r="C12" s="540">
        <v>120</v>
      </c>
      <c r="D12" s="540">
        <v>145</v>
      </c>
      <c r="E12" s="540">
        <v>134</v>
      </c>
      <c r="F12" s="540">
        <v>130</v>
      </c>
      <c r="G12" s="540">
        <v>172</v>
      </c>
      <c r="H12" s="540">
        <v>226</v>
      </c>
      <c r="I12" s="540">
        <v>140</v>
      </c>
      <c r="J12" s="540">
        <v>123</v>
      </c>
      <c r="K12" s="541">
        <v>117</v>
      </c>
      <c r="L12" s="542">
        <f t="shared" si="0"/>
        <v>145</v>
      </c>
    </row>
    <row r="13" spans="1:12" s="529" customFormat="1" ht="24.9" customHeight="1">
      <c r="A13" s="539" t="s">
        <v>1303</v>
      </c>
      <c r="B13" s="540">
        <v>325</v>
      </c>
      <c r="C13" s="540">
        <v>319</v>
      </c>
      <c r="D13" s="540">
        <v>550</v>
      </c>
      <c r="E13" s="540">
        <v>360</v>
      </c>
      <c r="F13" s="540">
        <v>209</v>
      </c>
      <c r="G13" s="540">
        <v>204</v>
      </c>
      <c r="H13" s="540">
        <v>193</v>
      </c>
      <c r="I13" s="540">
        <v>299</v>
      </c>
      <c r="J13" s="540">
        <v>340</v>
      </c>
      <c r="K13" s="541">
        <v>272</v>
      </c>
      <c r="L13" s="542">
        <f t="shared" si="0"/>
        <v>307</v>
      </c>
    </row>
    <row r="14" spans="1:12" s="529" customFormat="1" ht="24.9" customHeight="1">
      <c r="A14" s="539" t="s">
        <v>1304</v>
      </c>
      <c r="B14" s="540">
        <v>108</v>
      </c>
      <c r="C14" s="540">
        <v>94</v>
      </c>
      <c r="D14" s="540">
        <v>184</v>
      </c>
      <c r="E14" s="540">
        <v>81</v>
      </c>
      <c r="F14" s="540">
        <v>148</v>
      </c>
      <c r="G14" s="540">
        <v>169</v>
      </c>
      <c r="H14" s="540">
        <v>97</v>
      </c>
      <c r="I14" s="540">
        <v>100</v>
      </c>
      <c r="J14" s="540">
        <v>102</v>
      </c>
      <c r="K14" s="541">
        <v>95</v>
      </c>
      <c r="L14" s="542">
        <f t="shared" si="0"/>
        <v>118</v>
      </c>
    </row>
    <row r="15" spans="1:12" s="529" customFormat="1" ht="24.9" customHeight="1">
      <c r="A15" s="539" t="s">
        <v>194</v>
      </c>
      <c r="B15" s="540">
        <v>137</v>
      </c>
      <c r="C15" s="540">
        <v>122</v>
      </c>
      <c r="D15" s="540">
        <v>145</v>
      </c>
      <c r="E15" s="540">
        <v>72</v>
      </c>
      <c r="F15" s="540">
        <v>80</v>
      </c>
      <c r="G15" s="540">
        <v>87</v>
      </c>
      <c r="H15" s="540">
        <v>89</v>
      </c>
      <c r="I15" s="540">
        <v>55</v>
      </c>
      <c r="J15" s="540">
        <v>114</v>
      </c>
      <c r="K15" s="541">
        <v>154</v>
      </c>
      <c r="L15" s="542">
        <f>ROUND((AVERAGE(B15:K15)),0)</f>
        <v>106</v>
      </c>
    </row>
    <row r="16" spans="1:12" s="529" customFormat="1" ht="24.9" customHeight="1" thickBot="1">
      <c r="A16" s="543" t="s">
        <v>1305</v>
      </c>
      <c r="B16" s="544">
        <v>89</v>
      </c>
      <c r="C16" s="544">
        <v>84</v>
      </c>
      <c r="D16" s="544">
        <v>71</v>
      </c>
      <c r="E16" s="544">
        <v>87</v>
      </c>
      <c r="F16" s="544">
        <v>86</v>
      </c>
      <c r="G16" s="544">
        <v>86</v>
      </c>
      <c r="H16" s="544">
        <v>73</v>
      </c>
      <c r="I16" s="544">
        <v>118</v>
      </c>
      <c r="J16" s="544">
        <v>90</v>
      </c>
      <c r="K16" s="545">
        <v>89</v>
      </c>
      <c r="L16" s="546">
        <f t="shared" si="0"/>
        <v>87</v>
      </c>
    </row>
    <row r="17" spans="1:12" s="529" customFormat="1" ht="20.100000000000001" customHeight="1"/>
    <row r="18" spans="1:12" s="547" customFormat="1" ht="20.100000000000001" customHeight="1">
      <c r="A18" s="547" t="s">
        <v>1306</v>
      </c>
      <c r="B18" s="548" t="s">
        <v>1307</v>
      </c>
      <c r="G18" s="547" t="s">
        <v>1308</v>
      </c>
      <c r="H18" s="548" t="s">
        <v>1309</v>
      </c>
      <c r="I18" s="548"/>
    </row>
    <row r="19" spans="1:12" s="547" customFormat="1" ht="20.100000000000001" customHeight="1">
      <c r="A19" s="547" t="s">
        <v>1310</v>
      </c>
      <c r="B19" s="548" t="s">
        <v>1311</v>
      </c>
      <c r="G19" s="547" t="s">
        <v>1312</v>
      </c>
      <c r="H19" s="548" t="s">
        <v>1313</v>
      </c>
      <c r="I19" s="548"/>
    </row>
    <row r="20" spans="1:12" s="547" customFormat="1" ht="20.100000000000001" customHeight="1">
      <c r="A20" s="547" t="s">
        <v>1314</v>
      </c>
      <c r="B20" s="548" t="s">
        <v>1315</v>
      </c>
      <c r="G20" s="547" t="s">
        <v>1316</v>
      </c>
      <c r="H20" s="548" t="s">
        <v>1317</v>
      </c>
      <c r="I20" s="548"/>
    </row>
    <row r="21" spans="1:12" s="548" customFormat="1" ht="20.100000000000001" customHeight="1">
      <c r="A21" s="547" t="s">
        <v>1318</v>
      </c>
      <c r="B21" s="548" t="s">
        <v>1319</v>
      </c>
      <c r="G21" s="547" t="s">
        <v>1320</v>
      </c>
      <c r="H21" s="548" t="s">
        <v>1321</v>
      </c>
    </row>
    <row r="22" spans="1:12" s="548" customFormat="1" ht="20.100000000000001" customHeight="1">
      <c r="A22" s="547" t="s">
        <v>1322</v>
      </c>
      <c r="B22" s="548" t="s">
        <v>1323</v>
      </c>
      <c r="G22" s="547" t="s">
        <v>1324</v>
      </c>
      <c r="H22" s="548" t="s">
        <v>1325</v>
      </c>
    </row>
    <row r="23" spans="1:12" s="548" customFormat="1" ht="20.100000000000001" customHeight="1"/>
    <row r="24" spans="1:12" s="529" customFormat="1" ht="20.100000000000001" customHeight="1"/>
    <row r="25" spans="1:12" s="529" customFormat="1" ht="30" customHeight="1" thickBot="1">
      <c r="A25" s="811" t="s">
        <v>1326</v>
      </c>
      <c r="B25" s="811"/>
      <c r="C25" s="811"/>
      <c r="D25" s="811"/>
      <c r="E25" s="811"/>
      <c r="F25" s="811"/>
      <c r="G25" s="811"/>
      <c r="H25" s="811"/>
      <c r="I25" s="811"/>
      <c r="J25" s="811"/>
      <c r="K25" s="811"/>
      <c r="L25" s="811"/>
    </row>
    <row r="26" spans="1:12" s="529" customFormat="1" ht="24.9" customHeight="1" thickBot="1">
      <c r="A26" s="530" t="s">
        <v>1285</v>
      </c>
      <c r="B26" s="531" t="s">
        <v>1286</v>
      </c>
      <c r="C26" s="531" t="s">
        <v>1287</v>
      </c>
      <c r="D26" s="531" t="s">
        <v>1288</v>
      </c>
      <c r="E26" s="531" t="s">
        <v>1289</v>
      </c>
      <c r="F26" s="531" t="s">
        <v>1290</v>
      </c>
      <c r="G26" s="531" t="s">
        <v>1291</v>
      </c>
      <c r="H26" s="531" t="s">
        <v>1292</v>
      </c>
      <c r="I26" s="531" t="s">
        <v>1293</v>
      </c>
      <c r="J26" s="531" t="s">
        <v>1294</v>
      </c>
      <c r="K26" s="532" t="s">
        <v>1295</v>
      </c>
      <c r="L26" s="533" t="s">
        <v>1296</v>
      </c>
    </row>
    <row r="27" spans="1:12" s="529" customFormat="1" ht="24.9" customHeight="1">
      <c r="A27" s="534" t="s">
        <v>1297</v>
      </c>
      <c r="B27" s="535">
        <v>13</v>
      </c>
      <c r="C27" s="535">
        <v>28</v>
      </c>
      <c r="D27" s="536"/>
      <c r="E27" s="535">
        <v>29</v>
      </c>
      <c r="F27" s="535">
        <v>9</v>
      </c>
      <c r="G27" s="535">
        <v>19</v>
      </c>
      <c r="H27" s="535">
        <v>9</v>
      </c>
      <c r="I27" s="536"/>
      <c r="J27" s="536"/>
      <c r="K27" s="537">
        <v>8</v>
      </c>
      <c r="L27" s="538">
        <f>ROUND((AVERAGE(B27:K27)),0)</f>
        <v>16</v>
      </c>
    </row>
    <row r="28" spans="1:12" s="529" customFormat="1" ht="24.9" customHeight="1">
      <c r="A28" s="539" t="s">
        <v>1298</v>
      </c>
      <c r="B28" s="540">
        <v>69</v>
      </c>
      <c r="C28" s="540">
        <v>117</v>
      </c>
      <c r="D28" s="540">
        <v>50</v>
      </c>
      <c r="E28" s="540">
        <v>56</v>
      </c>
      <c r="F28" s="540">
        <v>56</v>
      </c>
      <c r="G28" s="540">
        <v>58</v>
      </c>
      <c r="H28" s="540">
        <v>74</v>
      </c>
      <c r="I28" s="549"/>
      <c r="J28" s="549"/>
      <c r="K28" s="541">
        <v>96</v>
      </c>
      <c r="L28" s="542">
        <f t="shared" ref="L28:L37" si="1">ROUND((AVERAGE(B28:K28)),0)</f>
        <v>72</v>
      </c>
    </row>
    <row r="29" spans="1:12" s="529" customFormat="1" ht="24.9" customHeight="1">
      <c r="A29" s="539" t="s">
        <v>1299</v>
      </c>
      <c r="B29" s="540">
        <v>66</v>
      </c>
      <c r="C29" s="540">
        <v>65</v>
      </c>
      <c r="D29" s="540">
        <v>55</v>
      </c>
      <c r="E29" s="540">
        <v>68</v>
      </c>
      <c r="F29" s="540">
        <v>93</v>
      </c>
      <c r="G29" s="540">
        <v>79</v>
      </c>
      <c r="H29" s="540">
        <v>71</v>
      </c>
      <c r="I29" s="540">
        <v>101</v>
      </c>
      <c r="J29" s="540">
        <v>105</v>
      </c>
      <c r="K29" s="541">
        <v>62</v>
      </c>
      <c r="L29" s="542">
        <f t="shared" si="1"/>
        <v>77</v>
      </c>
    </row>
    <row r="30" spans="1:12" s="529" customFormat="1" ht="24.9" customHeight="1">
      <c r="A30" s="539" t="s">
        <v>1327</v>
      </c>
      <c r="B30" s="540">
        <v>190</v>
      </c>
      <c r="C30" s="540">
        <v>199</v>
      </c>
      <c r="D30" s="540">
        <v>180</v>
      </c>
      <c r="E30" s="540">
        <v>211</v>
      </c>
      <c r="F30" s="540">
        <v>217</v>
      </c>
      <c r="G30" s="540">
        <v>194</v>
      </c>
      <c r="H30" s="540">
        <v>193</v>
      </c>
      <c r="I30" s="540">
        <v>167</v>
      </c>
      <c r="J30" s="540">
        <v>167</v>
      </c>
      <c r="K30" s="541">
        <v>198</v>
      </c>
      <c r="L30" s="542">
        <f t="shared" si="1"/>
        <v>192</v>
      </c>
    </row>
    <row r="31" spans="1:12" s="529" customFormat="1" ht="24.9" customHeight="1">
      <c r="A31" s="539" t="s">
        <v>1301</v>
      </c>
      <c r="B31" s="540"/>
      <c r="C31" s="540"/>
      <c r="D31" s="540"/>
      <c r="E31" s="540"/>
      <c r="F31" s="540">
        <v>230</v>
      </c>
      <c r="G31" s="540"/>
      <c r="H31" s="540"/>
      <c r="I31" s="540">
        <v>178</v>
      </c>
      <c r="J31" s="540">
        <v>177</v>
      </c>
      <c r="K31" s="541"/>
      <c r="L31" s="542">
        <f t="shared" ref="L31" si="2">ROUND((AVERAGE(B31:K31)),0)</f>
        <v>195</v>
      </c>
    </row>
    <row r="32" spans="1:12" s="529" customFormat="1" ht="24.9" customHeight="1">
      <c r="A32" s="539" t="s">
        <v>1301</v>
      </c>
      <c r="B32" s="540">
        <v>137</v>
      </c>
      <c r="C32" s="540">
        <v>168</v>
      </c>
      <c r="D32" s="540">
        <v>110</v>
      </c>
      <c r="E32" s="540">
        <v>136</v>
      </c>
      <c r="F32" s="540"/>
      <c r="G32" s="540">
        <v>127</v>
      </c>
      <c r="H32" s="540">
        <v>114</v>
      </c>
      <c r="I32" s="540"/>
      <c r="J32" s="540"/>
      <c r="K32" s="541">
        <v>170</v>
      </c>
      <c r="L32" s="542">
        <f t="shared" si="1"/>
        <v>137</v>
      </c>
    </row>
    <row r="33" spans="1:12" s="529" customFormat="1" ht="24.9" customHeight="1">
      <c r="A33" s="539" t="s">
        <v>1302</v>
      </c>
      <c r="B33" s="540">
        <v>50</v>
      </c>
      <c r="C33" s="540">
        <v>40</v>
      </c>
      <c r="D33" s="540">
        <v>41</v>
      </c>
      <c r="E33" s="540">
        <v>44</v>
      </c>
      <c r="F33" s="540"/>
      <c r="G33" s="540">
        <v>33</v>
      </c>
      <c r="H33" s="540">
        <v>42</v>
      </c>
      <c r="I33" s="540"/>
      <c r="J33" s="540"/>
      <c r="K33" s="541">
        <v>40</v>
      </c>
      <c r="L33" s="542">
        <f t="shared" si="1"/>
        <v>41</v>
      </c>
    </row>
    <row r="34" spans="1:12" s="529" customFormat="1" ht="24.9" customHeight="1">
      <c r="A34" s="539" t="s">
        <v>1328</v>
      </c>
      <c r="B34" s="540">
        <v>186</v>
      </c>
      <c r="C34" s="540">
        <v>194</v>
      </c>
      <c r="D34" s="540">
        <v>209</v>
      </c>
      <c r="E34" s="540">
        <v>202</v>
      </c>
      <c r="F34" s="540">
        <v>240</v>
      </c>
      <c r="G34" s="540">
        <v>200</v>
      </c>
      <c r="H34" s="540">
        <v>195</v>
      </c>
      <c r="I34" s="540">
        <v>180</v>
      </c>
      <c r="J34" s="540">
        <v>180</v>
      </c>
      <c r="K34" s="541">
        <v>198</v>
      </c>
      <c r="L34" s="542">
        <f t="shared" si="1"/>
        <v>198</v>
      </c>
    </row>
    <row r="35" spans="1:12" s="529" customFormat="1" ht="24.9" customHeight="1">
      <c r="A35" s="539" t="s">
        <v>194</v>
      </c>
      <c r="B35" s="540">
        <v>102</v>
      </c>
      <c r="C35" s="540">
        <v>91</v>
      </c>
      <c r="D35" s="540">
        <v>123</v>
      </c>
      <c r="E35" s="540">
        <v>146</v>
      </c>
      <c r="F35" s="540">
        <v>80</v>
      </c>
      <c r="G35" s="540">
        <v>147</v>
      </c>
      <c r="H35" s="540">
        <v>91</v>
      </c>
      <c r="I35" s="540">
        <v>85</v>
      </c>
      <c r="J35" s="540">
        <v>85</v>
      </c>
      <c r="K35" s="541">
        <v>91</v>
      </c>
      <c r="L35" s="542">
        <f t="shared" si="1"/>
        <v>104</v>
      </c>
    </row>
    <row r="36" spans="1:12" s="529" customFormat="1" ht="24.9" customHeight="1">
      <c r="A36" s="539" t="s">
        <v>1304</v>
      </c>
      <c r="B36" s="540">
        <v>116</v>
      </c>
      <c r="C36" s="540">
        <v>98</v>
      </c>
      <c r="D36" s="540">
        <v>105</v>
      </c>
      <c r="E36" s="540">
        <v>151</v>
      </c>
      <c r="F36" s="540">
        <v>156</v>
      </c>
      <c r="G36" s="540">
        <v>167</v>
      </c>
      <c r="H36" s="540">
        <v>116</v>
      </c>
      <c r="I36" s="540">
        <v>148</v>
      </c>
      <c r="J36" s="540">
        <v>148</v>
      </c>
      <c r="K36" s="541">
        <v>100</v>
      </c>
      <c r="L36" s="542">
        <f t="shared" si="1"/>
        <v>131</v>
      </c>
    </row>
    <row r="37" spans="1:12" s="529" customFormat="1" ht="24.9" customHeight="1" thickBot="1">
      <c r="A37" s="543" t="s">
        <v>1305</v>
      </c>
      <c r="B37" s="544">
        <v>87</v>
      </c>
      <c r="C37" s="544">
        <v>82</v>
      </c>
      <c r="D37" s="544">
        <v>88</v>
      </c>
      <c r="E37" s="544">
        <v>96</v>
      </c>
      <c r="F37" s="544">
        <v>87</v>
      </c>
      <c r="G37" s="544">
        <v>97</v>
      </c>
      <c r="H37" s="544">
        <v>90</v>
      </c>
      <c r="I37" s="544">
        <v>77</v>
      </c>
      <c r="J37" s="544">
        <v>77</v>
      </c>
      <c r="K37" s="545">
        <v>82</v>
      </c>
      <c r="L37" s="546">
        <f t="shared" si="1"/>
        <v>86</v>
      </c>
    </row>
    <row r="38" spans="1:12" s="529" customFormat="1" ht="20.100000000000001" customHeight="1"/>
    <row r="39" spans="1:12" s="547" customFormat="1" ht="20.100000000000001" customHeight="1">
      <c r="A39" s="547" t="s">
        <v>1306</v>
      </c>
      <c r="B39" s="548" t="s">
        <v>1329</v>
      </c>
      <c r="G39" s="547" t="s">
        <v>1308</v>
      </c>
      <c r="H39" s="548" t="s">
        <v>1330</v>
      </c>
      <c r="I39" s="548"/>
    </row>
    <row r="40" spans="1:12" s="547" customFormat="1" ht="20.100000000000001" customHeight="1">
      <c r="A40" s="547" t="s">
        <v>1310</v>
      </c>
      <c r="B40" s="548" t="s">
        <v>1331</v>
      </c>
      <c r="G40" s="547" t="s">
        <v>1312</v>
      </c>
      <c r="H40" s="548" t="s">
        <v>1332</v>
      </c>
      <c r="I40" s="548"/>
    </row>
    <row r="41" spans="1:12" s="547" customFormat="1" ht="20.100000000000001" customHeight="1">
      <c r="A41" s="547" t="s">
        <v>1314</v>
      </c>
      <c r="B41" s="548" t="s">
        <v>1333</v>
      </c>
      <c r="G41" s="547" t="s">
        <v>1316</v>
      </c>
      <c r="H41" s="548" t="s">
        <v>1334</v>
      </c>
      <c r="I41" s="548"/>
    </row>
    <row r="42" spans="1:12" s="548" customFormat="1" ht="20.100000000000001" customHeight="1">
      <c r="A42" s="547" t="s">
        <v>1318</v>
      </c>
      <c r="B42" s="548" t="s">
        <v>1335</v>
      </c>
      <c r="G42" s="547" t="s">
        <v>1320</v>
      </c>
      <c r="H42" s="548" t="s">
        <v>1336</v>
      </c>
    </row>
    <row r="43" spans="1:12" s="548" customFormat="1" ht="20.100000000000001" customHeight="1">
      <c r="A43" s="547" t="s">
        <v>1322</v>
      </c>
      <c r="B43" s="548" t="s">
        <v>1337</v>
      </c>
      <c r="G43" s="547" t="s">
        <v>1324</v>
      </c>
      <c r="H43" s="548" t="s">
        <v>1338</v>
      </c>
    </row>
    <row r="44" spans="1:12" s="548" customFormat="1" ht="20.100000000000001" customHeight="1"/>
    <row r="45" spans="1:12" s="548" customFormat="1" ht="20.100000000000001" customHeight="1"/>
    <row r="46" spans="1:12" s="548" customFormat="1" ht="20.100000000000001" customHeight="1"/>
    <row r="47" spans="1:12" s="548" customFormat="1" ht="20.100000000000001" customHeight="1"/>
  </sheetData>
  <mergeCells count="2">
    <mergeCell ref="A4:L4"/>
    <mergeCell ref="A25:L25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94" orientation="landscape" r:id="rId1"/>
  <rowBreaks count="1" manualBreakCount="1">
    <brk id="23" max="16383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195"/>
  <sheetViews>
    <sheetView workbookViewId="0"/>
  </sheetViews>
  <sheetFormatPr defaultColWidth="9.109375" defaultRowHeight="14.4"/>
  <cols>
    <col min="1" max="1" width="9.109375" style="3"/>
    <col min="2" max="2" width="16.88671875" style="3" customWidth="1"/>
    <col min="3" max="5" width="11.6640625" style="3" customWidth="1"/>
    <col min="6" max="12" width="11.6640625" style="2" customWidth="1"/>
    <col min="13" max="13" width="12.6640625" style="2" customWidth="1"/>
    <col min="14" max="14" width="15.6640625" style="2" customWidth="1"/>
    <col min="15" max="16384" width="9.109375" style="2"/>
  </cols>
  <sheetData>
    <row r="1" spans="1:14" ht="20.100000000000001" customHeight="1"/>
    <row r="2" spans="1:14" ht="20.100000000000001" customHeight="1"/>
    <row r="3" spans="1:14" ht="20.100000000000001" customHeight="1"/>
    <row r="4" spans="1:14" ht="20.100000000000001" customHeight="1"/>
    <row r="5" spans="1:14" ht="20.100000000000001" customHeight="1">
      <c r="B5" s="14" t="s">
        <v>195</v>
      </c>
      <c r="C5" s="3" t="s">
        <v>199</v>
      </c>
    </row>
    <row r="6" spans="1:14" s="6" customFormat="1" ht="20.100000000000001" customHeight="1">
      <c r="A6" s="12" t="s">
        <v>193</v>
      </c>
      <c r="B6" s="11" t="s">
        <v>192</v>
      </c>
      <c r="C6" s="11" t="s">
        <v>191</v>
      </c>
      <c r="D6" s="11" t="s">
        <v>191</v>
      </c>
      <c r="E6" s="11" t="s">
        <v>191</v>
      </c>
      <c r="F6" s="11" t="s">
        <v>191</v>
      </c>
      <c r="G6" s="11" t="s">
        <v>191</v>
      </c>
      <c r="H6" s="11" t="s">
        <v>191</v>
      </c>
      <c r="I6" s="11" t="s">
        <v>191</v>
      </c>
      <c r="J6" s="11" t="s">
        <v>191</v>
      </c>
      <c r="K6" s="11" t="s">
        <v>191</v>
      </c>
      <c r="L6" s="11" t="s">
        <v>191</v>
      </c>
      <c r="M6" s="11" t="s">
        <v>190</v>
      </c>
      <c r="N6" s="11" t="s">
        <v>189</v>
      </c>
    </row>
    <row r="7" spans="1:14" s="6" customFormat="1" ht="20.100000000000001" customHeight="1">
      <c r="A7" s="10" t="s">
        <v>188</v>
      </c>
      <c r="B7" s="9">
        <v>0.10879999999999999</v>
      </c>
      <c r="C7" s="54"/>
      <c r="D7" s="7"/>
      <c r="E7" s="7"/>
      <c r="F7" s="8"/>
      <c r="G7" s="8"/>
      <c r="H7" s="8"/>
      <c r="I7" s="8"/>
      <c r="J7" s="8"/>
      <c r="K7" s="8"/>
      <c r="L7" s="8"/>
      <c r="M7" s="7">
        <f t="shared" ref="M7:M17" si="0">SUM(C7:L7)</f>
        <v>0</v>
      </c>
      <c r="N7" s="7">
        <f>ROUND(M7*B7,0)</f>
        <v>0</v>
      </c>
    </row>
    <row r="8" spans="1:14" s="6" customFormat="1" ht="20.100000000000001" customHeight="1">
      <c r="A8" s="10" t="s">
        <v>187</v>
      </c>
      <c r="B8" s="9">
        <v>0.154</v>
      </c>
      <c r="C8" s="54"/>
      <c r="D8" s="7"/>
      <c r="E8" s="7"/>
      <c r="F8" s="8"/>
      <c r="G8" s="8"/>
      <c r="H8" s="8"/>
      <c r="I8" s="8"/>
      <c r="J8" s="8"/>
      <c r="K8" s="8"/>
      <c r="L8" s="8"/>
      <c r="M8" s="7">
        <f t="shared" si="0"/>
        <v>0</v>
      </c>
      <c r="N8" s="7">
        <f t="shared" ref="N8:N17" si="1">ROUND(M8*B8,0)</f>
        <v>0</v>
      </c>
    </row>
    <row r="9" spans="1:14" s="6" customFormat="1" ht="20.100000000000001" customHeight="1">
      <c r="A9" s="10" t="s">
        <v>186</v>
      </c>
      <c r="B9" s="9">
        <v>0.2447</v>
      </c>
      <c r="C9" s="54"/>
      <c r="D9" s="7"/>
      <c r="E9" s="7"/>
      <c r="F9" s="8"/>
      <c r="G9" s="8"/>
      <c r="H9" s="8"/>
      <c r="I9" s="8"/>
      <c r="J9" s="8"/>
      <c r="K9" s="8"/>
      <c r="L9" s="8"/>
      <c r="M9" s="7">
        <f t="shared" si="0"/>
        <v>0</v>
      </c>
      <c r="N9" s="7">
        <f t="shared" si="1"/>
        <v>0</v>
      </c>
    </row>
    <row r="10" spans="1:14" s="6" customFormat="1" ht="20.100000000000001" customHeight="1">
      <c r="A10" s="10" t="s">
        <v>185</v>
      </c>
      <c r="B10" s="9">
        <v>0.39460000000000001</v>
      </c>
      <c r="C10" s="54"/>
      <c r="D10" s="7"/>
      <c r="E10" s="7"/>
      <c r="F10" s="8"/>
      <c r="G10" s="8"/>
      <c r="H10" s="8"/>
      <c r="I10" s="8"/>
      <c r="J10" s="8"/>
      <c r="K10" s="8"/>
      <c r="L10" s="8"/>
      <c r="M10" s="7">
        <f t="shared" si="0"/>
        <v>0</v>
      </c>
      <c r="N10" s="7">
        <f t="shared" si="1"/>
        <v>0</v>
      </c>
    </row>
    <row r="11" spans="1:14" s="6" customFormat="1" ht="20.100000000000001" customHeight="1">
      <c r="A11" s="10" t="s">
        <v>184</v>
      </c>
      <c r="B11" s="9">
        <v>0.61699999999999999</v>
      </c>
      <c r="C11" s="54"/>
      <c r="D11" s="7"/>
      <c r="E11" s="7"/>
      <c r="F11" s="8"/>
      <c r="G11" s="8"/>
      <c r="H11" s="8"/>
      <c r="I11" s="8"/>
      <c r="J11" s="8"/>
      <c r="K11" s="8"/>
      <c r="L11" s="8"/>
      <c r="M11" s="7">
        <f t="shared" si="0"/>
        <v>0</v>
      </c>
      <c r="N11" s="7">
        <f t="shared" si="1"/>
        <v>0</v>
      </c>
    </row>
    <row r="12" spans="1:14" s="6" customFormat="1" ht="20.100000000000001" customHeight="1">
      <c r="A12" s="10" t="s">
        <v>183</v>
      </c>
      <c r="B12" s="9">
        <v>0.96299999999999997</v>
      </c>
      <c r="C12" s="54"/>
      <c r="D12" s="7"/>
      <c r="E12" s="7"/>
      <c r="F12" s="8"/>
      <c r="G12" s="8"/>
      <c r="H12" s="8"/>
      <c r="I12" s="8"/>
      <c r="J12" s="8"/>
      <c r="K12" s="8"/>
      <c r="L12" s="8"/>
      <c r="M12" s="7">
        <f t="shared" si="0"/>
        <v>0</v>
      </c>
      <c r="N12" s="7">
        <f t="shared" si="1"/>
        <v>0</v>
      </c>
    </row>
    <row r="13" spans="1:14" s="6" customFormat="1" ht="20.100000000000001" customHeight="1">
      <c r="A13" s="10" t="s">
        <v>182</v>
      </c>
      <c r="B13" s="9">
        <v>1.5783</v>
      </c>
      <c r="C13" s="54"/>
      <c r="D13" s="7"/>
      <c r="E13" s="7"/>
      <c r="F13" s="8"/>
      <c r="G13" s="8"/>
      <c r="H13" s="8"/>
      <c r="I13" s="8"/>
      <c r="J13" s="8"/>
      <c r="K13" s="8"/>
      <c r="L13" s="8"/>
      <c r="M13" s="7">
        <f t="shared" si="0"/>
        <v>0</v>
      </c>
      <c r="N13" s="7">
        <f t="shared" si="1"/>
        <v>0</v>
      </c>
    </row>
    <row r="14" spans="1:14" s="6" customFormat="1" ht="20.100000000000001" customHeight="1">
      <c r="A14" s="10" t="s">
        <v>181</v>
      </c>
      <c r="B14" s="9">
        <v>2.4660000000000002</v>
      </c>
      <c r="C14" s="54"/>
      <c r="D14" s="7"/>
      <c r="E14" s="7"/>
      <c r="F14" s="8"/>
      <c r="G14" s="8"/>
      <c r="H14" s="8"/>
      <c r="I14" s="8"/>
      <c r="J14" s="8"/>
      <c r="K14" s="8"/>
      <c r="L14" s="8"/>
      <c r="M14" s="7">
        <f t="shared" si="0"/>
        <v>0</v>
      </c>
      <c r="N14" s="7">
        <f t="shared" si="1"/>
        <v>0</v>
      </c>
    </row>
    <row r="15" spans="1:14" s="6" customFormat="1" ht="20.100000000000001" customHeight="1">
      <c r="A15" s="10" t="s">
        <v>180</v>
      </c>
      <c r="B15" s="9">
        <v>3.8534000000000002</v>
      </c>
      <c r="C15" s="54"/>
      <c r="D15" s="7"/>
      <c r="E15" s="7"/>
      <c r="F15" s="8"/>
      <c r="G15" s="8"/>
      <c r="H15" s="8"/>
      <c r="I15" s="8"/>
      <c r="J15" s="8"/>
      <c r="K15" s="8"/>
      <c r="L15" s="8"/>
      <c r="M15" s="7">
        <f t="shared" si="0"/>
        <v>0</v>
      </c>
      <c r="N15" s="7">
        <f t="shared" si="1"/>
        <v>0</v>
      </c>
    </row>
    <row r="16" spans="1:14" s="6" customFormat="1" ht="20.100000000000001" customHeight="1">
      <c r="A16" s="10" t="s">
        <v>179</v>
      </c>
      <c r="B16" s="9">
        <v>6.3132999999999999</v>
      </c>
      <c r="C16" s="54"/>
      <c r="D16" s="7"/>
      <c r="E16" s="7"/>
      <c r="F16" s="8"/>
      <c r="G16" s="8"/>
      <c r="H16" s="8"/>
      <c r="I16" s="8"/>
      <c r="J16" s="8"/>
      <c r="K16" s="8"/>
      <c r="L16" s="8"/>
      <c r="M16" s="7">
        <f t="shared" si="0"/>
        <v>0</v>
      </c>
      <c r="N16" s="7">
        <f t="shared" si="1"/>
        <v>0</v>
      </c>
    </row>
    <row r="17" spans="1:14" s="6" customFormat="1" ht="20.100000000000001" customHeight="1">
      <c r="A17" s="10" t="s">
        <v>178</v>
      </c>
      <c r="B17" s="9">
        <v>9.8645999999999994</v>
      </c>
      <c r="C17" s="54"/>
      <c r="D17" s="7"/>
      <c r="E17" s="7"/>
      <c r="F17" s="8"/>
      <c r="G17" s="8"/>
      <c r="H17" s="8"/>
      <c r="I17" s="8"/>
      <c r="J17" s="8"/>
      <c r="K17" s="8"/>
      <c r="L17" s="8"/>
      <c r="M17" s="7">
        <f t="shared" si="0"/>
        <v>0</v>
      </c>
      <c r="N17" s="7">
        <f t="shared" si="1"/>
        <v>0</v>
      </c>
    </row>
    <row r="18" spans="1:14" ht="20.100000000000001" customHeight="1">
      <c r="M18" s="5" t="s">
        <v>177</v>
      </c>
      <c r="N18" s="253">
        <f>SUM(N9:N17)</f>
        <v>0</v>
      </c>
    </row>
    <row r="19" spans="1:14" ht="20.100000000000001" customHeight="1">
      <c r="M19" s="5" t="s">
        <v>176</v>
      </c>
      <c r="N19" s="4">
        <f>SUM(N7:N8)</f>
        <v>0</v>
      </c>
    </row>
    <row r="20" spans="1:14" ht="20.100000000000001" customHeight="1"/>
    <row r="21" spans="1:14" ht="20.100000000000001" customHeight="1">
      <c r="B21" s="14" t="s">
        <v>195</v>
      </c>
      <c r="C21" s="3" t="s">
        <v>198</v>
      </c>
    </row>
    <row r="22" spans="1:14" s="6" customFormat="1" ht="20.100000000000001" customHeight="1">
      <c r="A22" s="12" t="s">
        <v>193</v>
      </c>
      <c r="B22" s="11" t="s">
        <v>192</v>
      </c>
      <c r="C22" s="11" t="s">
        <v>191</v>
      </c>
      <c r="D22" s="11" t="s">
        <v>191</v>
      </c>
      <c r="E22" s="11" t="s">
        <v>191</v>
      </c>
      <c r="F22" s="11" t="s">
        <v>191</v>
      </c>
      <c r="G22" s="11" t="s">
        <v>191</v>
      </c>
      <c r="H22" s="11" t="s">
        <v>191</v>
      </c>
      <c r="I22" s="11" t="s">
        <v>191</v>
      </c>
      <c r="J22" s="11" t="s">
        <v>191</v>
      </c>
      <c r="K22" s="11" t="s">
        <v>191</v>
      </c>
      <c r="L22" s="11" t="s">
        <v>191</v>
      </c>
      <c r="M22" s="11" t="s">
        <v>190</v>
      </c>
      <c r="N22" s="11" t="s">
        <v>189</v>
      </c>
    </row>
    <row r="23" spans="1:14" s="6" customFormat="1" ht="20.100000000000001" customHeight="1">
      <c r="A23" s="10" t="s">
        <v>188</v>
      </c>
      <c r="B23" s="9">
        <v>0.10879999999999999</v>
      </c>
      <c r="C23" s="54"/>
      <c r="D23" s="7"/>
      <c r="E23" s="7"/>
      <c r="F23" s="8"/>
      <c r="G23" s="8"/>
      <c r="H23" s="8"/>
      <c r="I23" s="8"/>
      <c r="J23" s="8"/>
      <c r="K23" s="8"/>
      <c r="L23" s="8"/>
      <c r="M23" s="7">
        <f t="shared" ref="M23:M33" si="2">SUM(C23:L23)</f>
        <v>0</v>
      </c>
      <c r="N23" s="7">
        <f>ROUND(M23*B23,0)</f>
        <v>0</v>
      </c>
    </row>
    <row r="24" spans="1:14" s="6" customFormat="1" ht="20.100000000000001" customHeight="1">
      <c r="A24" s="10" t="s">
        <v>187</v>
      </c>
      <c r="B24" s="9">
        <v>0.154</v>
      </c>
      <c r="C24" s="54"/>
      <c r="D24" s="7"/>
      <c r="E24" s="7"/>
      <c r="F24" s="8"/>
      <c r="G24" s="8"/>
      <c r="H24" s="8"/>
      <c r="I24" s="8"/>
      <c r="J24" s="8"/>
      <c r="K24" s="8"/>
      <c r="L24" s="8"/>
      <c r="M24" s="7">
        <f t="shared" si="2"/>
        <v>0</v>
      </c>
      <c r="N24" s="7">
        <f t="shared" ref="N24:N33" si="3">ROUND(M24*B24,0)</f>
        <v>0</v>
      </c>
    </row>
    <row r="25" spans="1:14" s="6" customFormat="1" ht="20.100000000000001" customHeight="1">
      <c r="A25" s="10" t="s">
        <v>186</v>
      </c>
      <c r="B25" s="9">
        <v>0.2447</v>
      </c>
      <c r="C25" s="54"/>
      <c r="D25" s="7"/>
      <c r="E25" s="7"/>
      <c r="F25" s="8"/>
      <c r="G25" s="8"/>
      <c r="H25" s="8"/>
      <c r="I25" s="8"/>
      <c r="J25" s="8"/>
      <c r="K25" s="8"/>
      <c r="L25" s="8"/>
      <c r="M25" s="7">
        <f t="shared" si="2"/>
        <v>0</v>
      </c>
      <c r="N25" s="7">
        <f t="shared" si="3"/>
        <v>0</v>
      </c>
    </row>
    <row r="26" spans="1:14" s="6" customFormat="1" ht="20.100000000000001" customHeight="1">
      <c r="A26" s="10" t="s">
        <v>185</v>
      </c>
      <c r="B26" s="9">
        <v>0.39460000000000001</v>
      </c>
      <c r="C26" s="54"/>
      <c r="D26" s="7"/>
      <c r="E26" s="7"/>
      <c r="F26" s="8"/>
      <c r="G26" s="8"/>
      <c r="H26" s="8"/>
      <c r="I26" s="8"/>
      <c r="J26" s="8"/>
      <c r="K26" s="8"/>
      <c r="L26" s="8"/>
      <c r="M26" s="7">
        <f t="shared" si="2"/>
        <v>0</v>
      </c>
      <c r="N26" s="7">
        <f t="shared" si="3"/>
        <v>0</v>
      </c>
    </row>
    <row r="27" spans="1:14" s="6" customFormat="1" ht="20.100000000000001" customHeight="1">
      <c r="A27" s="10" t="s">
        <v>184</v>
      </c>
      <c r="B27" s="9">
        <v>0.61699999999999999</v>
      </c>
      <c r="C27" s="54"/>
      <c r="D27" s="7"/>
      <c r="E27" s="7"/>
      <c r="F27" s="252"/>
      <c r="G27" s="252"/>
      <c r="H27" s="252"/>
      <c r="I27" s="8"/>
      <c r="J27" s="8"/>
      <c r="K27" s="8"/>
      <c r="L27" s="8"/>
      <c r="M27" s="7">
        <f t="shared" si="2"/>
        <v>0</v>
      </c>
      <c r="N27" s="7">
        <f t="shared" si="3"/>
        <v>0</v>
      </c>
    </row>
    <row r="28" spans="1:14" s="6" customFormat="1" ht="20.100000000000001" customHeight="1">
      <c r="A28" s="10" t="s">
        <v>183</v>
      </c>
      <c r="B28" s="9">
        <v>0.96299999999999997</v>
      </c>
      <c r="C28" s="54"/>
      <c r="D28" s="7"/>
      <c r="E28" s="7"/>
      <c r="F28" s="8"/>
      <c r="G28" s="8"/>
      <c r="H28" s="8"/>
      <c r="I28" s="8"/>
      <c r="J28" s="8"/>
      <c r="K28" s="8"/>
      <c r="L28" s="8"/>
      <c r="M28" s="7">
        <f t="shared" si="2"/>
        <v>0</v>
      </c>
      <c r="N28" s="7">
        <f t="shared" si="3"/>
        <v>0</v>
      </c>
    </row>
    <row r="29" spans="1:14" s="6" customFormat="1" ht="20.100000000000001" customHeight="1">
      <c r="A29" s="10" t="s">
        <v>182</v>
      </c>
      <c r="B29" s="9">
        <v>1.5783</v>
      </c>
      <c r="C29" s="54"/>
      <c r="D29" s="7"/>
      <c r="E29" s="7"/>
      <c r="F29" s="8"/>
      <c r="G29" s="8"/>
      <c r="H29" s="8"/>
      <c r="I29" s="8"/>
      <c r="J29" s="8"/>
      <c r="K29" s="8"/>
      <c r="L29" s="8"/>
      <c r="M29" s="7">
        <f t="shared" si="2"/>
        <v>0</v>
      </c>
      <c r="N29" s="7">
        <f t="shared" si="3"/>
        <v>0</v>
      </c>
    </row>
    <row r="30" spans="1:14" s="6" customFormat="1" ht="20.100000000000001" customHeight="1">
      <c r="A30" s="10" t="s">
        <v>181</v>
      </c>
      <c r="B30" s="9">
        <v>2.4660000000000002</v>
      </c>
      <c r="C30" s="54"/>
      <c r="D30" s="7"/>
      <c r="E30" s="7"/>
      <c r="F30" s="8"/>
      <c r="G30" s="8"/>
      <c r="H30" s="8"/>
      <c r="I30" s="8"/>
      <c r="J30" s="8"/>
      <c r="K30" s="8"/>
      <c r="L30" s="8"/>
      <c r="M30" s="7">
        <f t="shared" si="2"/>
        <v>0</v>
      </c>
      <c r="N30" s="7">
        <f t="shared" si="3"/>
        <v>0</v>
      </c>
    </row>
    <row r="31" spans="1:14" s="6" customFormat="1" ht="20.100000000000001" customHeight="1">
      <c r="A31" s="10" t="s">
        <v>180</v>
      </c>
      <c r="B31" s="9">
        <v>3.8534000000000002</v>
      </c>
      <c r="C31" s="54"/>
      <c r="D31" s="7"/>
      <c r="E31" s="7"/>
      <c r="F31" s="8"/>
      <c r="G31" s="8"/>
      <c r="H31" s="8"/>
      <c r="I31" s="8"/>
      <c r="J31" s="8"/>
      <c r="K31" s="8"/>
      <c r="L31" s="8"/>
      <c r="M31" s="7">
        <f t="shared" si="2"/>
        <v>0</v>
      </c>
      <c r="N31" s="7">
        <f t="shared" si="3"/>
        <v>0</v>
      </c>
    </row>
    <row r="32" spans="1:14" s="6" customFormat="1" ht="20.100000000000001" customHeight="1">
      <c r="A32" s="10" t="s">
        <v>179</v>
      </c>
      <c r="B32" s="9">
        <v>6.3132999999999999</v>
      </c>
      <c r="C32" s="54"/>
      <c r="D32" s="7"/>
      <c r="E32" s="7"/>
      <c r="F32" s="8"/>
      <c r="G32" s="8"/>
      <c r="H32" s="8"/>
      <c r="I32" s="8"/>
      <c r="J32" s="8"/>
      <c r="K32" s="8"/>
      <c r="L32" s="8"/>
      <c r="M32" s="7">
        <f t="shared" si="2"/>
        <v>0</v>
      </c>
      <c r="N32" s="7">
        <f t="shared" si="3"/>
        <v>0</v>
      </c>
    </row>
    <row r="33" spans="1:20" s="6" customFormat="1" ht="20.100000000000001" customHeight="1">
      <c r="A33" s="10" t="s">
        <v>178</v>
      </c>
      <c r="B33" s="9">
        <v>9.8645999999999994</v>
      </c>
      <c r="C33" s="54"/>
      <c r="D33" s="7"/>
      <c r="E33" s="7"/>
      <c r="F33" s="8"/>
      <c r="G33" s="8"/>
      <c r="H33" s="8"/>
      <c r="I33" s="8"/>
      <c r="J33" s="8"/>
      <c r="K33" s="8"/>
      <c r="L33" s="8"/>
      <c r="M33" s="7">
        <f t="shared" si="2"/>
        <v>0</v>
      </c>
      <c r="N33" s="7">
        <f t="shared" si="3"/>
        <v>0</v>
      </c>
    </row>
    <row r="34" spans="1:20" ht="20.100000000000001" customHeight="1">
      <c r="M34" s="5" t="s">
        <v>177</v>
      </c>
      <c r="N34" s="253">
        <f>SUM(N25:N33)</f>
        <v>0</v>
      </c>
      <c r="P34" s="250"/>
      <c r="Q34" s="250"/>
      <c r="R34" s="250"/>
      <c r="S34" s="250"/>
    </row>
    <row r="35" spans="1:20" ht="20.100000000000001" customHeight="1">
      <c r="M35" s="5" t="s">
        <v>176</v>
      </c>
      <c r="N35" s="4">
        <f>SUM(N23:N24)</f>
        <v>0</v>
      </c>
    </row>
    <row r="36" spans="1:20" ht="20.100000000000001" customHeight="1">
      <c r="P36" s="251"/>
      <c r="Q36" s="251"/>
      <c r="R36" s="251"/>
      <c r="S36" s="251"/>
      <c r="T36" s="251"/>
    </row>
    <row r="37" spans="1:20" ht="20.100000000000001" customHeight="1">
      <c r="B37" s="14" t="s">
        <v>195</v>
      </c>
      <c r="C37" s="343" t="s">
        <v>197</v>
      </c>
      <c r="P37" s="251"/>
      <c r="Q37" s="251"/>
      <c r="R37" s="251"/>
      <c r="S37" s="251"/>
      <c r="T37" s="251"/>
    </row>
    <row r="38" spans="1:20" s="6" customFormat="1" ht="20.100000000000001" customHeight="1">
      <c r="A38" s="12" t="s">
        <v>193</v>
      </c>
      <c r="B38" s="11" t="s">
        <v>192</v>
      </c>
      <c r="C38" s="11" t="s">
        <v>191</v>
      </c>
      <c r="D38" s="11" t="s">
        <v>191</v>
      </c>
      <c r="E38" s="11" t="s">
        <v>191</v>
      </c>
      <c r="F38" s="11" t="s">
        <v>191</v>
      </c>
      <c r="G38" s="11" t="s">
        <v>191</v>
      </c>
      <c r="H38" s="11" t="s">
        <v>191</v>
      </c>
      <c r="I38" s="11" t="s">
        <v>191</v>
      </c>
      <c r="J38" s="11" t="s">
        <v>191</v>
      </c>
      <c r="K38" s="11" t="s">
        <v>191</v>
      </c>
      <c r="L38" s="11" t="s">
        <v>191</v>
      </c>
      <c r="M38" s="11" t="s">
        <v>190</v>
      </c>
      <c r="N38" s="11" t="s">
        <v>189</v>
      </c>
    </row>
    <row r="39" spans="1:20" s="6" customFormat="1" ht="20.100000000000001" customHeight="1">
      <c r="A39" s="10" t="s">
        <v>188</v>
      </c>
      <c r="B39" s="9">
        <v>0.10879999999999999</v>
      </c>
      <c r="C39" s="54"/>
      <c r="D39" s="54"/>
      <c r="E39" s="54"/>
      <c r="F39" s="55"/>
      <c r="G39" s="55"/>
      <c r="H39" s="8"/>
      <c r="I39" s="8"/>
      <c r="J39" s="8"/>
      <c r="K39" s="8"/>
      <c r="L39" s="8"/>
      <c r="M39" s="7">
        <f t="shared" ref="M39:M49" si="4">SUM(C39:L39)</f>
        <v>0</v>
      </c>
      <c r="N39" s="7">
        <f>ROUND(M39*B39,0)</f>
        <v>0</v>
      </c>
    </row>
    <row r="40" spans="1:20" s="6" customFormat="1" ht="20.100000000000001" customHeight="1">
      <c r="A40" s="10" t="s">
        <v>187</v>
      </c>
      <c r="B40" s="9">
        <v>0.154</v>
      </c>
      <c r="C40" s="54"/>
      <c r="D40" s="54"/>
      <c r="E40" s="54"/>
      <c r="F40" s="55"/>
      <c r="G40" s="55"/>
      <c r="H40" s="8"/>
      <c r="I40" s="8"/>
      <c r="J40" s="8"/>
      <c r="K40" s="8"/>
      <c r="L40" s="8"/>
      <c r="M40" s="7">
        <f t="shared" si="4"/>
        <v>0</v>
      </c>
      <c r="N40" s="7">
        <f t="shared" ref="N40:N49" si="5">ROUND(M40*B40,0)</f>
        <v>0</v>
      </c>
    </row>
    <row r="41" spans="1:20" s="6" customFormat="1" ht="20.100000000000001" customHeight="1">
      <c r="A41" s="10" t="s">
        <v>186</v>
      </c>
      <c r="B41" s="9">
        <v>0.2447</v>
      </c>
      <c r="C41" s="54"/>
      <c r="D41" s="54"/>
      <c r="E41" s="54"/>
      <c r="F41" s="55"/>
      <c r="G41" s="55"/>
      <c r="H41" s="55"/>
      <c r="I41" s="55"/>
      <c r="J41" s="55"/>
      <c r="K41" s="55"/>
      <c r="L41" s="8"/>
      <c r="M41" s="7">
        <f t="shared" si="4"/>
        <v>0</v>
      </c>
      <c r="N41" s="7">
        <f t="shared" si="5"/>
        <v>0</v>
      </c>
    </row>
    <row r="42" spans="1:20" s="6" customFormat="1" ht="20.100000000000001" customHeight="1">
      <c r="A42" s="10" t="s">
        <v>185</v>
      </c>
      <c r="B42" s="9">
        <v>0.39460000000000001</v>
      </c>
      <c r="C42" s="344">
        <v>162.38</v>
      </c>
      <c r="D42" s="54">
        <v>250.88</v>
      </c>
      <c r="E42" s="54"/>
      <c r="F42" s="55"/>
      <c r="G42" s="55"/>
      <c r="H42" s="8"/>
      <c r="I42" s="8"/>
      <c r="J42" s="8"/>
      <c r="K42" s="8"/>
      <c r="L42" s="8"/>
      <c r="M42" s="7">
        <f t="shared" si="4"/>
        <v>413.26</v>
      </c>
      <c r="N42" s="7">
        <f t="shared" si="5"/>
        <v>163</v>
      </c>
    </row>
    <row r="43" spans="1:20" s="6" customFormat="1" ht="20.100000000000001" customHeight="1">
      <c r="A43" s="10" t="s">
        <v>184</v>
      </c>
      <c r="B43" s="9">
        <v>0.61699999999999999</v>
      </c>
      <c r="C43" s="54"/>
      <c r="D43" s="54"/>
      <c r="E43" s="54"/>
      <c r="F43" s="55"/>
      <c r="G43" s="55"/>
      <c r="H43" s="8"/>
      <c r="I43" s="8"/>
      <c r="J43" s="8"/>
      <c r="K43" s="8"/>
      <c r="L43" s="8"/>
      <c r="M43" s="7">
        <f t="shared" si="4"/>
        <v>0</v>
      </c>
      <c r="N43" s="7">
        <f t="shared" si="5"/>
        <v>0</v>
      </c>
    </row>
    <row r="44" spans="1:20" s="6" customFormat="1" ht="20.100000000000001" customHeight="1">
      <c r="A44" s="10" t="s">
        <v>183</v>
      </c>
      <c r="B44" s="9">
        <v>0.96299999999999997</v>
      </c>
      <c r="C44" s="54"/>
      <c r="D44" s="54"/>
      <c r="E44" s="54"/>
      <c r="F44" s="55"/>
      <c r="G44" s="55"/>
      <c r="H44" s="8"/>
      <c r="I44" s="8"/>
      <c r="J44" s="8"/>
      <c r="K44" s="8"/>
      <c r="L44" s="8"/>
      <c r="M44" s="7">
        <f t="shared" si="4"/>
        <v>0</v>
      </c>
      <c r="N44" s="7">
        <f t="shared" si="5"/>
        <v>0</v>
      </c>
    </row>
    <row r="45" spans="1:20" s="6" customFormat="1" ht="20.100000000000001" customHeight="1">
      <c r="A45" s="10" t="s">
        <v>182</v>
      </c>
      <c r="B45" s="9">
        <v>1.5783</v>
      </c>
      <c r="C45" s="344">
        <v>100.8</v>
      </c>
      <c r="D45" s="54">
        <v>44.48</v>
      </c>
      <c r="E45" s="54"/>
      <c r="F45" s="55"/>
      <c r="G45" s="55"/>
      <c r="H45" s="8"/>
      <c r="I45" s="8"/>
      <c r="J45" s="8"/>
      <c r="K45" s="8"/>
      <c r="L45" s="8"/>
      <c r="M45" s="7">
        <f t="shared" si="4"/>
        <v>145.28</v>
      </c>
      <c r="N45" s="7">
        <f t="shared" si="5"/>
        <v>229</v>
      </c>
    </row>
    <row r="46" spans="1:20" s="6" customFormat="1" ht="20.100000000000001" customHeight="1">
      <c r="A46" s="10" t="s">
        <v>181</v>
      </c>
      <c r="B46" s="9">
        <v>2.4660000000000002</v>
      </c>
      <c r="C46" s="54"/>
      <c r="D46" s="54"/>
      <c r="E46" s="54"/>
      <c r="F46" s="55"/>
      <c r="G46" s="55"/>
      <c r="H46" s="8"/>
      <c r="I46" s="8"/>
      <c r="J46" s="8"/>
      <c r="K46" s="8"/>
      <c r="L46" s="8"/>
      <c r="M46" s="7">
        <f t="shared" si="4"/>
        <v>0</v>
      </c>
      <c r="N46" s="7">
        <f t="shared" si="5"/>
        <v>0</v>
      </c>
    </row>
    <row r="47" spans="1:20" s="6" customFormat="1" ht="20.100000000000001" customHeight="1">
      <c r="A47" s="10" t="s">
        <v>180</v>
      </c>
      <c r="B47" s="9">
        <v>3.8534000000000002</v>
      </c>
      <c r="C47" s="54"/>
      <c r="D47" s="54"/>
      <c r="E47" s="54"/>
      <c r="F47" s="55"/>
      <c r="G47" s="55"/>
      <c r="H47" s="8"/>
      <c r="I47" s="8"/>
      <c r="J47" s="8"/>
      <c r="K47" s="8"/>
      <c r="L47" s="8"/>
      <c r="M47" s="7">
        <f t="shared" si="4"/>
        <v>0</v>
      </c>
      <c r="N47" s="7">
        <f t="shared" si="5"/>
        <v>0</v>
      </c>
    </row>
    <row r="48" spans="1:20" s="6" customFormat="1" ht="20.100000000000001" customHeight="1">
      <c r="A48" s="10" t="s">
        <v>179</v>
      </c>
      <c r="B48" s="9">
        <v>6.3132999999999999</v>
      </c>
      <c r="C48" s="54"/>
      <c r="D48" s="54"/>
      <c r="E48" s="54"/>
      <c r="F48" s="55"/>
      <c r="G48" s="55"/>
      <c r="H48" s="8"/>
      <c r="I48" s="8"/>
      <c r="J48" s="8"/>
      <c r="K48" s="8"/>
      <c r="L48" s="8"/>
      <c r="M48" s="7">
        <f t="shared" si="4"/>
        <v>0</v>
      </c>
      <c r="N48" s="7">
        <f t="shared" si="5"/>
        <v>0</v>
      </c>
    </row>
    <row r="49" spans="1:15" s="6" customFormat="1" ht="20.100000000000001" customHeight="1">
      <c r="A49" s="10" t="s">
        <v>178</v>
      </c>
      <c r="B49" s="9">
        <v>9.8645999999999994</v>
      </c>
      <c r="C49" s="54"/>
      <c r="D49" s="54"/>
      <c r="E49" s="54"/>
      <c r="F49" s="55"/>
      <c r="G49" s="55"/>
      <c r="H49" s="8"/>
      <c r="I49" s="8"/>
      <c r="J49" s="8"/>
      <c r="K49" s="8"/>
      <c r="L49" s="8"/>
      <c r="M49" s="7">
        <f t="shared" si="4"/>
        <v>0</v>
      </c>
      <c r="N49" s="7">
        <f t="shared" si="5"/>
        <v>0</v>
      </c>
    </row>
    <row r="50" spans="1:15" ht="20.100000000000001" customHeight="1">
      <c r="M50" s="5" t="s">
        <v>177</v>
      </c>
      <c r="N50" s="4">
        <f>SUM(N41:N49)</f>
        <v>392</v>
      </c>
    </row>
    <row r="51" spans="1:15" ht="20.100000000000001" customHeight="1">
      <c r="M51" s="5" t="s">
        <v>176</v>
      </c>
      <c r="N51" s="4">
        <f>SUM(N39:N40)</f>
        <v>0</v>
      </c>
    </row>
    <row r="52" spans="1:15" ht="20.100000000000001" customHeight="1">
      <c r="O52" s="16">
        <f>N50+N66</f>
        <v>392</v>
      </c>
    </row>
    <row r="53" spans="1:15" ht="20.100000000000001" customHeight="1">
      <c r="B53" s="14" t="s">
        <v>195</v>
      </c>
      <c r="C53" s="25" t="s">
        <v>556</v>
      </c>
    </row>
    <row r="54" spans="1:15" s="6" customFormat="1" ht="20.100000000000001" customHeight="1">
      <c r="A54" s="12" t="s">
        <v>193</v>
      </c>
      <c r="B54" s="11" t="s">
        <v>192</v>
      </c>
      <c r="C54" s="11" t="s">
        <v>191</v>
      </c>
      <c r="D54" s="11" t="s">
        <v>191</v>
      </c>
      <c r="E54" s="11" t="s">
        <v>191</v>
      </c>
      <c r="F54" s="11" t="s">
        <v>191</v>
      </c>
      <c r="G54" s="11" t="s">
        <v>191</v>
      </c>
      <c r="H54" s="11" t="s">
        <v>191</v>
      </c>
      <c r="I54" s="11" t="s">
        <v>191</v>
      </c>
      <c r="J54" s="11" t="s">
        <v>191</v>
      </c>
      <c r="K54" s="11" t="s">
        <v>191</v>
      </c>
      <c r="L54" s="11" t="s">
        <v>191</v>
      </c>
      <c r="M54" s="11" t="s">
        <v>190</v>
      </c>
      <c r="N54" s="11" t="s">
        <v>189</v>
      </c>
    </row>
    <row r="55" spans="1:15" s="6" customFormat="1" ht="20.100000000000001" customHeight="1">
      <c r="A55" s="10" t="s">
        <v>188</v>
      </c>
      <c r="B55" s="9">
        <v>0.10879999999999999</v>
      </c>
      <c r="C55" s="54"/>
      <c r="D55" s="7"/>
      <c r="E55" s="7"/>
      <c r="F55" s="8"/>
      <c r="G55" s="8"/>
      <c r="H55" s="8"/>
      <c r="I55" s="8"/>
      <c r="J55" s="8"/>
      <c r="K55" s="8"/>
      <c r="L55" s="8"/>
      <c r="M55" s="7">
        <f t="shared" ref="M55:M65" si="6">SUM(C55:L55)</f>
        <v>0</v>
      </c>
      <c r="N55" s="7">
        <f>ROUND(M55*B55,0)</f>
        <v>0</v>
      </c>
    </row>
    <row r="56" spans="1:15" s="6" customFormat="1" ht="20.100000000000001" customHeight="1">
      <c r="A56" s="10" t="s">
        <v>187</v>
      </c>
      <c r="B56" s="9">
        <v>0.154</v>
      </c>
      <c r="C56" s="54"/>
      <c r="D56" s="7"/>
      <c r="E56" s="7"/>
      <c r="F56" s="8"/>
      <c r="G56" s="8"/>
      <c r="H56" s="8"/>
      <c r="I56" s="8"/>
      <c r="J56" s="8"/>
      <c r="K56" s="8"/>
      <c r="L56" s="8"/>
      <c r="M56" s="7">
        <f t="shared" si="6"/>
        <v>0</v>
      </c>
      <c r="N56" s="7">
        <f t="shared" ref="N56:N65" si="7">ROUND(M56*B56,0)</f>
        <v>0</v>
      </c>
    </row>
    <row r="57" spans="1:15" s="6" customFormat="1" ht="20.100000000000001" customHeight="1">
      <c r="A57" s="10" t="s">
        <v>186</v>
      </c>
      <c r="B57" s="9">
        <v>0.2447</v>
      </c>
      <c r="C57" s="54"/>
      <c r="D57" s="7"/>
      <c r="E57" s="8"/>
      <c r="F57" s="8"/>
      <c r="G57" s="8"/>
      <c r="H57" s="8"/>
      <c r="I57" s="8"/>
      <c r="J57" s="8"/>
      <c r="K57" s="8"/>
      <c r="L57" s="8"/>
      <c r="M57" s="7">
        <f t="shared" si="6"/>
        <v>0</v>
      </c>
      <c r="N57" s="7">
        <f t="shared" si="7"/>
        <v>0</v>
      </c>
    </row>
    <row r="58" spans="1:15" s="6" customFormat="1" ht="20.100000000000001" customHeight="1">
      <c r="A58" s="10" t="s">
        <v>185</v>
      </c>
      <c r="B58" s="9">
        <v>0.39460000000000001</v>
      </c>
      <c r="C58" s="54"/>
      <c r="D58" s="7"/>
      <c r="E58" s="8"/>
      <c r="F58" s="7"/>
      <c r="G58" s="8"/>
      <c r="H58" s="8"/>
      <c r="I58" s="8"/>
      <c r="J58" s="8"/>
      <c r="K58" s="8"/>
      <c r="L58" s="8"/>
      <c r="M58" s="7">
        <f t="shared" si="6"/>
        <v>0</v>
      </c>
      <c r="N58" s="7">
        <f t="shared" si="7"/>
        <v>0</v>
      </c>
    </row>
    <row r="59" spans="1:15" s="6" customFormat="1" ht="20.100000000000001" customHeight="1">
      <c r="A59" s="10" t="s">
        <v>184</v>
      </c>
      <c r="B59" s="9">
        <v>0.61699999999999999</v>
      </c>
      <c r="C59" s="54"/>
      <c r="D59" s="7"/>
      <c r="E59" s="8"/>
      <c r="F59" s="7"/>
      <c r="G59" s="8"/>
      <c r="H59" s="8"/>
      <c r="I59" s="8"/>
      <c r="J59" s="8"/>
      <c r="K59" s="8"/>
      <c r="L59" s="8"/>
      <c r="M59" s="7">
        <f t="shared" si="6"/>
        <v>0</v>
      </c>
      <c r="N59" s="7">
        <f t="shared" si="7"/>
        <v>0</v>
      </c>
    </row>
    <row r="60" spans="1:15" s="6" customFormat="1" ht="20.100000000000001" customHeight="1">
      <c r="A60" s="10" t="s">
        <v>183</v>
      </c>
      <c r="B60" s="9">
        <v>0.96299999999999997</v>
      </c>
      <c r="C60" s="54"/>
      <c r="D60" s="7"/>
      <c r="E60" s="8"/>
      <c r="F60" s="8"/>
      <c r="G60" s="8"/>
      <c r="H60" s="8"/>
      <c r="I60" s="8"/>
      <c r="J60" s="8"/>
      <c r="K60" s="8"/>
      <c r="L60" s="8"/>
      <c r="M60" s="7">
        <f t="shared" si="6"/>
        <v>0</v>
      </c>
      <c r="N60" s="7">
        <f t="shared" si="7"/>
        <v>0</v>
      </c>
    </row>
    <row r="61" spans="1:15" s="6" customFormat="1" ht="20.100000000000001" customHeight="1">
      <c r="A61" s="10" t="s">
        <v>182</v>
      </c>
      <c r="B61" s="9">
        <v>1.5783</v>
      </c>
      <c r="C61" s="54"/>
      <c r="D61" s="7"/>
      <c r="E61" s="8"/>
      <c r="F61" s="8"/>
      <c r="G61" s="8"/>
      <c r="H61" s="8"/>
      <c r="I61" s="8"/>
      <c r="J61" s="8"/>
      <c r="K61" s="8"/>
      <c r="L61" s="8"/>
      <c r="M61" s="7">
        <f t="shared" si="6"/>
        <v>0</v>
      </c>
      <c r="N61" s="7">
        <f t="shared" si="7"/>
        <v>0</v>
      </c>
    </row>
    <row r="62" spans="1:15" s="6" customFormat="1" ht="20.100000000000001" customHeight="1">
      <c r="A62" s="10" t="s">
        <v>181</v>
      </c>
      <c r="B62" s="9">
        <v>2.4660000000000002</v>
      </c>
      <c r="C62" s="54"/>
      <c r="D62" s="7"/>
      <c r="E62" s="8"/>
      <c r="F62" s="8"/>
      <c r="G62" s="8"/>
      <c r="H62" s="8"/>
      <c r="I62" s="8"/>
      <c r="J62" s="8"/>
      <c r="K62" s="8"/>
      <c r="L62" s="8"/>
      <c r="M62" s="7">
        <f t="shared" si="6"/>
        <v>0</v>
      </c>
      <c r="N62" s="7">
        <f t="shared" si="7"/>
        <v>0</v>
      </c>
    </row>
    <row r="63" spans="1:15" s="6" customFormat="1" ht="20.100000000000001" customHeight="1">
      <c r="A63" s="10" t="s">
        <v>180</v>
      </c>
      <c r="B63" s="9">
        <v>3.8534000000000002</v>
      </c>
      <c r="C63" s="54"/>
      <c r="D63" s="7"/>
      <c r="E63" s="7"/>
      <c r="F63" s="8"/>
      <c r="G63" s="8"/>
      <c r="H63" s="8"/>
      <c r="I63" s="8"/>
      <c r="J63" s="8"/>
      <c r="K63" s="8"/>
      <c r="L63" s="8"/>
      <c r="M63" s="7">
        <f t="shared" si="6"/>
        <v>0</v>
      </c>
      <c r="N63" s="7">
        <f t="shared" si="7"/>
        <v>0</v>
      </c>
    </row>
    <row r="64" spans="1:15" s="6" customFormat="1" ht="20.100000000000001" customHeight="1">
      <c r="A64" s="10" t="s">
        <v>179</v>
      </c>
      <c r="B64" s="9">
        <v>6.3132999999999999</v>
      </c>
      <c r="C64" s="54"/>
      <c r="D64" s="7"/>
      <c r="E64" s="7"/>
      <c r="F64" s="8"/>
      <c r="G64" s="8"/>
      <c r="H64" s="8"/>
      <c r="I64" s="8"/>
      <c r="J64" s="8"/>
      <c r="K64" s="8"/>
      <c r="L64" s="8"/>
      <c r="M64" s="7">
        <f t="shared" si="6"/>
        <v>0</v>
      </c>
      <c r="N64" s="7">
        <f t="shared" si="7"/>
        <v>0</v>
      </c>
    </row>
    <row r="65" spans="1:14" s="6" customFormat="1" ht="20.100000000000001" customHeight="1">
      <c r="A65" s="10" t="s">
        <v>178</v>
      </c>
      <c r="B65" s="9">
        <v>9.8645999999999994</v>
      </c>
      <c r="C65" s="54"/>
      <c r="D65" s="7"/>
      <c r="E65" s="7"/>
      <c r="F65" s="8"/>
      <c r="G65" s="8"/>
      <c r="H65" s="8"/>
      <c r="I65" s="8"/>
      <c r="J65" s="8"/>
      <c r="K65" s="8"/>
      <c r="L65" s="8"/>
      <c r="M65" s="7">
        <f t="shared" si="6"/>
        <v>0</v>
      </c>
      <c r="N65" s="7">
        <f t="shared" si="7"/>
        <v>0</v>
      </c>
    </row>
    <row r="66" spans="1:14" ht="20.100000000000001" customHeight="1">
      <c r="M66" s="5" t="s">
        <v>177</v>
      </c>
      <c r="N66" s="4">
        <f>SUM(N57:N65)</f>
        <v>0</v>
      </c>
    </row>
    <row r="67" spans="1:14" ht="20.100000000000001" customHeight="1">
      <c r="M67" s="5" t="s">
        <v>176</v>
      </c>
      <c r="N67" s="4">
        <f>SUM(N55:N56)</f>
        <v>0</v>
      </c>
    </row>
    <row r="68" spans="1:14" ht="20.100000000000001" customHeight="1"/>
    <row r="69" spans="1:14" ht="20.100000000000001" customHeight="1">
      <c r="B69" s="14" t="s">
        <v>195</v>
      </c>
      <c r="C69" s="345" t="s">
        <v>557</v>
      </c>
    </row>
    <row r="70" spans="1:14" s="6" customFormat="1" ht="20.100000000000001" customHeight="1">
      <c r="A70" s="12" t="s">
        <v>193</v>
      </c>
      <c r="B70" s="11" t="s">
        <v>192</v>
      </c>
      <c r="C70" s="11" t="s">
        <v>191</v>
      </c>
      <c r="D70" s="11" t="s">
        <v>191</v>
      </c>
      <c r="E70" s="11" t="s">
        <v>191</v>
      </c>
      <c r="F70" s="11" t="s">
        <v>191</v>
      </c>
      <c r="G70" s="11" t="s">
        <v>191</v>
      </c>
      <c r="H70" s="11" t="s">
        <v>191</v>
      </c>
      <c r="I70" s="11" t="s">
        <v>191</v>
      </c>
      <c r="J70" s="11" t="s">
        <v>191</v>
      </c>
      <c r="K70" s="11" t="s">
        <v>191</v>
      </c>
      <c r="L70" s="11" t="s">
        <v>191</v>
      </c>
      <c r="M70" s="11" t="s">
        <v>190</v>
      </c>
      <c r="N70" s="11" t="s">
        <v>189</v>
      </c>
    </row>
    <row r="71" spans="1:14" s="6" customFormat="1" ht="20.100000000000001" customHeight="1">
      <c r="A71" s="10" t="s">
        <v>188</v>
      </c>
      <c r="B71" s="9">
        <v>0.10879999999999999</v>
      </c>
      <c r="C71" s="7"/>
      <c r="D71" s="7"/>
      <c r="E71" s="7"/>
      <c r="F71" s="8"/>
      <c r="G71" s="8"/>
      <c r="H71" s="8"/>
      <c r="I71" s="8"/>
      <c r="J71" s="8"/>
      <c r="K71" s="8"/>
      <c r="L71" s="8"/>
      <c r="M71" s="7">
        <f t="shared" ref="M71:M81" si="8">SUM(C71:L71)</f>
        <v>0</v>
      </c>
      <c r="N71" s="7">
        <f>ROUND(M71*B71,0)</f>
        <v>0</v>
      </c>
    </row>
    <row r="72" spans="1:14" s="6" customFormat="1" ht="20.100000000000001" customHeight="1">
      <c r="A72" s="10" t="s">
        <v>187</v>
      </c>
      <c r="B72" s="9">
        <v>0.154</v>
      </c>
      <c r="C72" s="7"/>
      <c r="D72" s="7"/>
      <c r="E72" s="7"/>
      <c r="F72" s="8"/>
      <c r="G72" s="8"/>
      <c r="H72" s="8"/>
      <c r="I72" s="8"/>
      <c r="J72" s="8"/>
      <c r="K72" s="8"/>
      <c r="L72" s="8"/>
      <c r="M72" s="7">
        <f t="shared" si="8"/>
        <v>0</v>
      </c>
      <c r="N72" s="7">
        <f t="shared" ref="N72:N81" si="9">ROUND(M72*B72,0)</f>
        <v>0</v>
      </c>
    </row>
    <row r="73" spans="1:14" s="6" customFormat="1" ht="20.100000000000001" customHeight="1">
      <c r="A73" s="10" t="s">
        <v>186</v>
      </c>
      <c r="B73" s="9">
        <v>0.2447</v>
      </c>
      <c r="C73" s="7"/>
      <c r="D73" s="7"/>
      <c r="E73" s="7"/>
      <c r="F73" s="8"/>
      <c r="G73" s="8"/>
      <c r="H73" s="8"/>
      <c r="I73" s="8"/>
      <c r="J73" s="8"/>
      <c r="K73" s="8"/>
      <c r="L73" s="8"/>
      <c r="M73" s="7">
        <f t="shared" si="8"/>
        <v>0</v>
      </c>
      <c r="N73" s="7">
        <f t="shared" si="9"/>
        <v>0</v>
      </c>
    </row>
    <row r="74" spans="1:14" s="6" customFormat="1" ht="20.100000000000001" customHeight="1">
      <c r="A74" s="10" t="s">
        <v>185</v>
      </c>
      <c r="B74" s="9">
        <v>0.39460000000000001</v>
      </c>
      <c r="C74" s="7"/>
      <c r="D74" s="7"/>
      <c r="E74" s="7"/>
      <c r="F74" s="8"/>
      <c r="G74" s="8"/>
      <c r="H74" s="8"/>
      <c r="I74" s="8"/>
      <c r="J74" s="8"/>
      <c r="K74" s="8"/>
      <c r="L74" s="8"/>
      <c r="M74" s="7">
        <f t="shared" si="8"/>
        <v>0</v>
      </c>
      <c r="N74" s="7">
        <f t="shared" si="9"/>
        <v>0</v>
      </c>
    </row>
    <row r="75" spans="1:14" s="6" customFormat="1" ht="20.100000000000001" customHeight="1">
      <c r="A75" s="10" t="s">
        <v>184</v>
      </c>
      <c r="B75" s="9">
        <v>0.61699999999999999</v>
      </c>
      <c r="C75" s="7"/>
      <c r="D75" s="7"/>
      <c r="E75" s="7"/>
      <c r="F75" s="8"/>
      <c r="G75" s="8"/>
      <c r="H75" s="8"/>
      <c r="I75" s="8"/>
      <c r="J75" s="8"/>
      <c r="K75" s="8"/>
      <c r="L75" s="8"/>
      <c r="M75" s="7">
        <f t="shared" si="8"/>
        <v>0</v>
      </c>
      <c r="N75" s="7">
        <f t="shared" si="9"/>
        <v>0</v>
      </c>
    </row>
    <row r="76" spans="1:14" s="6" customFormat="1" ht="20.100000000000001" customHeight="1">
      <c r="A76" s="10" t="s">
        <v>183</v>
      </c>
      <c r="B76" s="9">
        <v>0.96299999999999997</v>
      </c>
      <c r="C76" s="7"/>
      <c r="D76" s="7"/>
      <c r="E76" s="7"/>
      <c r="F76" s="8"/>
      <c r="G76" s="8"/>
      <c r="H76" s="8"/>
      <c r="I76" s="8"/>
      <c r="J76" s="8"/>
      <c r="K76" s="8"/>
      <c r="L76" s="8"/>
      <c r="M76" s="7">
        <f t="shared" si="8"/>
        <v>0</v>
      </c>
      <c r="N76" s="7">
        <f t="shared" si="9"/>
        <v>0</v>
      </c>
    </row>
    <row r="77" spans="1:14" s="6" customFormat="1" ht="20.100000000000001" customHeight="1">
      <c r="A77" s="10" t="s">
        <v>182</v>
      </c>
      <c r="B77" s="9">
        <v>1.5783</v>
      </c>
      <c r="C77" s="7"/>
      <c r="D77" s="7"/>
      <c r="E77" s="7"/>
      <c r="F77" s="8"/>
      <c r="G77" s="8"/>
      <c r="H77" s="8"/>
      <c r="I77" s="8"/>
      <c r="J77" s="8"/>
      <c r="K77" s="8"/>
      <c r="L77" s="8"/>
      <c r="M77" s="7">
        <f t="shared" si="8"/>
        <v>0</v>
      </c>
      <c r="N77" s="7">
        <f t="shared" si="9"/>
        <v>0</v>
      </c>
    </row>
    <row r="78" spans="1:14" s="6" customFormat="1" ht="20.100000000000001" customHeight="1">
      <c r="A78" s="10" t="s">
        <v>181</v>
      </c>
      <c r="B78" s="9">
        <v>2.4660000000000002</v>
      </c>
      <c r="C78" s="7"/>
      <c r="D78" s="7"/>
      <c r="E78" s="7"/>
      <c r="F78" s="8"/>
      <c r="G78" s="8"/>
      <c r="H78" s="8"/>
      <c r="I78" s="8"/>
      <c r="J78" s="8"/>
      <c r="K78" s="8"/>
      <c r="L78" s="8"/>
      <c r="M78" s="7">
        <f t="shared" si="8"/>
        <v>0</v>
      </c>
      <c r="N78" s="7">
        <f t="shared" si="9"/>
        <v>0</v>
      </c>
    </row>
    <row r="79" spans="1:14" s="6" customFormat="1" ht="20.100000000000001" customHeight="1">
      <c r="A79" s="10" t="s">
        <v>180</v>
      </c>
      <c r="B79" s="9">
        <v>3.8534000000000002</v>
      </c>
      <c r="C79" s="7"/>
      <c r="D79" s="7"/>
      <c r="E79" s="7"/>
      <c r="F79" s="8"/>
      <c r="G79" s="8"/>
      <c r="H79" s="8"/>
      <c r="I79" s="8"/>
      <c r="J79" s="8"/>
      <c r="K79" s="8"/>
      <c r="L79" s="8"/>
      <c r="M79" s="7">
        <f t="shared" si="8"/>
        <v>0</v>
      </c>
      <c r="N79" s="7">
        <f t="shared" si="9"/>
        <v>0</v>
      </c>
    </row>
    <row r="80" spans="1:14" s="6" customFormat="1" ht="20.100000000000001" customHeight="1">
      <c r="A80" s="10" t="s">
        <v>179</v>
      </c>
      <c r="B80" s="9">
        <v>6.3132999999999999</v>
      </c>
      <c r="C80" s="7"/>
      <c r="D80" s="7"/>
      <c r="E80" s="7"/>
      <c r="F80" s="8"/>
      <c r="G80" s="8"/>
      <c r="H80" s="8"/>
      <c r="I80" s="8"/>
      <c r="J80" s="8"/>
      <c r="K80" s="8"/>
      <c r="L80" s="8"/>
      <c r="M80" s="7">
        <f t="shared" si="8"/>
        <v>0</v>
      </c>
      <c r="N80" s="7">
        <f t="shared" si="9"/>
        <v>0</v>
      </c>
    </row>
    <row r="81" spans="1:14" s="6" customFormat="1" ht="20.100000000000001" customHeight="1">
      <c r="A81" s="10" t="s">
        <v>178</v>
      </c>
      <c r="B81" s="9">
        <v>9.8645999999999994</v>
      </c>
      <c r="C81" s="7"/>
      <c r="D81" s="7"/>
      <c r="E81" s="7"/>
      <c r="F81" s="8"/>
      <c r="G81" s="8"/>
      <c r="H81" s="8"/>
      <c r="I81" s="8"/>
      <c r="J81" s="8"/>
      <c r="K81" s="8"/>
      <c r="L81" s="8"/>
      <c r="M81" s="7">
        <f t="shared" si="8"/>
        <v>0</v>
      </c>
      <c r="N81" s="7">
        <f t="shared" si="9"/>
        <v>0</v>
      </c>
    </row>
    <row r="82" spans="1:14" ht="20.100000000000001" customHeight="1">
      <c r="M82" s="5" t="s">
        <v>177</v>
      </c>
      <c r="N82" s="4">
        <f>SUM(N73:N81)</f>
        <v>0</v>
      </c>
    </row>
    <row r="83" spans="1:14" ht="20.100000000000001" customHeight="1">
      <c r="M83" s="5" t="s">
        <v>176</v>
      </c>
      <c r="N83" s="4">
        <f>SUM(N71:N72)</f>
        <v>0</v>
      </c>
    </row>
    <row r="84" spans="1:14" ht="20.100000000000001" customHeight="1"/>
    <row r="85" spans="1:14" ht="20.100000000000001" customHeight="1">
      <c r="B85" s="14" t="s">
        <v>195</v>
      </c>
      <c r="C85" s="25" t="s">
        <v>558</v>
      </c>
    </row>
    <row r="86" spans="1:14" s="6" customFormat="1" ht="20.100000000000001" customHeight="1">
      <c r="A86" s="12" t="s">
        <v>193</v>
      </c>
      <c r="B86" s="11" t="s">
        <v>192</v>
      </c>
      <c r="C86" s="11" t="s">
        <v>191</v>
      </c>
      <c r="D86" s="11" t="s">
        <v>191</v>
      </c>
      <c r="E86" s="11" t="s">
        <v>191</v>
      </c>
      <c r="F86" s="11" t="s">
        <v>191</v>
      </c>
      <c r="G86" s="11" t="s">
        <v>191</v>
      </c>
      <c r="H86" s="11" t="s">
        <v>191</v>
      </c>
      <c r="I86" s="11" t="s">
        <v>191</v>
      </c>
      <c r="J86" s="11" t="s">
        <v>191</v>
      </c>
      <c r="K86" s="11" t="s">
        <v>191</v>
      </c>
      <c r="L86" s="11" t="s">
        <v>191</v>
      </c>
      <c r="M86" s="11" t="s">
        <v>190</v>
      </c>
      <c r="N86" s="11" t="s">
        <v>189</v>
      </c>
    </row>
    <row r="87" spans="1:14" s="6" customFormat="1" ht="20.100000000000001" customHeight="1">
      <c r="A87" s="10" t="s">
        <v>188</v>
      </c>
      <c r="B87" s="9">
        <v>0.10879999999999999</v>
      </c>
      <c r="C87" s="7"/>
      <c r="D87" s="54"/>
      <c r="E87" s="54"/>
      <c r="F87" s="54"/>
      <c r="G87" s="7"/>
      <c r="H87" s="8"/>
      <c r="I87" s="8"/>
      <c r="J87" s="54"/>
      <c r="K87" s="54"/>
      <c r="L87" s="8"/>
      <c r="M87" s="7">
        <f t="shared" ref="M87:M97" si="10">SUM(C87:L87)</f>
        <v>0</v>
      </c>
      <c r="N87" s="7">
        <f>ROUND(M87*B87,0)</f>
        <v>0</v>
      </c>
    </row>
    <row r="88" spans="1:14" s="6" customFormat="1" ht="20.100000000000001" customHeight="1">
      <c r="A88" s="10" t="s">
        <v>187</v>
      </c>
      <c r="B88" s="9">
        <v>0.154</v>
      </c>
      <c r="C88" s="7"/>
      <c r="D88" s="54"/>
      <c r="E88" s="54"/>
      <c r="F88" s="54"/>
      <c r="G88" s="7"/>
      <c r="H88" s="8"/>
      <c r="I88" s="8"/>
      <c r="J88" s="54"/>
      <c r="K88" s="54"/>
      <c r="L88" s="8"/>
      <c r="M88" s="7">
        <f t="shared" si="10"/>
        <v>0</v>
      </c>
      <c r="N88" s="7">
        <f t="shared" ref="N88:N97" si="11">ROUND(M88*B88,0)</f>
        <v>0</v>
      </c>
    </row>
    <row r="89" spans="1:14" s="6" customFormat="1" ht="20.100000000000001" customHeight="1">
      <c r="A89" s="10" t="s">
        <v>186</v>
      </c>
      <c r="B89" s="9">
        <v>0.2447</v>
      </c>
      <c r="C89" s="7"/>
      <c r="D89" s="54"/>
      <c r="E89" s="54"/>
      <c r="F89" s="54"/>
      <c r="G89" s="7"/>
      <c r="H89" s="54"/>
      <c r="I89" s="8"/>
      <c r="J89" s="54"/>
      <c r="K89" s="54"/>
      <c r="L89" s="8"/>
      <c r="M89" s="7">
        <f t="shared" si="10"/>
        <v>0</v>
      </c>
      <c r="N89" s="7">
        <f t="shared" si="11"/>
        <v>0</v>
      </c>
    </row>
    <row r="90" spans="1:14" s="6" customFormat="1" ht="20.100000000000001" customHeight="1">
      <c r="A90" s="10" t="s">
        <v>185</v>
      </c>
      <c r="B90" s="9">
        <v>0.39460000000000001</v>
      </c>
      <c r="C90" s="7"/>
      <c r="D90" s="54"/>
      <c r="E90" s="54"/>
      <c r="F90" s="54"/>
      <c r="G90" s="7"/>
      <c r="H90" s="54"/>
      <c r="I90" s="8"/>
      <c r="J90" s="54"/>
      <c r="K90" s="54"/>
      <c r="L90" s="8"/>
      <c r="M90" s="7">
        <f t="shared" si="10"/>
        <v>0</v>
      </c>
      <c r="N90" s="7">
        <f t="shared" si="11"/>
        <v>0</v>
      </c>
    </row>
    <row r="91" spans="1:14" s="6" customFormat="1" ht="20.100000000000001" customHeight="1">
      <c r="A91" s="10" t="s">
        <v>184</v>
      </c>
      <c r="B91" s="9">
        <v>0.61699999999999999</v>
      </c>
      <c r="C91" s="7"/>
      <c r="D91" s="54"/>
      <c r="E91" s="54"/>
      <c r="F91" s="54"/>
      <c r="G91" s="7"/>
      <c r="H91" s="8"/>
      <c r="I91" s="8"/>
      <c r="J91" s="54"/>
      <c r="K91" s="54"/>
      <c r="L91" s="8"/>
      <c r="M91" s="7">
        <f t="shared" si="10"/>
        <v>0</v>
      </c>
      <c r="N91" s="7">
        <f t="shared" si="11"/>
        <v>0</v>
      </c>
    </row>
    <row r="92" spans="1:14" s="6" customFormat="1" ht="20.100000000000001" customHeight="1">
      <c r="A92" s="10" t="s">
        <v>183</v>
      </c>
      <c r="B92" s="9">
        <v>0.96299999999999997</v>
      </c>
      <c r="C92" s="7"/>
      <c r="D92" s="54"/>
      <c r="E92" s="54"/>
      <c r="F92" s="54"/>
      <c r="G92" s="7"/>
      <c r="H92" s="8"/>
      <c r="I92" s="8"/>
      <c r="J92" s="54"/>
      <c r="K92" s="54"/>
      <c r="L92" s="8"/>
      <c r="M92" s="7">
        <f t="shared" si="10"/>
        <v>0</v>
      </c>
      <c r="N92" s="7">
        <f t="shared" si="11"/>
        <v>0</v>
      </c>
    </row>
    <row r="93" spans="1:14" s="6" customFormat="1" ht="20.100000000000001" customHeight="1">
      <c r="A93" s="10" t="s">
        <v>182</v>
      </c>
      <c r="B93" s="9">
        <v>1.5783</v>
      </c>
      <c r="C93" s="7"/>
      <c r="D93" s="54"/>
      <c r="E93" s="54"/>
      <c r="F93" s="54"/>
      <c r="G93" s="7"/>
      <c r="H93" s="8"/>
      <c r="I93" s="8"/>
      <c r="J93" s="54"/>
      <c r="K93" s="54"/>
      <c r="L93" s="8"/>
      <c r="M93" s="7">
        <f t="shared" si="10"/>
        <v>0</v>
      </c>
      <c r="N93" s="7">
        <f t="shared" si="11"/>
        <v>0</v>
      </c>
    </row>
    <row r="94" spans="1:14" s="6" customFormat="1" ht="20.100000000000001" customHeight="1">
      <c r="A94" s="10" t="s">
        <v>181</v>
      </c>
      <c r="B94" s="9">
        <v>2.4660000000000002</v>
      </c>
      <c r="C94" s="7"/>
      <c r="D94" s="54"/>
      <c r="E94" s="54"/>
      <c r="F94" s="54"/>
      <c r="G94" s="7"/>
      <c r="H94" s="8"/>
      <c r="I94" s="8"/>
      <c r="J94" s="54"/>
      <c r="K94" s="54"/>
      <c r="L94" s="8"/>
      <c r="M94" s="7">
        <f t="shared" si="10"/>
        <v>0</v>
      </c>
      <c r="N94" s="7">
        <f t="shared" si="11"/>
        <v>0</v>
      </c>
    </row>
    <row r="95" spans="1:14" s="6" customFormat="1" ht="20.100000000000001" customHeight="1">
      <c r="A95" s="10" t="s">
        <v>180</v>
      </c>
      <c r="B95" s="9">
        <v>3.8534000000000002</v>
      </c>
      <c r="C95" s="7"/>
      <c r="D95" s="54"/>
      <c r="E95" s="54"/>
      <c r="F95" s="54"/>
      <c r="G95" s="7"/>
      <c r="H95" s="8"/>
      <c r="I95" s="8"/>
      <c r="J95" s="54"/>
      <c r="K95" s="54"/>
      <c r="L95" s="8"/>
      <c r="M95" s="7">
        <f t="shared" si="10"/>
        <v>0</v>
      </c>
      <c r="N95" s="7">
        <f t="shared" si="11"/>
        <v>0</v>
      </c>
    </row>
    <row r="96" spans="1:14" s="6" customFormat="1" ht="20.100000000000001" customHeight="1">
      <c r="A96" s="10" t="s">
        <v>179</v>
      </c>
      <c r="B96" s="9">
        <v>6.3132999999999999</v>
      </c>
      <c r="C96" s="7"/>
      <c r="D96" s="54"/>
      <c r="E96" s="54"/>
      <c r="F96" s="54"/>
      <c r="G96" s="7"/>
      <c r="H96" s="8"/>
      <c r="I96" s="8"/>
      <c r="J96" s="54"/>
      <c r="K96" s="54"/>
      <c r="L96" s="8"/>
      <c r="M96" s="7">
        <f t="shared" si="10"/>
        <v>0</v>
      </c>
      <c r="N96" s="7">
        <f t="shared" si="11"/>
        <v>0</v>
      </c>
    </row>
    <row r="97" spans="1:17" s="6" customFormat="1" ht="20.100000000000001" customHeight="1">
      <c r="A97" s="10" t="s">
        <v>178</v>
      </c>
      <c r="B97" s="9">
        <v>9.8645999999999994</v>
      </c>
      <c r="C97" s="7"/>
      <c r="D97" s="54"/>
      <c r="E97" s="54"/>
      <c r="F97" s="54"/>
      <c r="G97" s="7"/>
      <c r="H97" s="8"/>
      <c r="I97" s="8"/>
      <c r="J97" s="54"/>
      <c r="K97" s="54"/>
      <c r="L97" s="8"/>
      <c r="M97" s="7">
        <f t="shared" si="10"/>
        <v>0</v>
      </c>
      <c r="N97" s="7">
        <f t="shared" si="11"/>
        <v>0</v>
      </c>
    </row>
    <row r="98" spans="1:17" ht="20.100000000000001" customHeight="1">
      <c r="M98" s="5" t="s">
        <v>177</v>
      </c>
      <c r="N98" s="4">
        <f>SUM(N89:N97)</f>
        <v>0</v>
      </c>
      <c r="Q98" s="16">
        <f>N98+N114+N147+N66+N131</f>
        <v>0</v>
      </c>
    </row>
    <row r="99" spans="1:17" ht="20.100000000000001" customHeight="1">
      <c r="M99" s="5" t="s">
        <v>176</v>
      </c>
      <c r="N99" s="4">
        <f>SUM(N87:N88)</f>
        <v>0</v>
      </c>
    </row>
    <row r="100" spans="1:17" ht="20.100000000000001" customHeight="1"/>
    <row r="101" spans="1:17" ht="20.100000000000001" customHeight="1">
      <c r="B101" s="14" t="s">
        <v>195</v>
      </c>
      <c r="C101" s="25" t="s">
        <v>559</v>
      </c>
    </row>
    <row r="102" spans="1:17" s="6" customFormat="1" ht="20.100000000000001" customHeight="1">
      <c r="A102" s="12" t="s">
        <v>193</v>
      </c>
      <c r="B102" s="11" t="s">
        <v>192</v>
      </c>
      <c r="C102" s="11" t="s">
        <v>191</v>
      </c>
      <c r="D102" s="11" t="s">
        <v>191</v>
      </c>
      <c r="E102" s="11" t="s">
        <v>191</v>
      </c>
      <c r="F102" s="11" t="s">
        <v>191</v>
      </c>
      <c r="G102" s="11" t="s">
        <v>191</v>
      </c>
      <c r="H102" s="11" t="s">
        <v>191</v>
      </c>
      <c r="I102" s="11" t="s">
        <v>191</v>
      </c>
      <c r="J102" s="11" t="s">
        <v>191</v>
      </c>
      <c r="K102" s="11" t="s">
        <v>191</v>
      </c>
      <c r="L102" s="11" t="s">
        <v>191</v>
      </c>
      <c r="M102" s="11" t="s">
        <v>190</v>
      </c>
      <c r="N102" s="11" t="s">
        <v>189</v>
      </c>
    </row>
    <row r="103" spans="1:17" s="6" customFormat="1" ht="20.100000000000001" customHeight="1">
      <c r="A103" s="10" t="s">
        <v>188</v>
      </c>
      <c r="B103" s="9">
        <v>0.10879999999999999</v>
      </c>
      <c r="C103" s="7"/>
      <c r="D103" s="54"/>
      <c r="E103" s="54"/>
      <c r="F103" s="7"/>
      <c r="G103" s="8"/>
      <c r="H103" s="8"/>
      <c r="I103" s="8"/>
      <c r="J103" s="8"/>
      <c r="K103" s="8"/>
      <c r="L103" s="8"/>
      <c r="M103" s="7">
        <f t="shared" ref="M103:M113" si="12">SUM(C103:L103)</f>
        <v>0</v>
      </c>
      <c r="N103" s="7">
        <f>ROUND(M103*B103,0)</f>
        <v>0</v>
      </c>
    </row>
    <row r="104" spans="1:17" s="6" customFormat="1" ht="20.100000000000001" customHeight="1">
      <c r="A104" s="10" t="s">
        <v>187</v>
      </c>
      <c r="B104" s="9">
        <v>0.154</v>
      </c>
      <c r="C104" s="7"/>
      <c r="D104" s="54"/>
      <c r="E104" s="54"/>
      <c r="F104" s="7"/>
      <c r="G104" s="8"/>
      <c r="H104" s="8"/>
      <c r="I104" s="8"/>
      <c r="J104" s="8"/>
      <c r="K104" s="8"/>
      <c r="L104" s="8"/>
      <c r="M104" s="7">
        <f t="shared" si="12"/>
        <v>0</v>
      </c>
      <c r="N104" s="7">
        <f t="shared" ref="N104:N113" si="13">ROUND(M104*B104,0)</f>
        <v>0</v>
      </c>
    </row>
    <row r="105" spans="1:17" s="6" customFormat="1" ht="20.100000000000001" customHeight="1">
      <c r="A105" s="10" t="s">
        <v>186</v>
      </c>
      <c r="B105" s="9">
        <v>0.245</v>
      </c>
      <c r="C105" s="254"/>
      <c r="D105" s="255"/>
      <c r="E105" s="255"/>
      <c r="F105" s="254"/>
      <c r="G105" s="54"/>
      <c r="H105" s="8"/>
      <c r="I105" s="8"/>
      <c r="J105" s="8"/>
      <c r="K105" s="8"/>
      <c r="L105" s="8"/>
      <c r="M105" s="7">
        <f t="shared" si="12"/>
        <v>0</v>
      </c>
      <c r="N105" s="7">
        <f t="shared" si="13"/>
        <v>0</v>
      </c>
    </row>
    <row r="106" spans="1:17" s="6" customFormat="1" ht="20.100000000000001" customHeight="1">
      <c r="A106" s="10" t="s">
        <v>185</v>
      </c>
      <c r="B106" s="9">
        <v>0.39500000000000002</v>
      </c>
      <c r="C106" s="254"/>
      <c r="D106" s="255"/>
      <c r="E106" s="255"/>
      <c r="F106" s="254"/>
      <c r="G106" s="54"/>
      <c r="H106" s="8"/>
      <c r="I106" s="8"/>
      <c r="J106" s="8"/>
      <c r="K106" s="8"/>
      <c r="L106" s="8"/>
      <c r="M106" s="7">
        <f t="shared" si="12"/>
        <v>0</v>
      </c>
      <c r="N106" s="7">
        <f t="shared" si="13"/>
        <v>0</v>
      </c>
    </row>
    <row r="107" spans="1:17" s="6" customFormat="1" ht="20.100000000000001" customHeight="1">
      <c r="A107" s="10" t="s">
        <v>184</v>
      </c>
      <c r="B107" s="9">
        <v>0.61699999999999999</v>
      </c>
      <c r="C107" s="254"/>
      <c r="D107" s="255"/>
      <c r="E107" s="255"/>
      <c r="F107" s="252"/>
      <c r="G107" s="8"/>
      <c r="H107" s="8"/>
      <c r="I107" s="8"/>
      <c r="J107" s="8"/>
      <c r="K107" s="8"/>
      <c r="L107" s="8"/>
      <c r="M107" s="7">
        <f t="shared" si="12"/>
        <v>0</v>
      </c>
      <c r="N107" s="7">
        <f t="shared" si="13"/>
        <v>0</v>
      </c>
    </row>
    <row r="108" spans="1:17" s="6" customFormat="1" ht="20.100000000000001" customHeight="1">
      <c r="A108" s="10" t="s">
        <v>183</v>
      </c>
      <c r="B108" s="9">
        <v>0.96299999999999997</v>
      </c>
      <c r="C108" s="7"/>
      <c r="D108" s="54"/>
      <c r="E108" s="54"/>
      <c r="F108" s="8"/>
      <c r="G108" s="8"/>
      <c r="H108" s="8"/>
      <c r="I108" s="8"/>
      <c r="J108" s="8"/>
      <c r="K108" s="8"/>
      <c r="L108" s="8"/>
      <c r="M108" s="7">
        <f t="shared" si="12"/>
        <v>0</v>
      </c>
      <c r="N108" s="7">
        <f t="shared" si="13"/>
        <v>0</v>
      </c>
    </row>
    <row r="109" spans="1:17" s="6" customFormat="1" ht="20.100000000000001" customHeight="1">
      <c r="A109" s="10" t="s">
        <v>182</v>
      </c>
      <c r="B109" s="9">
        <v>1.5780000000000001</v>
      </c>
      <c r="C109" s="7"/>
      <c r="D109" s="54"/>
      <c r="E109" s="54"/>
      <c r="F109" s="7"/>
      <c r="G109" s="8"/>
      <c r="H109" s="8"/>
      <c r="I109" s="8"/>
      <c r="J109" s="8"/>
      <c r="K109" s="8"/>
      <c r="L109" s="8"/>
      <c r="M109" s="7">
        <f t="shared" si="12"/>
        <v>0</v>
      </c>
      <c r="N109" s="7">
        <f t="shared" si="13"/>
        <v>0</v>
      </c>
    </row>
    <row r="110" spans="1:17" s="6" customFormat="1" ht="20.100000000000001" customHeight="1">
      <c r="A110" s="10" t="s">
        <v>181</v>
      </c>
      <c r="B110" s="9">
        <v>2.4660000000000002</v>
      </c>
      <c r="C110" s="7"/>
      <c r="D110" s="54"/>
      <c r="E110" s="54"/>
      <c r="F110" s="7"/>
      <c r="G110" s="8"/>
      <c r="H110" s="8"/>
      <c r="I110" s="8"/>
      <c r="J110" s="8"/>
      <c r="K110" s="8"/>
      <c r="L110" s="8"/>
      <c r="M110" s="7">
        <f t="shared" si="12"/>
        <v>0</v>
      </c>
      <c r="N110" s="7">
        <f t="shared" si="13"/>
        <v>0</v>
      </c>
    </row>
    <row r="111" spans="1:17" s="6" customFormat="1" ht="20.100000000000001" customHeight="1">
      <c r="A111" s="10" t="s">
        <v>180</v>
      </c>
      <c r="B111" s="9">
        <v>3.8530000000000002</v>
      </c>
      <c r="C111" s="7"/>
      <c r="D111" s="54"/>
      <c r="E111" s="54"/>
      <c r="F111" s="7"/>
      <c r="G111" s="8"/>
      <c r="H111" s="8"/>
      <c r="I111" s="8"/>
      <c r="J111" s="8"/>
      <c r="K111" s="8"/>
      <c r="L111" s="8"/>
      <c r="M111" s="7">
        <f t="shared" si="12"/>
        <v>0</v>
      </c>
      <c r="N111" s="7">
        <f t="shared" si="13"/>
        <v>0</v>
      </c>
    </row>
    <row r="112" spans="1:17" s="6" customFormat="1" ht="20.100000000000001" customHeight="1">
      <c r="A112" s="10" t="s">
        <v>179</v>
      </c>
      <c r="B112" s="9">
        <v>6.3132999999999999</v>
      </c>
      <c r="C112" s="7"/>
      <c r="D112" s="54"/>
      <c r="E112" s="54"/>
      <c r="F112" s="7"/>
      <c r="G112" s="8"/>
      <c r="H112" s="8"/>
      <c r="I112" s="8"/>
      <c r="J112" s="8"/>
      <c r="K112" s="8"/>
      <c r="L112" s="8"/>
      <c r="M112" s="7">
        <f t="shared" si="12"/>
        <v>0</v>
      </c>
      <c r="N112" s="7">
        <f t="shared" si="13"/>
        <v>0</v>
      </c>
    </row>
    <row r="113" spans="1:14" s="6" customFormat="1" ht="20.100000000000001" customHeight="1">
      <c r="A113" s="10" t="s">
        <v>178</v>
      </c>
      <c r="B113" s="9">
        <v>9.8645999999999994</v>
      </c>
      <c r="C113" s="7"/>
      <c r="D113" s="54"/>
      <c r="E113" s="54"/>
      <c r="F113" s="7"/>
      <c r="G113" s="8"/>
      <c r="H113" s="8"/>
      <c r="I113" s="8"/>
      <c r="J113" s="8"/>
      <c r="K113" s="8"/>
      <c r="L113" s="8"/>
      <c r="M113" s="7">
        <f t="shared" si="12"/>
        <v>0</v>
      </c>
      <c r="N113" s="7">
        <f t="shared" si="13"/>
        <v>0</v>
      </c>
    </row>
    <row r="114" spans="1:14" ht="20.100000000000001" customHeight="1">
      <c r="M114" s="5" t="s">
        <v>177</v>
      </c>
      <c r="N114" s="253">
        <f>SUM(N105:N113)</f>
        <v>0</v>
      </c>
    </row>
    <row r="115" spans="1:14" ht="20.100000000000001" customHeight="1">
      <c r="M115" s="5" t="s">
        <v>176</v>
      </c>
      <c r="N115" s="4">
        <f>SUM(N103:N104)</f>
        <v>0</v>
      </c>
    </row>
    <row r="116" spans="1:14" ht="20.100000000000001" customHeight="1"/>
    <row r="117" spans="1:14" ht="20.100000000000001" customHeight="1">
      <c r="N117" s="16"/>
    </row>
    <row r="118" spans="1:14" ht="20.100000000000001" customHeight="1">
      <c r="B118" s="14" t="s">
        <v>195</v>
      </c>
      <c r="C118" s="15" t="s">
        <v>196</v>
      </c>
    </row>
    <row r="119" spans="1:14" s="6" customFormat="1" ht="20.100000000000001" customHeight="1">
      <c r="A119" s="12" t="s">
        <v>193</v>
      </c>
      <c r="B119" s="11" t="s">
        <v>192</v>
      </c>
      <c r="C119" s="11" t="s">
        <v>191</v>
      </c>
      <c r="D119" s="11" t="s">
        <v>191</v>
      </c>
      <c r="E119" s="11" t="s">
        <v>191</v>
      </c>
      <c r="F119" s="11" t="s">
        <v>191</v>
      </c>
      <c r="G119" s="11" t="s">
        <v>191</v>
      </c>
      <c r="H119" s="11" t="s">
        <v>191</v>
      </c>
      <c r="I119" s="11" t="s">
        <v>191</v>
      </c>
      <c r="J119" s="11" t="s">
        <v>191</v>
      </c>
      <c r="K119" s="11" t="s">
        <v>191</v>
      </c>
      <c r="L119" s="11" t="s">
        <v>191</v>
      </c>
      <c r="M119" s="11" t="s">
        <v>190</v>
      </c>
      <c r="N119" s="11" t="s">
        <v>189</v>
      </c>
    </row>
    <row r="120" spans="1:14" s="6" customFormat="1" ht="20.100000000000001" customHeight="1">
      <c r="A120" s="10" t="s">
        <v>188</v>
      </c>
      <c r="B120" s="9">
        <v>0.10879999999999999</v>
      </c>
      <c r="C120" s="54"/>
      <c r="D120" s="54"/>
      <c r="E120" s="54"/>
      <c r="F120" s="55"/>
      <c r="G120" s="55"/>
      <c r="H120" s="55"/>
      <c r="I120" s="55"/>
      <c r="J120" s="55"/>
      <c r="K120" s="55"/>
      <c r="L120" s="55"/>
      <c r="M120" s="7">
        <f t="shared" ref="M120:M130" si="14">SUM(C120:L120)</f>
        <v>0</v>
      </c>
      <c r="N120" s="7">
        <f>ROUND(M120*B120,0)</f>
        <v>0</v>
      </c>
    </row>
    <row r="121" spans="1:14" s="6" customFormat="1" ht="20.100000000000001" customHeight="1">
      <c r="A121" s="10" t="s">
        <v>187</v>
      </c>
      <c r="B121" s="9">
        <v>0.154</v>
      </c>
      <c r="C121" s="54"/>
      <c r="D121" s="54"/>
      <c r="E121" s="54"/>
      <c r="F121" s="55"/>
      <c r="G121" s="55"/>
      <c r="H121" s="55"/>
      <c r="I121" s="55"/>
      <c r="J121" s="55"/>
      <c r="K121" s="55"/>
      <c r="L121" s="55"/>
      <c r="M121" s="7">
        <f t="shared" si="14"/>
        <v>0</v>
      </c>
      <c r="N121" s="7">
        <f t="shared" ref="N121:N130" si="15">ROUND(M121*B121,0)</f>
        <v>0</v>
      </c>
    </row>
    <row r="122" spans="1:14" s="6" customFormat="1" ht="20.100000000000001" customHeight="1">
      <c r="A122" s="10" t="s">
        <v>186</v>
      </c>
      <c r="B122" s="9">
        <v>0.245</v>
      </c>
      <c r="C122" s="54"/>
      <c r="D122" s="54"/>
      <c r="E122" s="54"/>
      <c r="F122" s="55"/>
      <c r="G122" s="55"/>
      <c r="H122" s="54"/>
      <c r="I122" s="54"/>
      <c r="J122" s="54"/>
      <c r="K122" s="55"/>
      <c r="L122" s="55"/>
      <c r="M122" s="7">
        <f t="shared" si="14"/>
        <v>0</v>
      </c>
      <c r="N122" s="7">
        <f t="shared" si="15"/>
        <v>0</v>
      </c>
    </row>
    <row r="123" spans="1:14" s="6" customFormat="1" ht="20.100000000000001" customHeight="1">
      <c r="A123" s="10" t="s">
        <v>185</v>
      </c>
      <c r="B123" s="9">
        <v>0.39500000000000002</v>
      </c>
      <c r="C123" s="54"/>
      <c r="D123" s="54"/>
      <c r="E123" s="54"/>
      <c r="F123" s="55"/>
      <c r="G123" s="55"/>
      <c r="H123" s="55"/>
      <c r="I123" s="55"/>
      <c r="J123" s="55"/>
      <c r="K123" s="55"/>
      <c r="L123" s="55"/>
      <c r="M123" s="7">
        <f t="shared" si="14"/>
        <v>0</v>
      </c>
      <c r="N123" s="7">
        <f t="shared" si="15"/>
        <v>0</v>
      </c>
    </row>
    <row r="124" spans="1:14" s="6" customFormat="1" ht="20.100000000000001" customHeight="1">
      <c r="A124" s="10" t="s">
        <v>184</v>
      </c>
      <c r="B124" s="9">
        <v>0.61699999999999999</v>
      </c>
      <c r="C124" s="54"/>
      <c r="D124" s="54"/>
      <c r="E124" s="54"/>
      <c r="F124" s="256"/>
      <c r="G124" s="255"/>
      <c r="H124" s="54"/>
      <c r="I124" s="55"/>
      <c r="J124" s="55"/>
      <c r="K124" s="55"/>
      <c r="L124" s="55"/>
      <c r="M124" s="7">
        <f t="shared" si="14"/>
        <v>0</v>
      </c>
      <c r="N124" s="7">
        <f t="shared" si="15"/>
        <v>0</v>
      </c>
    </row>
    <row r="125" spans="1:14" s="6" customFormat="1" ht="20.100000000000001" customHeight="1">
      <c r="A125" s="10" t="s">
        <v>183</v>
      </c>
      <c r="B125" s="9">
        <v>0.96299999999999997</v>
      </c>
      <c r="C125" s="54"/>
      <c r="D125" s="54"/>
      <c r="E125" s="54"/>
      <c r="F125" s="256"/>
      <c r="G125" s="255"/>
      <c r="H125" s="54"/>
      <c r="I125" s="55"/>
      <c r="J125" s="55"/>
      <c r="K125" s="55"/>
      <c r="L125" s="55"/>
      <c r="M125" s="7">
        <f t="shared" si="14"/>
        <v>0</v>
      </c>
      <c r="N125" s="7">
        <f t="shared" si="15"/>
        <v>0</v>
      </c>
    </row>
    <row r="126" spans="1:14" s="6" customFormat="1" ht="20.100000000000001" customHeight="1">
      <c r="A126" s="10" t="s">
        <v>182</v>
      </c>
      <c r="B126" s="9">
        <v>1.5780000000000001</v>
      </c>
      <c r="C126" s="54"/>
      <c r="D126" s="54"/>
      <c r="E126" s="54"/>
      <c r="F126" s="256"/>
      <c r="G126" s="255"/>
      <c r="H126" s="54"/>
      <c r="I126" s="55"/>
      <c r="J126" s="55"/>
      <c r="K126" s="55"/>
      <c r="L126" s="55"/>
      <c r="M126" s="7">
        <f t="shared" si="14"/>
        <v>0</v>
      </c>
      <c r="N126" s="7">
        <f t="shared" si="15"/>
        <v>0</v>
      </c>
    </row>
    <row r="127" spans="1:14" s="6" customFormat="1" ht="20.100000000000001" customHeight="1">
      <c r="A127" s="10" t="s">
        <v>181</v>
      </c>
      <c r="B127" s="9">
        <v>2.4660000000000002</v>
      </c>
      <c r="C127" s="54"/>
      <c r="D127" s="54"/>
      <c r="E127" s="54"/>
      <c r="F127" s="55"/>
      <c r="G127" s="55"/>
      <c r="H127" s="55"/>
      <c r="I127" s="55"/>
      <c r="J127" s="55"/>
      <c r="K127" s="55"/>
      <c r="L127" s="55"/>
      <c r="M127" s="7">
        <f t="shared" si="14"/>
        <v>0</v>
      </c>
      <c r="N127" s="7">
        <f t="shared" si="15"/>
        <v>0</v>
      </c>
    </row>
    <row r="128" spans="1:14" s="6" customFormat="1" ht="20.100000000000001" customHeight="1">
      <c r="A128" s="10" t="s">
        <v>180</v>
      </c>
      <c r="B128" s="9">
        <v>3.8530000000000002</v>
      </c>
      <c r="C128" s="54"/>
      <c r="D128" s="54"/>
      <c r="E128" s="54">
        <f t="shared" ref="E128" si="16">-(M111+M95)</f>
        <v>0</v>
      </c>
      <c r="F128" s="55"/>
      <c r="G128" s="55"/>
      <c r="H128" s="55"/>
      <c r="I128" s="55"/>
      <c r="J128" s="55"/>
      <c r="K128" s="55"/>
      <c r="L128" s="55"/>
      <c r="M128" s="7">
        <f t="shared" si="14"/>
        <v>0</v>
      </c>
      <c r="N128" s="7">
        <f t="shared" si="15"/>
        <v>0</v>
      </c>
    </row>
    <row r="129" spans="1:17" s="6" customFormat="1" ht="20.100000000000001" customHeight="1">
      <c r="A129" s="10" t="s">
        <v>179</v>
      </c>
      <c r="B129" s="9">
        <v>6.3132999999999999</v>
      </c>
      <c r="C129" s="54"/>
      <c r="D129" s="54"/>
      <c r="E129" s="54"/>
      <c r="F129" s="55"/>
      <c r="G129" s="55"/>
      <c r="H129" s="55"/>
      <c r="I129" s="55"/>
      <c r="J129" s="55"/>
      <c r="K129" s="55"/>
      <c r="L129" s="55"/>
      <c r="M129" s="7">
        <f t="shared" si="14"/>
        <v>0</v>
      </c>
      <c r="N129" s="7">
        <f t="shared" si="15"/>
        <v>0</v>
      </c>
    </row>
    <row r="130" spans="1:17" s="6" customFormat="1" ht="20.100000000000001" customHeight="1">
      <c r="A130" s="10" t="s">
        <v>178</v>
      </c>
      <c r="B130" s="9">
        <v>9.8645999999999994</v>
      </c>
      <c r="C130" s="54"/>
      <c r="D130" s="54"/>
      <c r="E130" s="54"/>
      <c r="F130" s="55"/>
      <c r="G130" s="55"/>
      <c r="H130" s="55"/>
      <c r="I130" s="55"/>
      <c r="J130" s="55"/>
      <c r="K130" s="55"/>
      <c r="L130" s="55"/>
      <c r="M130" s="7">
        <f t="shared" si="14"/>
        <v>0</v>
      </c>
      <c r="N130" s="7">
        <f t="shared" si="15"/>
        <v>0</v>
      </c>
    </row>
    <row r="131" spans="1:17" ht="20.100000000000001" customHeight="1">
      <c r="M131" s="5" t="s">
        <v>177</v>
      </c>
      <c r="N131" s="253">
        <f>SUM(N122:N130)</f>
        <v>0</v>
      </c>
    </row>
    <row r="132" spans="1:17" ht="20.100000000000001" customHeight="1">
      <c r="M132" s="5" t="s">
        <v>176</v>
      </c>
      <c r="N132" s="4">
        <f>SUM(N120:N121)</f>
        <v>0</v>
      </c>
    </row>
    <row r="133" spans="1:17" ht="20.100000000000001" customHeight="1"/>
    <row r="134" spans="1:17" ht="20.100000000000001" customHeight="1">
      <c r="B134" s="14" t="s">
        <v>195</v>
      </c>
      <c r="C134" s="25" t="s">
        <v>475</v>
      </c>
    </row>
    <row r="135" spans="1:17" s="6" customFormat="1" ht="20.100000000000001" customHeight="1">
      <c r="A135" s="12" t="s">
        <v>193</v>
      </c>
      <c r="B135" s="11" t="s">
        <v>192</v>
      </c>
      <c r="C135" s="11" t="s">
        <v>191</v>
      </c>
      <c r="D135" s="11" t="s">
        <v>191</v>
      </c>
      <c r="E135" s="11" t="s">
        <v>191</v>
      </c>
      <c r="F135" s="11" t="s">
        <v>191</v>
      </c>
      <c r="G135" s="11" t="s">
        <v>191</v>
      </c>
      <c r="H135" s="11" t="s">
        <v>191</v>
      </c>
      <c r="I135" s="11" t="s">
        <v>191</v>
      </c>
      <c r="J135" s="11" t="s">
        <v>191</v>
      </c>
      <c r="K135" s="11" t="s">
        <v>191</v>
      </c>
      <c r="L135" s="11" t="s">
        <v>191</v>
      </c>
      <c r="M135" s="11" t="s">
        <v>190</v>
      </c>
      <c r="N135" s="11" t="s">
        <v>189</v>
      </c>
    </row>
    <row r="136" spans="1:17" s="6" customFormat="1" ht="20.100000000000001" customHeight="1">
      <c r="A136" s="10" t="s">
        <v>188</v>
      </c>
      <c r="B136" s="9">
        <v>0.10879999999999999</v>
      </c>
      <c r="C136" s="54"/>
      <c r="D136" s="54"/>
      <c r="E136" s="7"/>
      <c r="F136" s="8"/>
      <c r="G136" s="8"/>
      <c r="H136" s="8"/>
      <c r="I136" s="8"/>
      <c r="J136" s="8"/>
      <c r="K136" s="8"/>
      <c r="L136" s="8"/>
      <c r="M136" s="7">
        <f t="shared" ref="M136:M146" si="17">SUM(C136:L136)</f>
        <v>0</v>
      </c>
      <c r="N136" s="7">
        <f>ROUND(M136*B136,0)</f>
        <v>0</v>
      </c>
    </row>
    <row r="137" spans="1:17" s="6" customFormat="1" ht="20.100000000000001" customHeight="1">
      <c r="A137" s="10" t="s">
        <v>187</v>
      </c>
      <c r="B137" s="9">
        <v>0.154</v>
      </c>
      <c r="C137" s="54"/>
      <c r="D137" s="54"/>
      <c r="E137" s="7"/>
      <c r="F137" s="8"/>
      <c r="G137" s="8"/>
      <c r="H137" s="8"/>
      <c r="I137" s="8"/>
      <c r="J137" s="8"/>
      <c r="K137" s="8"/>
      <c r="L137" s="8"/>
      <c r="M137" s="7">
        <f t="shared" si="17"/>
        <v>0</v>
      </c>
      <c r="N137" s="7">
        <f t="shared" ref="N137:N146" si="18">ROUND(M137*B137,0)</f>
        <v>0</v>
      </c>
    </row>
    <row r="138" spans="1:17" s="6" customFormat="1" ht="20.100000000000001" customHeight="1">
      <c r="A138" s="10" t="s">
        <v>186</v>
      </c>
      <c r="B138" s="9">
        <v>0.2447</v>
      </c>
      <c r="C138" s="255"/>
      <c r="D138" s="255"/>
      <c r="E138" s="7"/>
      <c r="F138" s="54"/>
      <c r="G138" s="54"/>
      <c r="H138" s="8"/>
      <c r="I138" s="8"/>
      <c r="J138" s="8"/>
      <c r="K138" s="8"/>
      <c r="L138" s="8"/>
      <c r="M138" s="7">
        <f t="shared" si="17"/>
        <v>0</v>
      </c>
      <c r="N138" s="7">
        <f t="shared" si="18"/>
        <v>0</v>
      </c>
    </row>
    <row r="139" spans="1:17" s="6" customFormat="1" ht="20.100000000000001" customHeight="1">
      <c r="A139" s="10" t="s">
        <v>185</v>
      </c>
      <c r="B139" s="9">
        <v>0.39460000000000001</v>
      </c>
      <c r="C139" s="255"/>
      <c r="D139" s="255"/>
      <c r="E139" s="7"/>
      <c r="F139" s="54"/>
      <c r="G139" s="54"/>
      <c r="H139" s="8"/>
      <c r="I139" s="8"/>
      <c r="J139" s="8"/>
      <c r="K139" s="8"/>
      <c r="L139" s="8"/>
      <c r="M139" s="7">
        <f t="shared" si="17"/>
        <v>0</v>
      </c>
      <c r="N139" s="7">
        <f t="shared" si="18"/>
        <v>0</v>
      </c>
    </row>
    <row r="140" spans="1:17" s="6" customFormat="1" ht="20.100000000000001" customHeight="1">
      <c r="A140" s="10" t="s">
        <v>184</v>
      </c>
      <c r="B140" s="9">
        <v>0.61699999999999999</v>
      </c>
      <c r="C140" s="255"/>
      <c r="D140" s="255"/>
      <c r="E140" s="7"/>
      <c r="F140" s="8"/>
      <c r="G140" s="8"/>
      <c r="H140" s="8"/>
      <c r="I140" s="8"/>
      <c r="J140" s="8"/>
      <c r="K140" s="8"/>
      <c r="L140" s="8"/>
      <c r="M140" s="7">
        <f t="shared" si="17"/>
        <v>0</v>
      </c>
      <c r="N140" s="7">
        <f t="shared" si="18"/>
        <v>0</v>
      </c>
      <c r="P140" s="8">
        <v>123.84</v>
      </c>
      <c r="Q140" s="8">
        <v>123.84</v>
      </c>
    </row>
    <row r="141" spans="1:17" s="6" customFormat="1" ht="20.100000000000001" customHeight="1">
      <c r="A141" s="10" t="s">
        <v>183</v>
      </c>
      <c r="B141" s="9">
        <v>0.96299999999999997</v>
      </c>
      <c r="C141" s="255"/>
      <c r="D141" s="255"/>
      <c r="E141" s="7"/>
      <c r="F141" s="8"/>
      <c r="G141" s="8"/>
      <c r="H141" s="8"/>
      <c r="I141" s="8"/>
      <c r="J141" s="8"/>
      <c r="K141" s="8"/>
      <c r="L141" s="8"/>
      <c r="M141" s="7">
        <f t="shared" si="17"/>
        <v>0</v>
      </c>
      <c r="N141" s="7">
        <f t="shared" si="18"/>
        <v>0</v>
      </c>
      <c r="P141" s="8"/>
      <c r="Q141" s="8"/>
    </row>
    <row r="142" spans="1:17" s="6" customFormat="1" ht="20.100000000000001" customHeight="1">
      <c r="A142" s="10" t="s">
        <v>182</v>
      </c>
      <c r="B142" s="9">
        <v>1.5783</v>
      </c>
      <c r="C142" s="255"/>
      <c r="D142" s="255"/>
      <c r="E142" s="7"/>
      <c r="F142" s="8"/>
      <c r="G142" s="8"/>
      <c r="H142" s="8"/>
      <c r="I142" s="8"/>
      <c r="J142" s="8"/>
      <c r="K142" s="8"/>
      <c r="L142" s="8"/>
      <c r="M142" s="7">
        <f t="shared" si="17"/>
        <v>0</v>
      </c>
      <c r="N142" s="7">
        <f t="shared" si="18"/>
        <v>0</v>
      </c>
      <c r="P142" s="8">
        <v>134.63999999999999</v>
      </c>
      <c r="Q142" s="8">
        <v>134.63999999999999</v>
      </c>
    </row>
    <row r="143" spans="1:17" s="6" customFormat="1" ht="20.100000000000001" customHeight="1">
      <c r="A143" s="10" t="s">
        <v>181</v>
      </c>
      <c r="B143" s="9">
        <v>2.4660000000000002</v>
      </c>
      <c r="C143" s="255"/>
      <c r="D143" s="255"/>
      <c r="E143" s="7"/>
      <c r="F143" s="8"/>
      <c r="G143" s="8"/>
      <c r="H143" s="8"/>
      <c r="I143" s="8"/>
      <c r="J143" s="8"/>
      <c r="K143" s="8"/>
      <c r="L143" s="8"/>
      <c r="M143" s="7">
        <f t="shared" si="17"/>
        <v>0</v>
      </c>
      <c r="N143" s="7">
        <f t="shared" si="18"/>
        <v>0</v>
      </c>
    </row>
    <row r="144" spans="1:17" s="6" customFormat="1" ht="20.100000000000001" customHeight="1">
      <c r="A144" s="10" t="s">
        <v>180</v>
      </c>
      <c r="B144" s="9">
        <v>3.8534000000000002</v>
      </c>
      <c r="C144" s="255"/>
      <c r="D144" s="255"/>
      <c r="E144" s="7"/>
      <c r="F144" s="8"/>
      <c r="G144" s="8"/>
      <c r="H144" s="8"/>
      <c r="I144" s="8"/>
      <c r="J144" s="8"/>
      <c r="K144" s="8"/>
      <c r="L144" s="8"/>
      <c r="M144" s="7">
        <f t="shared" si="17"/>
        <v>0</v>
      </c>
      <c r="N144" s="7">
        <f t="shared" si="18"/>
        <v>0</v>
      </c>
    </row>
    <row r="145" spans="1:15" s="6" customFormat="1" ht="20.100000000000001" customHeight="1">
      <c r="A145" s="10" t="s">
        <v>179</v>
      </c>
      <c r="B145" s="9">
        <v>6.3132999999999999</v>
      </c>
      <c r="C145" s="54"/>
      <c r="D145" s="54"/>
      <c r="E145" s="7"/>
      <c r="F145" s="8"/>
      <c r="G145" s="8"/>
      <c r="H145" s="8"/>
      <c r="I145" s="8"/>
      <c r="J145" s="8"/>
      <c r="K145" s="8"/>
      <c r="L145" s="8"/>
      <c r="M145" s="7">
        <f t="shared" si="17"/>
        <v>0</v>
      </c>
      <c r="N145" s="7">
        <f t="shared" si="18"/>
        <v>0</v>
      </c>
    </row>
    <row r="146" spans="1:15" s="6" customFormat="1" ht="20.100000000000001" customHeight="1">
      <c r="A146" s="10" t="s">
        <v>178</v>
      </c>
      <c r="B146" s="9">
        <v>9.8645999999999994</v>
      </c>
      <c r="C146" s="54"/>
      <c r="D146" s="54"/>
      <c r="E146" s="7"/>
      <c r="F146" s="8"/>
      <c r="G146" s="8"/>
      <c r="H146" s="8"/>
      <c r="I146" s="8"/>
      <c r="J146" s="8"/>
      <c r="K146" s="8"/>
      <c r="L146" s="8"/>
      <c r="M146" s="7">
        <f t="shared" si="17"/>
        <v>0</v>
      </c>
      <c r="N146" s="7">
        <f t="shared" si="18"/>
        <v>0</v>
      </c>
    </row>
    <row r="147" spans="1:15" ht="20.100000000000001" customHeight="1">
      <c r="M147" s="5" t="s">
        <v>177</v>
      </c>
      <c r="N147" s="253">
        <f>SUM(N138:N146)</f>
        <v>0</v>
      </c>
      <c r="O147" s="2">
        <v>578</v>
      </c>
    </row>
    <row r="148" spans="1:15" ht="20.100000000000001" customHeight="1">
      <c r="M148" s="5" t="s">
        <v>176</v>
      </c>
      <c r="N148" s="4">
        <f>SUM(N136:N137)</f>
        <v>0</v>
      </c>
    </row>
    <row r="149" spans="1:15" ht="20.100000000000001" customHeight="1"/>
    <row r="150" spans="1:15" ht="20.100000000000001" customHeight="1">
      <c r="B150" s="14" t="s">
        <v>195</v>
      </c>
      <c r="C150" s="25" t="s">
        <v>427</v>
      </c>
    </row>
    <row r="151" spans="1:15" s="6" customFormat="1" ht="20.100000000000001" customHeight="1">
      <c r="A151" s="12" t="s">
        <v>193</v>
      </c>
      <c r="B151" s="11" t="s">
        <v>192</v>
      </c>
      <c r="C151" s="11" t="s">
        <v>191</v>
      </c>
      <c r="D151" s="11" t="s">
        <v>191</v>
      </c>
      <c r="E151" s="11" t="s">
        <v>191</v>
      </c>
      <c r="F151" s="11" t="s">
        <v>191</v>
      </c>
      <c r="G151" s="11" t="s">
        <v>191</v>
      </c>
      <c r="H151" s="11" t="s">
        <v>191</v>
      </c>
      <c r="I151" s="11" t="s">
        <v>191</v>
      </c>
      <c r="J151" s="11" t="s">
        <v>191</v>
      </c>
      <c r="K151" s="11" t="s">
        <v>191</v>
      </c>
      <c r="L151" s="11" t="s">
        <v>191</v>
      </c>
      <c r="M151" s="11" t="s">
        <v>190</v>
      </c>
      <c r="N151" s="11" t="s">
        <v>189</v>
      </c>
    </row>
    <row r="152" spans="1:15" s="6" customFormat="1" ht="20.100000000000001" customHeight="1">
      <c r="A152" s="10" t="s">
        <v>188</v>
      </c>
      <c r="B152" s="9">
        <v>0.10879999999999999</v>
      </c>
      <c r="C152" s="54"/>
      <c r="D152" s="54"/>
      <c r="E152" s="7"/>
      <c r="F152" s="8"/>
      <c r="G152" s="8"/>
      <c r="H152" s="8"/>
      <c r="I152" s="8"/>
      <c r="J152" s="8"/>
      <c r="K152" s="8"/>
      <c r="L152" s="8"/>
      <c r="M152" s="7">
        <f t="shared" ref="M152:M162" si="19">SUM(C152:L152)</f>
        <v>0</v>
      </c>
      <c r="N152" s="7">
        <f>ROUND(M152*B152,0)</f>
        <v>0</v>
      </c>
    </row>
    <row r="153" spans="1:15" s="6" customFormat="1" ht="20.100000000000001" customHeight="1">
      <c r="A153" s="10" t="s">
        <v>187</v>
      </c>
      <c r="B153" s="9">
        <v>0.154</v>
      </c>
      <c r="C153" s="54"/>
      <c r="D153" s="54"/>
      <c r="E153" s="7"/>
      <c r="F153" s="8"/>
      <c r="G153" s="8"/>
      <c r="H153" s="8"/>
      <c r="I153" s="8"/>
      <c r="J153" s="8"/>
      <c r="K153" s="8"/>
      <c r="L153" s="8"/>
      <c r="M153" s="7">
        <f t="shared" si="19"/>
        <v>0</v>
      </c>
      <c r="N153" s="7">
        <f t="shared" ref="N153:N162" si="20">ROUND(M153*B153,0)</f>
        <v>0</v>
      </c>
    </row>
    <row r="154" spans="1:15" s="6" customFormat="1" ht="20.100000000000001" customHeight="1">
      <c r="A154" s="10" t="s">
        <v>186</v>
      </c>
      <c r="B154" s="9">
        <v>0.2447</v>
      </c>
      <c r="C154" s="54"/>
      <c r="D154" s="54"/>
      <c r="E154" s="7"/>
      <c r="F154" s="54"/>
      <c r="G154" s="54"/>
      <c r="H154" s="8"/>
      <c r="I154" s="8"/>
      <c r="J154" s="8"/>
      <c r="K154" s="8"/>
      <c r="L154" s="8"/>
      <c r="M154" s="7">
        <f t="shared" si="19"/>
        <v>0</v>
      </c>
      <c r="N154" s="7">
        <f t="shared" si="20"/>
        <v>0</v>
      </c>
    </row>
    <row r="155" spans="1:15" s="6" customFormat="1" ht="20.100000000000001" customHeight="1">
      <c r="A155" s="10" t="s">
        <v>185</v>
      </c>
      <c r="B155" s="9">
        <v>0.39460000000000001</v>
      </c>
      <c r="C155" s="54"/>
      <c r="D155" s="54"/>
      <c r="E155" s="7"/>
      <c r="F155" s="54"/>
      <c r="G155" s="54"/>
      <c r="H155" s="8"/>
      <c r="I155" s="8"/>
      <c r="J155" s="8"/>
      <c r="K155" s="8"/>
      <c r="L155" s="8"/>
      <c r="M155" s="7">
        <f t="shared" si="19"/>
        <v>0</v>
      </c>
      <c r="N155" s="7">
        <f t="shared" si="20"/>
        <v>0</v>
      </c>
    </row>
    <row r="156" spans="1:15" s="6" customFormat="1" ht="20.100000000000001" customHeight="1">
      <c r="A156" s="10" t="s">
        <v>184</v>
      </c>
      <c r="B156" s="9">
        <v>0.61699999999999999</v>
      </c>
      <c r="C156" s="54"/>
      <c r="D156" s="54"/>
      <c r="E156" s="7"/>
      <c r="F156" s="8"/>
      <c r="G156" s="8"/>
      <c r="H156" s="8"/>
      <c r="I156" s="8"/>
      <c r="J156" s="8"/>
      <c r="K156" s="8"/>
      <c r="L156" s="8"/>
      <c r="M156" s="7">
        <f t="shared" si="19"/>
        <v>0</v>
      </c>
      <c r="N156" s="7">
        <f t="shared" si="20"/>
        <v>0</v>
      </c>
    </row>
    <row r="157" spans="1:15" s="6" customFormat="1" ht="20.100000000000001" customHeight="1">
      <c r="A157" s="10" t="s">
        <v>183</v>
      </c>
      <c r="B157" s="9">
        <v>0.96299999999999997</v>
      </c>
      <c r="C157" s="54"/>
      <c r="D157" s="54"/>
      <c r="E157" s="7"/>
      <c r="F157" s="8"/>
      <c r="G157" s="8"/>
      <c r="H157" s="8"/>
      <c r="I157" s="8"/>
      <c r="J157" s="8"/>
      <c r="K157" s="8"/>
      <c r="L157" s="8"/>
      <c r="M157" s="7">
        <f t="shared" si="19"/>
        <v>0</v>
      </c>
      <c r="N157" s="7">
        <f t="shared" si="20"/>
        <v>0</v>
      </c>
    </row>
    <row r="158" spans="1:15" s="6" customFormat="1" ht="20.100000000000001" customHeight="1">
      <c r="A158" s="10" t="s">
        <v>182</v>
      </c>
      <c r="B158" s="9">
        <v>1.5783</v>
      </c>
      <c r="C158" s="54"/>
      <c r="D158" s="54"/>
      <c r="E158" s="7"/>
      <c r="F158" s="8"/>
      <c r="G158" s="8"/>
      <c r="H158" s="8"/>
      <c r="I158" s="8"/>
      <c r="J158" s="8"/>
      <c r="K158" s="8"/>
      <c r="L158" s="8"/>
      <c r="M158" s="7">
        <f t="shared" si="19"/>
        <v>0</v>
      </c>
      <c r="N158" s="7">
        <f t="shared" si="20"/>
        <v>0</v>
      </c>
    </row>
    <row r="159" spans="1:15" s="6" customFormat="1" ht="20.100000000000001" customHeight="1">
      <c r="A159" s="10" t="s">
        <v>181</v>
      </c>
      <c r="B159" s="9">
        <v>2.4660000000000002</v>
      </c>
      <c r="C159" s="54"/>
      <c r="D159" s="54"/>
      <c r="E159" s="7"/>
      <c r="F159" s="8"/>
      <c r="G159" s="8"/>
      <c r="H159" s="8"/>
      <c r="I159" s="8"/>
      <c r="J159" s="8"/>
      <c r="K159" s="8"/>
      <c r="L159" s="8"/>
      <c r="M159" s="7">
        <f t="shared" si="19"/>
        <v>0</v>
      </c>
      <c r="N159" s="7">
        <f t="shared" si="20"/>
        <v>0</v>
      </c>
    </row>
    <row r="160" spans="1:15" s="6" customFormat="1" ht="20.100000000000001" customHeight="1">
      <c r="A160" s="10" t="s">
        <v>180</v>
      </c>
      <c r="B160" s="9">
        <v>3.8534000000000002</v>
      </c>
      <c r="C160" s="54"/>
      <c r="D160" s="54"/>
      <c r="E160" s="7"/>
      <c r="F160" s="8"/>
      <c r="G160" s="8"/>
      <c r="H160" s="8"/>
      <c r="I160" s="8"/>
      <c r="J160" s="8"/>
      <c r="K160" s="8"/>
      <c r="L160" s="8"/>
      <c r="M160" s="7">
        <f t="shared" si="19"/>
        <v>0</v>
      </c>
      <c r="N160" s="7">
        <f t="shared" si="20"/>
        <v>0</v>
      </c>
    </row>
    <row r="161" spans="1:14" s="6" customFormat="1" ht="20.100000000000001" customHeight="1">
      <c r="A161" s="10" t="s">
        <v>179</v>
      </c>
      <c r="B161" s="9">
        <v>6.3132999999999999</v>
      </c>
      <c r="C161" s="54"/>
      <c r="D161" s="54"/>
      <c r="E161" s="7"/>
      <c r="F161" s="8"/>
      <c r="G161" s="8"/>
      <c r="H161" s="8"/>
      <c r="I161" s="8"/>
      <c r="J161" s="8"/>
      <c r="K161" s="8"/>
      <c r="L161" s="8"/>
      <c r="M161" s="7">
        <f t="shared" si="19"/>
        <v>0</v>
      </c>
      <c r="N161" s="7">
        <f t="shared" si="20"/>
        <v>0</v>
      </c>
    </row>
    <row r="162" spans="1:14" s="6" customFormat="1" ht="20.100000000000001" customHeight="1">
      <c r="A162" s="10" t="s">
        <v>178</v>
      </c>
      <c r="B162" s="9">
        <v>9.8645999999999994</v>
      </c>
      <c r="C162" s="54"/>
      <c r="D162" s="54"/>
      <c r="E162" s="7"/>
      <c r="F162" s="8"/>
      <c r="G162" s="8"/>
      <c r="H162" s="8"/>
      <c r="I162" s="8"/>
      <c r="J162" s="8"/>
      <c r="K162" s="8"/>
      <c r="L162" s="8"/>
      <c r="M162" s="7">
        <f t="shared" si="19"/>
        <v>0</v>
      </c>
      <c r="N162" s="7">
        <f t="shared" si="20"/>
        <v>0</v>
      </c>
    </row>
    <row r="163" spans="1:14" ht="20.100000000000001" customHeight="1">
      <c r="M163" s="5" t="s">
        <v>177</v>
      </c>
      <c r="N163" s="4">
        <f>SUM(N154:N162)</f>
        <v>0</v>
      </c>
    </row>
    <row r="164" spans="1:14" ht="20.100000000000001" customHeight="1">
      <c r="M164" s="5" t="s">
        <v>176</v>
      </c>
      <c r="N164" s="4">
        <f>SUM(N152:N153)</f>
        <v>0</v>
      </c>
    </row>
    <row r="165" spans="1:14" ht="20.100000000000001" customHeight="1">
      <c r="B165" s="14" t="s">
        <v>195</v>
      </c>
      <c r="C165" s="3" t="s">
        <v>196</v>
      </c>
    </row>
    <row r="166" spans="1:14" s="6" customFormat="1" ht="20.100000000000001" customHeight="1">
      <c r="A166" s="12" t="s">
        <v>193</v>
      </c>
      <c r="B166" s="11" t="s">
        <v>192</v>
      </c>
      <c r="C166" s="11" t="s">
        <v>191</v>
      </c>
      <c r="D166" s="11" t="s">
        <v>191</v>
      </c>
      <c r="E166" s="11" t="s">
        <v>191</v>
      </c>
      <c r="F166" s="11" t="s">
        <v>191</v>
      </c>
      <c r="G166" s="11" t="s">
        <v>191</v>
      </c>
      <c r="H166" s="11" t="s">
        <v>191</v>
      </c>
      <c r="I166" s="11" t="s">
        <v>191</v>
      </c>
      <c r="J166" s="11" t="s">
        <v>191</v>
      </c>
      <c r="K166" s="11" t="s">
        <v>191</v>
      </c>
      <c r="L166" s="11" t="s">
        <v>191</v>
      </c>
      <c r="M166" s="11" t="s">
        <v>190</v>
      </c>
      <c r="N166" s="11" t="s">
        <v>189</v>
      </c>
    </row>
    <row r="167" spans="1:14" s="6" customFormat="1" ht="20.100000000000001" customHeight="1">
      <c r="A167" s="10" t="s">
        <v>188</v>
      </c>
      <c r="B167" s="9">
        <v>0.10879999999999999</v>
      </c>
      <c r="C167" s="7"/>
      <c r="D167" s="7"/>
      <c r="E167" s="7"/>
      <c r="F167" s="8"/>
      <c r="G167" s="8"/>
      <c r="H167" s="8"/>
      <c r="I167" s="8"/>
      <c r="J167" s="8"/>
      <c r="K167" s="8"/>
      <c r="L167" s="8"/>
      <c r="M167" s="7">
        <f t="shared" ref="M167:M177" si="21">SUM(C167:L167)</f>
        <v>0</v>
      </c>
      <c r="N167" s="7">
        <f>ROUND(M167*B167,0)</f>
        <v>0</v>
      </c>
    </row>
    <row r="168" spans="1:14" s="6" customFormat="1" ht="20.100000000000001" customHeight="1">
      <c r="A168" s="10" t="s">
        <v>187</v>
      </c>
      <c r="B168" s="9">
        <v>0.154</v>
      </c>
      <c r="C168" s="7"/>
      <c r="D168" s="7"/>
      <c r="E168" s="7"/>
      <c r="F168" s="8"/>
      <c r="G168" s="8"/>
      <c r="H168" s="8"/>
      <c r="I168" s="8"/>
      <c r="J168" s="8"/>
      <c r="K168" s="8"/>
      <c r="L168" s="8"/>
      <c r="M168" s="7">
        <f t="shared" si="21"/>
        <v>0</v>
      </c>
      <c r="N168" s="7">
        <f t="shared" ref="N168:N177" si="22">ROUND(M168*B168,0)</f>
        <v>0</v>
      </c>
    </row>
    <row r="169" spans="1:14" s="6" customFormat="1" ht="20.100000000000001" customHeight="1">
      <c r="A169" s="10" t="s">
        <v>186</v>
      </c>
      <c r="B169" s="9">
        <v>0.2447</v>
      </c>
      <c r="C169" s="7"/>
      <c r="D169" s="7"/>
      <c r="E169" s="7"/>
      <c r="F169" s="8"/>
      <c r="G169" s="8"/>
      <c r="H169" s="8"/>
      <c r="I169" s="8"/>
      <c r="J169" s="8"/>
      <c r="K169" s="8"/>
      <c r="L169" s="8"/>
      <c r="M169" s="7">
        <f t="shared" si="21"/>
        <v>0</v>
      </c>
      <c r="N169" s="7">
        <f t="shared" si="22"/>
        <v>0</v>
      </c>
    </row>
    <row r="170" spans="1:14" s="6" customFormat="1" ht="20.100000000000001" customHeight="1">
      <c r="A170" s="10" t="s">
        <v>185</v>
      </c>
      <c r="B170" s="9">
        <v>0.39460000000000001</v>
      </c>
      <c r="C170" s="7"/>
      <c r="D170" s="7"/>
      <c r="E170" s="7"/>
      <c r="F170" s="8"/>
      <c r="G170" s="8"/>
      <c r="H170" s="8"/>
      <c r="I170" s="8"/>
      <c r="J170" s="8"/>
      <c r="K170" s="8"/>
      <c r="L170" s="8"/>
      <c r="M170" s="7">
        <f t="shared" si="21"/>
        <v>0</v>
      </c>
      <c r="N170" s="7">
        <f t="shared" si="22"/>
        <v>0</v>
      </c>
    </row>
    <row r="171" spans="1:14" s="6" customFormat="1" ht="20.100000000000001" customHeight="1">
      <c r="A171" s="10" t="s">
        <v>184</v>
      </c>
      <c r="B171" s="9">
        <v>0.61699999999999999</v>
      </c>
      <c r="C171" s="7"/>
      <c r="D171" s="7"/>
      <c r="E171" s="7"/>
      <c r="F171" s="8"/>
      <c r="G171" s="8"/>
      <c r="H171" s="8"/>
      <c r="I171" s="8"/>
      <c r="J171" s="8"/>
      <c r="K171" s="8"/>
      <c r="L171" s="8"/>
      <c r="M171" s="7">
        <f t="shared" si="21"/>
        <v>0</v>
      </c>
      <c r="N171" s="7">
        <f t="shared" si="22"/>
        <v>0</v>
      </c>
    </row>
    <row r="172" spans="1:14" s="6" customFormat="1" ht="20.100000000000001" customHeight="1">
      <c r="A172" s="10" t="s">
        <v>183</v>
      </c>
      <c r="B172" s="9">
        <v>0.96299999999999997</v>
      </c>
      <c r="C172" s="7"/>
      <c r="D172" s="7"/>
      <c r="E172" s="7"/>
      <c r="F172" s="8"/>
      <c r="G172" s="8"/>
      <c r="H172" s="8"/>
      <c r="I172" s="8"/>
      <c r="J172" s="8"/>
      <c r="K172" s="8"/>
      <c r="L172" s="8"/>
      <c r="M172" s="7">
        <f t="shared" si="21"/>
        <v>0</v>
      </c>
      <c r="N172" s="7">
        <f t="shared" si="22"/>
        <v>0</v>
      </c>
    </row>
    <row r="173" spans="1:14" s="6" customFormat="1" ht="20.100000000000001" customHeight="1">
      <c r="A173" s="10" t="s">
        <v>182</v>
      </c>
      <c r="B173" s="9">
        <v>1.5783</v>
      </c>
      <c r="C173" s="7"/>
      <c r="D173" s="7"/>
      <c r="E173" s="7"/>
      <c r="F173" s="8"/>
      <c r="G173" s="8"/>
      <c r="H173" s="8"/>
      <c r="I173" s="8"/>
      <c r="J173" s="8"/>
      <c r="K173" s="8"/>
      <c r="L173" s="8"/>
      <c r="M173" s="7">
        <f t="shared" si="21"/>
        <v>0</v>
      </c>
      <c r="N173" s="7">
        <f t="shared" si="22"/>
        <v>0</v>
      </c>
    </row>
    <row r="174" spans="1:14" s="6" customFormat="1" ht="20.100000000000001" customHeight="1">
      <c r="A174" s="10" t="s">
        <v>181</v>
      </c>
      <c r="B174" s="9">
        <v>2.4660000000000002</v>
      </c>
      <c r="C174" s="7"/>
      <c r="D174" s="7"/>
      <c r="E174" s="7"/>
      <c r="F174" s="8"/>
      <c r="G174" s="8"/>
      <c r="H174" s="8"/>
      <c r="I174" s="8"/>
      <c r="J174" s="8"/>
      <c r="K174" s="8"/>
      <c r="L174" s="8"/>
      <c r="M174" s="7">
        <f t="shared" si="21"/>
        <v>0</v>
      </c>
      <c r="N174" s="7">
        <f t="shared" si="22"/>
        <v>0</v>
      </c>
    </row>
    <row r="175" spans="1:14" s="6" customFormat="1" ht="20.100000000000001" customHeight="1">
      <c r="A175" s="10" t="s">
        <v>180</v>
      </c>
      <c r="B175" s="9">
        <v>3.8534000000000002</v>
      </c>
      <c r="C175" s="7"/>
      <c r="D175" s="7"/>
      <c r="E175" s="7"/>
      <c r="F175" s="8"/>
      <c r="G175" s="8"/>
      <c r="H175" s="8"/>
      <c r="I175" s="8"/>
      <c r="J175" s="8"/>
      <c r="K175" s="8"/>
      <c r="L175" s="8"/>
      <c r="M175" s="7">
        <f t="shared" si="21"/>
        <v>0</v>
      </c>
      <c r="N175" s="7">
        <f t="shared" si="22"/>
        <v>0</v>
      </c>
    </row>
    <row r="176" spans="1:14" s="6" customFormat="1" ht="20.100000000000001" customHeight="1">
      <c r="A176" s="10" t="s">
        <v>179</v>
      </c>
      <c r="B176" s="9">
        <v>6.3132999999999999</v>
      </c>
      <c r="C176" s="7"/>
      <c r="D176" s="7"/>
      <c r="E176" s="7"/>
      <c r="F176" s="8"/>
      <c r="G176" s="8"/>
      <c r="H176" s="8"/>
      <c r="I176" s="8"/>
      <c r="J176" s="8"/>
      <c r="K176" s="8"/>
      <c r="L176" s="8"/>
      <c r="M176" s="7">
        <f t="shared" si="21"/>
        <v>0</v>
      </c>
      <c r="N176" s="7">
        <f t="shared" si="22"/>
        <v>0</v>
      </c>
    </row>
    <row r="177" spans="1:14" s="6" customFormat="1" ht="20.100000000000001" customHeight="1">
      <c r="A177" s="10" t="s">
        <v>178</v>
      </c>
      <c r="B177" s="9">
        <v>9.8645999999999994</v>
      </c>
      <c r="C177" s="7"/>
      <c r="D177" s="7"/>
      <c r="E177" s="7"/>
      <c r="F177" s="8"/>
      <c r="G177" s="8"/>
      <c r="H177" s="8"/>
      <c r="I177" s="8"/>
      <c r="J177" s="8"/>
      <c r="K177" s="8"/>
      <c r="L177" s="8"/>
      <c r="M177" s="7">
        <f t="shared" si="21"/>
        <v>0</v>
      </c>
      <c r="N177" s="7">
        <f t="shared" si="22"/>
        <v>0</v>
      </c>
    </row>
    <row r="178" spans="1:14" ht="20.100000000000001" customHeight="1">
      <c r="M178" s="5" t="s">
        <v>177</v>
      </c>
      <c r="N178" s="4">
        <f>SUM(N169:N177)</f>
        <v>0</v>
      </c>
    </row>
    <row r="179" spans="1:14" ht="20.100000000000001" customHeight="1">
      <c r="M179" s="5" t="s">
        <v>176</v>
      </c>
      <c r="N179" s="4">
        <f>SUM(N167:N168)</f>
        <v>0</v>
      </c>
    </row>
    <row r="180" spans="1:14" ht="20.100000000000001" customHeight="1"/>
    <row r="181" spans="1:14" ht="20.100000000000001" customHeight="1">
      <c r="B181" s="14" t="s">
        <v>195</v>
      </c>
      <c r="C181" s="13" t="s">
        <v>194</v>
      </c>
    </row>
    <row r="182" spans="1:14" s="6" customFormat="1" ht="20.100000000000001" customHeight="1">
      <c r="A182" s="12" t="s">
        <v>193</v>
      </c>
      <c r="B182" s="11" t="s">
        <v>192</v>
      </c>
      <c r="C182" s="11" t="s">
        <v>191</v>
      </c>
      <c r="D182" s="11" t="s">
        <v>191</v>
      </c>
      <c r="E182" s="11" t="s">
        <v>191</v>
      </c>
      <c r="F182" s="11" t="s">
        <v>191</v>
      </c>
      <c r="G182" s="11" t="s">
        <v>191</v>
      </c>
      <c r="H182" s="11" t="s">
        <v>191</v>
      </c>
      <c r="I182" s="11" t="s">
        <v>191</v>
      </c>
      <c r="J182" s="11" t="s">
        <v>191</v>
      </c>
      <c r="K182" s="11" t="s">
        <v>191</v>
      </c>
      <c r="L182" s="11" t="s">
        <v>191</v>
      </c>
      <c r="M182" s="11" t="s">
        <v>190</v>
      </c>
      <c r="N182" s="11" t="s">
        <v>189</v>
      </c>
    </row>
    <row r="183" spans="1:14" s="6" customFormat="1" ht="20.100000000000001" customHeight="1">
      <c r="A183" s="10" t="s">
        <v>188</v>
      </c>
      <c r="B183" s="9">
        <v>0.10879999999999999</v>
      </c>
      <c r="C183" s="7"/>
      <c r="D183" s="7"/>
      <c r="E183" s="7"/>
      <c r="F183" s="8"/>
      <c r="G183" s="8"/>
      <c r="H183" s="8"/>
      <c r="I183" s="8"/>
      <c r="J183" s="8"/>
      <c r="K183" s="8"/>
      <c r="L183" s="8"/>
      <c r="M183" s="7">
        <f t="shared" ref="M183:M193" si="23">SUM(C183:L183)</f>
        <v>0</v>
      </c>
      <c r="N183" s="7">
        <f>ROUND(M183*B183,0)</f>
        <v>0</v>
      </c>
    </row>
    <row r="184" spans="1:14" s="6" customFormat="1" ht="20.100000000000001" customHeight="1">
      <c r="A184" s="10" t="s">
        <v>187</v>
      </c>
      <c r="B184" s="9">
        <v>0.154</v>
      </c>
      <c r="C184" s="7"/>
      <c r="D184" s="7"/>
      <c r="E184" s="7"/>
      <c r="F184" s="8"/>
      <c r="G184" s="8"/>
      <c r="H184" s="8"/>
      <c r="I184" s="8"/>
      <c r="J184" s="8"/>
      <c r="K184" s="8"/>
      <c r="L184" s="8"/>
      <c r="M184" s="7">
        <f t="shared" si="23"/>
        <v>0</v>
      </c>
      <c r="N184" s="7">
        <f t="shared" ref="N184:N193" si="24">ROUND(M184*B184,0)</f>
        <v>0</v>
      </c>
    </row>
    <row r="185" spans="1:14" s="6" customFormat="1" ht="20.100000000000001" customHeight="1">
      <c r="A185" s="10" t="s">
        <v>186</v>
      </c>
      <c r="B185" s="9">
        <v>0.2447</v>
      </c>
      <c r="C185" s="7"/>
      <c r="D185" s="7"/>
      <c r="E185" s="7"/>
      <c r="F185" s="8"/>
      <c r="G185" s="8"/>
      <c r="H185" s="8"/>
      <c r="I185" s="8"/>
      <c r="J185" s="8"/>
      <c r="K185" s="8"/>
      <c r="L185" s="8"/>
      <c r="M185" s="7">
        <f t="shared" si="23"/>
        <v>0</v>
      </c>
      <c r="N185" s="7">
        <f t="shared" si="24"/>
        <v>0</v>
      </c>
    </row>
    <row r="186" spans="1:14" s="6" customFormat="1" ht="20.100000000000001" customHeight="1">
      <c r="A186" s="10" t="s">
        <v>185</v>
      </c>
      <c r="B186" s="9">
        <v>0.39460000000000001</v>
      </c>
      <c r="C186" s="7"/>
      <c r="D186" s="7"/>
      <c r="E186" s="7"/>
      <c r="F186" s="8"/>
      <c r="G186" s="8"/>
      <c r="H186" s="8"/>
      <c r="I186" s="8"/>
      <c r="J186" s="8"/>
      <c r="K186" s="8"/>
      <c r="L186" s="8"/>
      <c r="M186" s="7">
        <f t="shared" si="23"/>
        <v>0</v>
      </c>
      <c r="N186" s="7">
        <f t="shared" si="24"/>
        <v>0</v>
      </c>
    </row>
    <row r="187" spans="1:14" s="6" customFormat="1" ht="20.100000000000001" customHeight="1">
      <c r="A187" s="10" t="s">
        <v>184</v>
      </c>
      <c r="B187" s="9">
        <v>0.61699999999999999</v>
      </c>
      <c r="C187" s="7"/>
      <c r="D187" s="7"/>
      <c r="E187" s="7"/>
      <c r="F187" s="8"/>
      <c r="G187" s="8"/>
      <c r="H187" s="8"/>
      <c r="I187" s="8"/>
      <c r="J187" s="8"/>
      <c r="K187" s="8"/>
      <c r="L187" s="8"/>
      <c r="M187" s="7">
        <f t="shared" si="23"/>
        <v>0</v>
      </c>
      <c r="N187" s="7">
        <f t="shared" si="24"/>
        <v>0</v>
      </c>
    </row>
    <row r="188" spans="1:14" s="6" customFormat="1" ht="20.100000000000001" customHeight="1">
      <c r="A188" s="10" t="s">
        <v>183</v>
      </c>
      <c r="B188" s="9">
        <v>0.96299999999999997</v>
      </c>
      <c r="C188" s="7"/>
      <c r="D188" s="7"/>
      <c r="E188" s="7"/>
      <c r="F188" s="8"/>
      <c r="G188" s="8"/>
      <c r="H188" s="8"/>
      <c r="I188" s="8"/>
      <c r="J188" s="8"/>
      <c r="K188" s="8"/>
      <c r="L188" s="8"/>
      <c r="M188" s="7">
        <f t="shared" si="23"/>
        <v>0</v>
      </c>
      <c r="N188" s="7">
        <f t="shared" si="24"/>
        <v>0</v>
      </c>
    </row>
    <row r="189" spans="1:14" s="6" customFormat="1" ht="20.100000000000001" customHeight="1">
      <c r="A189" s="10" t="s">
        <v>182</v>
      </c>
      <c r="B189" s="9">
        <v>1.5783</v>
      </c>
      <c r="C189" s="7"/>
      <c r="D189" s="7"/>
      <c r="E189" s="7"/>
      <c r="F189" s="8"/>
      <c r="G189" s="8"/>
      <c r="H189" s="8"/>
      <c r="I189" s="8"/>
      <c r="J189" s="8"/>
      <c r="K189" s="8"/>
      <c r="L189" s="8"/>
      <c r="M189" s="7">
        <f t="shared" si="23"/>
        <v>0</v>
      </c>
      <c r="N189" s="7">
        <f t="shared" si="24"/>
        <v>0</v>
      </c>
    </row>
    <row r="190" spans="1:14" s="6" customFormat="1" ht="20.100000000000001" customHeight="1">
      <c r="A190" s="10" t="s">
        <v>181</v>
      </c>
      <c r="B190" s="9">
        <v>2.4660000000000002</v>
      </c>
      <c r="C190" s="7"/>
      <c r="D190" s="7"/>
      <c r="E190" s="7"/>
      <c r="F190" s="8"/>
      <c r="G190" s="8"/>
      <c r="H190" s="8"/>
      <c r="I190" s="8"/>
      <c r="J190" s="8"/>
      <c r="K190" s="8"/>
      <c r="L190" s="8"/>
      <c r="M190" s="7">
        <f t="shared" si="23"/>
        <v>0</v>
      </c>
      <c r="N190" s="7">
        <f t="shared" si="24"/>
        <v>0</v>
      </c>
    </row>
    <row r="191" spans="1:14" s="6" customFormat="1" ht="20.100000000000001" customHeight="1">
      <c r="A191" s="10" t="s">
        <v>180</v>
      </c>
      <c r="B191" s="9">
        <v>3.8534000000000002</v>
      </c>
      <c r="C191" s="7"/>
      <c r="D191" s="7"/>
      <c r="E191" s="7"/>
      <c r="F191" s="8"/>
      <c r="G191" s="8"/>
      <c r="H191" s="8"/>
      <c r="I191" s="8"/>
      <c r="J191" s="8"/>
      <c r="K191" s="8"/>
      <c r="L191" s="8"/>
      <c r="M191" s="7">
        <f t="shared" si="23"/>
        <v>0</v>
      </c>
      <c r="N191" s="7">
        <f t="shared" si="24"/>
        <v>0</v>
      </c>
    </row>
    <row r="192" spans="1:14" s="6" customFormat="1" ht="20.100000000000001" customHeight="1">
      <c r="A192" s="10" t="s">
        <v>179</v>
      </c>
      <c r="B192" s="9">
        <v>6.3132999999999999</v>
      </c>
      <c r="C192" s="7"/>
      <c r="D192" s="7"/>
      <c r="E192" s="7"/>
      <c r="F192" s="8"/>
      <c r="G192" s="8"/>
      <c r="H192" s="8"/>
      <c r="I192" s="8"/>
      <c r="J192" s="8"/>
      <c r="K192" s="8"/>
      <c r="L192" s="8"/>
      <c r="M192" s="7">
        <f t="shared" si="23"/>
        <v>0</v>
      </c>
      <c r="N192" s="7">
        <f t="shared" si="24"/>
        <v>0</v>
      </c>
    </row>
    <row r="193" spans="1:14" s="6" customFormat="1" ht="20.100000000000001" customHeight="1">
      <c r="A193" s="10" t="s">
        <v>178</v>
      </c>
      <c r="B193" s="9">
        <v>9.8645999999999994</v>
      </c>
      <c r="C193" s="7"/>
      <c r="D193" s="7"/>
      <c r="E193" s="7"/>
      <c r="F193" s="8"/>
      <c r="G193" s="8"/>
      <c r="H193" s="8"/>
      <c r="I193" s="8"/>
      <c r="J193" s="8"/>
      <c r="K193" s="8"/>
      <c r="L193" s="8"/>
      <c r="M193" s="7">
        <f t="shared" si="23"/>
        <v>0</v>
      </c>
      <c r="N193" s="7">
        <f t="shared" si="24"/>
        <v>0</v>
      </c>
    </row>
    <row r="194" spans="1:14" ht="20.100000000000001" customHeight="1">
      <c r="M194" s="5" t="s">
        <v>177</v>
      </c>
      <c r="N194" s="4">
        <f>SUM(N185:N193)</f>
        <v>0</v>
      </c>
    </row>
    <row r="195" spans="1:14" ht="20.100000000000001" customHeight="1">
      <c r="M195" s="5" t="s">
        <v>176</v>
      </c>
      <c r="N195" s="4">
        <f>SUM(N183:N184)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EF0AB-C4DA-4757-8EEB-BB40D45C5BA4}">
  <dimension ref="A1:O47"/>
  <sheetViews>
    <sheetView zoomScaleNormal="100" workbookViewId="0">
      <selection activeCell="T13" sqref="T13"/>
    </sheetView>
  </sheetViews>
  <sheetFormatPr defaultColWidth="7.5546875" defaultRowHeight="13.2"/>
  <cols>
    <col min="1" max="1" width="34.33203125" style="416" customWidth="1"/>
    <col min="2" max="2" width="24.6640625" style="416" customWidth="1"/>
    <col min="3" max="4" width="10.6640625" style="416" customWidth="1"/>
    <col min="5" max="6" width="13" style="416" customWidth="1"/>
    <col min="7" max="7" width="3" style="416" customWidth="1"/>
    <col min="8" max="13" width="10.6640625" style="416" customWidth="1"/>
    <col min="14" max="16384" width="7.5546875" style="416"/>
  </cols>
  <sheetData>
    <row r="1" spans="1:15" ht="13.8" thickBot="1">
      <c r="A1" s="414" t="s">
        <v>1128</v>
      </c>
      <c r="B1" s="415"/>
      <c r="C1" s="415"/>
      <c r="D1" s="415"/>
      <c r="E1" s="415"/>
      <c r="F1" s="415"/>
    </row>
    <row r="2" spans="1:15" s="417" customFormat="1" ht="12.75" customHeight="1">
      <c r="A2" s="842" t="s">
        <v>1129</v>
      </c>
      <c r="B2" s="843"/>
      <c r="C2" s="839" t="s">
        <v>1130</v>
      </c>
      <c r="D2" s="839" t="s">
        <v>572</v>
      </c>
      <c r="E2" s="838" t="s">
        <v>1131</v>
      </c>
      <c r="F2" s="841"/>
      <c r="H2" s="830" t="s">
        <v>1132</v>
      </c>
      <c r="I2" s="831"/>
      <c r="J2" s="831"/>
      <c r="K2" s="831"/>
      <c r="L2" s="831"/>
      <c r="M2" s="831"/>
      <c r="N2" s="831"/>
      <c r="O2" s="832"/>
    </row>
    <row r="3" spans="1:15" s="417" customFormat="1" ht="27" thickBot="1">
      <c r="A3" s="833" t="s">
        <v>1133</v>
      </c>
      <c r="B3" s="834"/>
      <c r="C3" s="840"/>
      <c r="D3" s="840"/>
      <c r="E3" s="418" t="s">
        <v>1134</v>
      </c>
      <c r="F3" s="419" t="s">
        <v>1135</v>
      </c>
      <c r="H3" s="420" t="s">
        <v>629</v>
      </c>
      <c r="I3" s="421" t="s">
        <v>630</v>
      </c>
      <c r="J3" s="421" t="s">
        <v>631</v>
      </c>
      <c r="K3" s="421" t="s">
        <v>632</v>
      </c>
      <c r="L3" s="421" t="s">
        <v>633</v>
      </c>
      <c r="M3" s="421" t="s">
        <v>634</v>
      </c>
      <c r="N3" s="421" t="s">
        <v>1438</v>
      </c>
      <c r="O3" s="422" t="s">
        <v>1439</v>
      </c>
    </row>
    <row r="4" spans="1:15">
      <c r="A4" s="816" t="s">
        <v>1136</v>
      </c>
      <c r="B4" s="817"/>
      <c r="C4" s="423">
        <f>DT´s!F7</f>
        <v>117</v>
      </c>
      <c r="D4" s="423">
        <v>2.86</v>
      </c>
      <c r="E4" s="424">
        <v>1</v>
      </c>
      <c r="F4" s="425">
        <f>TRUNC(C4*E4*D4,2)</f>
        <v>334.62</v>
      </c>
      <c r="H4" s="426">
        <v>1</v>
      </c>
      <c r="I4" s="427">
        <v>1</v>
      </c>
      <c r="J4" s="427">
        <v>1</v>
      </c>
      <c r="K4" s="427">
        <v>1</v>
      </c>
      <c r="L4" s="427">
        <v>1</v>
      </c>
      <c r="M4" s="427">
        <v>1</v>
      </c>
      <c r="N4" s="427">
        <v>1</v>
      </c>
      <c r="O4" s="428">
        <v>1</v>
      </c>
    </row>
    <row r="5" spans="1:15">
      <c r="A5" s="816" t="s">
        <v>1137</v>
      </c>
      <c r="B5" s="817"/>
      <c r="C5" s="423"/>
      <c r="D5" s="423"/>
      <c r="E5" s="424"/>
      <c r="F5" s="425">
        <f t="shared" ref="F5:F27" si="0">TRUNC(C5*E5*D5,2)</f>
        <v>0</v>
      </c>
      <c r="H5" s="429"/>
      <c r="I5" s="430"/>
      <c r="J5" s="430"/>
      <c r="K5" s="430"/>
      <c r="L5" s="430"/>
      <c r="M5" s="430"/>
      <c r="N5" s="430"/>
      <c r="O5" s="431"/>
    </row>
    <row r="6" spans="1:15">
      <c r="A6" s="816" t="s">
        <v>1138</v>
      </c>
      <c r="B6" s="817"/>
      <c r="C6" s="423"/>
      <c r="D6" s="423"/>
      <c r="E6" s="424"/>
      <c r="F6" s="425">
        <f t="shared" si="0"/>
        <v>0</v>
      </c>
      <c r="H6" s="429"/>
      <c r="I6" s="430"/>
      <c r="J6" s="430"/>
      <c r="K6" s="430"/>
      <c r="L6" s="430"/>
      <c r="M6" s="430"/>
      <c r="N6" s="430"/>
      <c r="O6" s="431"/>
    </row>
    <row r="7" spans="1:15">
      <c r="A7" s="816" t="s">
        <v>1139</v>
      </c>
      <c r="B7" s="817"/>
      <c r="C7" s="423">
        <f>$C$4</f>
        <v>117</v>
      </c>
      <c r="D7" s="423">
        <v>9.56</v>
      </c>
      <c r="E7" s="424">
        <v>1</v>
      </c>
      <c r="F7" s="425">
        <f>TRUNC(C7*E7*D7,2)</f>
        <v>1118.52</v>
      </c>
      <c r="H7" s="432">
        <v>1</v>
      </c>
      <c r="I7" s="433">
        <v>1</v>
      </c>
      <c r="J7" s="433"/>
      <c r="K7" s="433"/>
      <c r="L7" s="433"/>
      <c r="M7" s="433"/>
      <c r="N7" s="433"/>
      <c r="O7" s="434"/>
    </row>
    <row r="8" spans="1:15">
      <c r="A8" s="816" t="s">
        <v>1140</v>
      </c>
      <c r="B8" s="817"/>
      <c r="C8" s="423"/>
      <c r="D8" s="423"/>
      <c r="E8" s="424"/>
      <c r="F8" s="425">
        <f>TRUNC(C8*E8*D8,2)</f>
        <v>0</v>
      </c>
      <c r="H8" s="429"/>
      <c r="I8" s="430"/>
      <c r="J8" s="430"/>
      <c r="K8" s="430"/>
      <c r="L8" s="430"/>
      <c r="M8" s="430"/>
      <c r="N8" s="430"/>
      <c r="O8" s="431"/>
    </row>
    <row r="9" spans="1:15">
      <c r="A9" s="816" t="s">
        <v>1141</v>
      </c>
      <c r="B9" s="817"/>
      <c r="C9" s="423"/>
      <c r="D9" s="423"/>
      <c r="E9" s="424"/>
      <c r="F9" s="425">
        <f t="shared" si="0"/>
        <v>0</v>
      </c>
      <c r="H9" s="429"/>
      <c r="I9" s="430"/>
      <c r="J9" s="430"/>
      <c r="K9" s="430"/>
      <c r="L9" s="430"/>
      <c r="M9" s="430"/>
      <c r="N9" s="430"/>
      <c r="O9" s="431"/>
    </row>
    <row r="10" spans="1:15">
      <c r="A10" s="816" t="s">
        <v>1142</v>
      </c>
      <c r="B10" s="817"/>
      <c r="C10" s="423"/>
      <c r="D10" s="423"/>
      <c r="E10" s="424"/>
      <c r="F10" s="425">
        <f t="shared" si="0"/>
        <v>0</v>
      </c>
      <c r="H10" s="429"/>
      <c r="I10" s="430"/>
      <c r="J10" s="430"/>
      <c r="K10" s="430"/>
      <c r="L10" s="430"/>
      <c r="M10" s="430"/>
      <c r="N10" s="430"/>
      <c r="O10" s="431"/>
    </row>
    <row r="11" spans="1:15">
      <c r="A11" s="816" t="s">
        <v>1143</v>
      </c>
      <c r="B11" s="817"/>
      <c r="C11" s="423">
        <f>$C$4</f>
        <v>117</v>
      </c>
      <c r="D11" s="423">
        <v>9.56</v>
      </c>
      <c r="E11" s="424">
        <v>1</v>
      </c>
      <c r="F11" s="425">
        <f>TRUNC(C11*E11*D11,2)</f>
        <v>1118.52</v>
      </c>
      <c r="H11" s="432">
        <v>1</v>
      </c>
      <c r="I11" s="433">
        <v>1</v>
      </c>
      <c r="J11" s="433">
        <v>1</v>
      </c>
      <c r="K11" s="433"/>
      <c r="L11" s="433"/>
      <c r="M11" s="433"/>
      <c r="N11" s="433"/>
      <c r="O11" s="434"/>
    </row>
    <row r="12" spans="1:15">
      <c r="A12" s="816" t="s">
        <v>1144</v>
      </c>
      <c r="B12" s="817"/>
      <c r="C12" s="423"/>
      <c r="D12" s="423"/>
      <c r="E12" s="424"/>
      <c r="F12" s="425">
        <f t="shared" si="0"/>
        <v>0</v>
      </c>
      <c r="H12" s="429"/>
      <c r="I12" s="430"/>
      <c r="J12" s="430"/>
      <c r="K12" s="430"/>
      <c r="L12" s="430"/>
      <c r="M12" s="430"/>
      <c r="N12" s="430"/>
      <c r="O12" s="431"/>
    </row>
    <row r="13" spans="1:15">
      <c r="A13" s="816" t="s">
        <v>1145</v>
      </c>
      <c r="B13" s="817"/>
      <c r="C13" s="423"/>
      <c r="D13" s="423"/>
      <c r="E13" s="424"/>
      <c r="F13" s="425">
        <f t="shared" si="0"/>
        <v>0</v>
      </c>
      <c r="H13" s="429"/>
      <c r="I13" s="430"/>
      <c r="J13" s="430"/>
      <c r="K13" s="430"/>
      <c r="L13" s="430"/>
      <c r="M13" s="430"/>
      <c r="N13" s="430"/>
      <c r="O13" s="431"/>
    </row>
    <row r="14" spans="1:15">
      <c r="A14" s="816" t="s">
        <v>1146</v>
      </c>
      <c r="B14" s="817"/>
      <c r="C14" s="423"/>
      <c r="D14" s="423"/>
      <c r="E14" s="424"/>
      <c r="F14" s="425">
        <f t="shared" si="0"/>
        <v>0</v>
      </c>
      <c r="H14" s="429"/>
      <c r="I14" s="430"/>
      <c r="J14" s="430"/>
      <c r="K14" s="430"/>
      <c r="L14" s="430"/>
      <c r="M14" s="430"/>
      <c r="N14" s="430"/>
      <c r="O14" s="431"/>
    </row>
    <row r="15" spans="1:15">
      <c r="A15" s="816" t="s">
        <v>1147</v>
      </c>
      <c r="B15" s="817"/>
      <c r="C15" s="423"/>
      <c r="D15" s="423"/>
      <c r="E15" s="424"/>
      <c r="F15" s="425">
        <f t="shared" si="0"/>
        <v>0</v>
      </c>
      <c r="H15" s="429"/>
      <c r="I15" s="430"/>
      <c r="J15" s="430"/>
      <c r="K15" s="430"/>
      <c r="L15" s="430"/>
      <c r="M15" s="430"/>
      <c r="N15" s="430"/>
      <c r="O15" s="431"/>
    </row>
    <row r="16" spans="1:15">
      <c r="A16" s="816" t="s">
        <v>1148</v>
      </c>
      <c r="B16" s="817"/>
      <c r="C16" s="423"/>
      <c r="D16" s="423"/>
      <c r="E16" s="424"/>
      <c r="F16" s="425">
        <f t="shared" si="0"/>
        <v>0</v>
      </c>
      <c r="H16" s="429"/>
      <c r="I16" s="430"/>
      <c r="J16" s="430"/>
      <c r="K16" s="430"/>
      <c r="L16" s="430"/>
      <c r="M16" s="430"/>
      <c r="N16" s="430"/>
      <c r="O16" s="431"/>
    </row>
    <row r="17" spans="1:15">
      <c r="A17" s="816" t="s">
        <v>1149</v>
      </c>
      <c r="B17" s="817"/>
      <c r="C17" s="423"/>
      <c r="D17" s="423"/>
      <c r="E17" s="424"/>
      <c r="F17" s="425">
        <f t="shared" si="0"/>
        <v>0</v>
      </c>
      <c r="H17" s="429"/>
      <c r="I17" s="430"/>
      <c r="J17" s="430"/>
      <c r="K17" s="430"/>
      <c r="L17" s="430"/>
      <c r="M17" s="430"/>
      <c r="N17" s="430"/>
      <c r="O17" s="431"/>
    </row>
    <row r="18" spans="1:15">
      <c r="A18" s="816" t="s">
        <v>1150</v>
      </c>
      <c r="B18" s="817"/>
      <c r="C18" s="423"/>
      <c r="D18" s="423"/>
      <c r="E18" s="424"/>
      <c r="F18" s="425">
        <f t="shared" si="0"/>
        <v>0</v>
      </c>
      <c r="H18" s="429"/>
      <c r="I18" s="430"/>
      <c r="J18" s="430"/>
      <c r="K18" s="430"/>
      <c r="L18" s="430"/>
      <c r="M18" s="430"/>
      <c r="N18" s="430"/>
      <c r="O18" s="431"/>
    </row>
    <row r="19" spans="1:15">
      <c r="A19" s="816" t="s">
        <v>1151</v>
      </c>
      <c r="B19" s="817"/>
      <c r="C19" s="423"/>
      <c r="D19" s="423"/>
      <c r="E19" s="424"/>
      <c r="F19" s="425">
        <f t="shared" si="0"/>
        <v>0</v>
      </c>
      <c r="H19" s="429"/>
      <c r="I19" s="430"/>
      <c r="J19" s="430"/>
      <c r="K19" s="430"/>
      <c r="L19" s="430"/>
      <c r="M19" s="430"/>
      <c r="N19" s="430"/>
      <c r="O19" s="431"/>
    </row>
    <row r="20" spans="1:15">
      <c r="A20" s="816" t="s">
        <v>1152</v>
      </c>
      <c r="B20" s="817"/>
      <c r="C20" s="423"/>
      <c r="D20" s="423"/>
      <c r="E20" s="424"/>
      <c r="F20" s="425">
        <f t="shared" si="0"/>
        <v>0</v>
      </c>
      <c r="H20" s="429"/>
      <c r="I20" s="430"/>
      <c r="J20" s="430"/>
      <c r="K20" s="430"/>
      <c r="L20" s="430"/>
      <c r="M20" s="430"/>
      <c r="N20" s="430"/>
      <c r="O20" s="431"/>
    </row>
    <row r="21" spans="1:15">
      <c r="A21" s="816" t="s">
        <v>1153</v>
      </c>
      <c r="B21" s="817"/>
      <c r="C21" s="423"/>
      <c r="D21" s="423"/>
      <c r="E21" s="424"/>
      <c r="F21" s="425">
        <f t="shared" si="0"/>
        <v>0</v>
      </c>
      <c r="H21" s="429"/>
      <c r="I21" s="430"/>
      <c r="J21" s="430"/>
      <c r="K21" s="430"/>
      <c r="L21" s="430"/>
      <c r="M21" s="430"/>
      <c r="N21" s="430"/>
      <c r="O21" s="431"/>
    </row>
    <row r="22" spans="1:15">
      <c r="A22" s="816" t="s">
        <v>1154</v>
      </c>
      <c r="B22" s="817"/>
      <c r="C22" s="423"/>
      <c r="D22" s="423"/>
      <c r="E22" s="424"/>
      <c r="F22" s="425">
        <f t="shared" si="0"/>
        <v>0</v>
      </c>
      <c r="H22" s="429"/>
      <c r="I22" s="430"/>
      <c r="J22" s="430"/>
      <c r="K22" s="430"/>
      <c r="L22" s="430"/>
      <c r="M22" s="430"/>
      <c r="N22" s="430"/>
      <c r="O22" s="431"/>
    </row>
    <row r="23" spans="1:15">
      <c r="A23" s="816" t="s">
        <v>1155</v>
      </c>
      <c r="B23" s="817"/>
      <c r="C23" s="423"/>
      <c r="D23" s="423"/>
      <c r="E23" s="424"/>
      <c r="F23" s="425">
        <f t="shared" si="0"/>
        <v>0</v>
      </c>
      <c r="H23" s="429"/>
      <c r="I23" s="430"/>
      <c r="J23" s="430"/>
      <c r="K23" s="430"/>
      <c r="L23" s="430"/>
      <c r="M23" s="430"/>
      <c r="N23" s="430"/>
      <c r="O23" s="431"/>
    </row>
    <row r="24" spans="1:15">
      <c r="A24" s="816" t="s">
        <v>1156</v>
      </c>
      <c r="B24" s="817"/>
      <c r="C24" s="423"/>
      <c r="D24" s="423"/>
      <c r="E24" s="424"/>
      <c r="F24" s="425">
        <f t="shared" si="0"/>
        <v>0</v>
      </c>
      <c r="H24" s="429"/>
      <c r="I24" s="430"/>
      <c r="J24" s="430"/>
      <c r="K24" s="430"/>
      <c r="L24" s="430"/>
      <c r="M24" s="430"/>
      <c r="N24" s="430"/>
      <c r="O24" s="431"/>
    </row>
    <row r="25" spans="1:15">
      <c r="A25" s="816" t="s">
        <v>1157</v>
      </c>
      <c r="B25" s="817"/>
      <c r="C25" s="423"/>
      <c r="D25" s="423"/>
      <c r="E25" s="424"/>
      <c r="F25" s="425">
        <f t="shared" si="0"/>
        <v>0</v>
      </c>
      <c r="H25" s="429"/>
      <c r="I25" s="430"/>
      <c r="J25" s="430"/>
      <c r="K25" s="430"/>
      <c r="L25" s="430"/>
      <c r="M25" s="430"/>
      <c r="N25" s="430"/>
      <c r="O25" s="431"/>
    </row>
    <row r="26" spans="1:15">
      <c r="A26" s="816" t="s">
        <v>1158</v>
      </c>
      <c r="B26" s="817"/>
      <c r="C26" s="423"/>
      <c r="D26" s="423"/>
      <c r="E26" s="424"/>
      <c r="F26" s="425">
        <f t="shared" si="0"/>
        <v>0</v>
      </c>
      <c r="H26" s="429"/>
      <c r="I26" s="430"/>
      <c r="J26" s="430"/>
      <c r="K26" s="430"/>
      <c r="L26" s="430"/>
      <c r="M26" s="430"/>
      <c r="N26" s="430"/>
      <c r="O26" s="431"/>
    </row>
    <row r="27" spans="1:15">
      <c r="A27" s="816" t="s">
        <v>1159</v>
      </c>
      <c r="B27" s="817"/>
      <c r="C27" s="423"/>
      <c r="D27" s="423"/>
      <c r="E27" s="424"/>
      <c r="F27" s="425">
        <f t="shared" si="0"/>
        <v>0</v>
      </c>
      <c r="H27" s="429"/>
      <c r="I27" s="430"/>
      <c r="J27" s="430"/>
      <c r="K27" s="430"/>
      <c r="L27" s="430"/>
      <c r="M27" s="430"/>
      <c r="N27" s="430"/>
      <c r="O27" s="431"/>
    </row>
    <row r="28" spans="1:15" ht="13.8" thickBot="1">
      <c r="A28" s="835" t="s">
        <v>1160</v>
      </c>
      <c r="B28" s="836"/>
      <c r="C28" s="836"/>
      <c r="D28" s="836"/>
      <c r="E28" s="820">
        <f>SUM(F4:F27)</f>
        <v>2571.66</v>
      </c>
      <c r="F28" s="821"/>
      <c r="H28" s="435"/>
      <c r="I28" s="436"/>
      <c r="J28" s="436"/>
      <c r="K28" s="436"/>
      <c r="L28" s="436"/>
      <c r="M28" s="436"/>
      <c r="N28" s="436"/>
      <c r="O28" s="437"/>
    </row>
    <row r="29" spans="1:15" ht="13.8" thickBot="1">
      <c r="A29" s="438"/>
      <c r="B29" s="438"/>
      <c r="C29" s="438"/>
      <c r="D29" s="438"/>
      <c r="E29" s="438"/>
      <c r="F29" s="438"/>
    </row>
    <row r="30" spans="1:15" ht="12.75" customHeight="1">
      <c r="A30" s="837" t="s">
        <v>1161</v>
      </c>
      <c r="B30" s="838"/>
      <c r="C30" s="839" t="s">
        <v>1130</v>
      </c>
      <c r="D30" s="839" t="s">
        <v>572</v>
      </c>
      <c r="E30" s="838" t="s">
        <v>1131</v>
      </c>
      <c r="F30" s="841"/>
      <c r="H30" s="830" t="s">
        <v>1132</v>
      </c>
      <c r="I30" s="831"/>
      <c r="J30" s="831"/>
      <c r="K30" s="831"/>
      <c r="L30" s="831"/>
      <c r="M30" s="831"/>
      <c r="N30" s="831"/>
      <c r="O30" s="832"/>
    </row>
    <row r="31" spans="1:15" ht="27" thickBot="1">
      <c r="A31" s="833"/>
      <c r="B31" s="834"/>
      <c r="C31" s="840"/>
      <c r="D31" s="840"/>
      <c r="E31" s="439" t="s">
        <v>1134</v>
      </c>
      <c r="F31" s="440" t="s">
        <v>1135</v>
      </c>
      <c r="H31" s="420" t="s">
        <v>629</v>
      </c>
      <c r="I31" s="421" t="s">
        <v>630</v>
      </c>
      <c r="J31" s="421" t="s">
        <v>631</v>
      </c>
      <c r="K31" s="421" t="s">
        <v>632</v>
      </c>
      <c r="L31" s="421" t="s">
        <v>633</v>
      </c>
      <c r="M31" s="421" t="s">
        <v>634</v>
      </c>
      <c r="N31" s="421" t="s">
        <v>1438</v>
      </c>
      <c r="O31" s="422" t="s">
        <v>1439</v>
      </c>
    </row>
    <row r="32" spans="1:15">
      <c r="A32" s="816" t="s">
        <v>1162</v>
      </c>
      <c r="B32" s="817"/>
      <c r="C32" s="423">
        <f>$C$4</f>
        <v>117</v>
      </c>
      <c r="D32" s="423">
        <v>6.01</v>
      </c>
      <c r="E32" s="424">
        <v>2</v>
      </c>
      <c r="F32" s="425">
        <f>TRUNC(C32*E32*D32,2)</f>
        <v>1406.34</v>
      </c>
      <c r="H32" s="441">
        <v>1</v>
      </c>
      <c r="I32" s="442">
        <v>1</v>
      </c>
      <c r="J32" s="442">
        <v>1</v>
      </c>
      <c r="K32" s="442">
        <v>1</v>
      </c>
      <c r="L32" s="442">
        <v>1</v>
      </c>
      <c r="M32" s="442">
        <v>1</v>
      </c>
      <c r="N32" s="442">
        <v>1</v>
      </c>
      <c r="O32" s="443">
        <v>1</v>
      </c>
    </row>
    <row r="33" spans="1:15">
      <c r="A33" s="816" t="s">
        <v>1163</v>
      </c>
      <c r="B33" s="817"/>
      <c r="C33" s="423"/>
      <c r="D33" s="423"/>
      <c r="E33" s="424"/>
      <c r="F33" s="425">
        <f t="shared" ref="F33:F42" si="1">TRUNC(C33*E33*D33,2)</f>
        <v>0</v>
      </c>
      <c r="H33" s="429"/>
      <c r="I33" s="430"/>
      <c r="J33" s="430"/>
      <c r="K33" s="430"/>
      <c r="L33" s="430"/>
      <c r="M33" s="430"/>
      <c r="N33" s="430"/>
      <c r="O33" s="431"/>
    </row>
    <row r="34" spans="1:15">
      <c r="A34" s="816" t="s">
        <v>1164</v>
      </c>
      <c r="B34" s="817"/>
      <c r="C34" s="423">
        <f t="shared" ref="C34" si="2">$C$4</f>
        <v>117</v>
      </c>
      <c r="D34" s="423">
        <v>5.14</v>
      </c>
      <c r="E34" s="424">
        <v>1</v>
      </c>
      <c r="F34" s="425">
        <f t="shared" si="1"/>
        <v>601.38</v>
      </c>
      <c r="H34" s="432">
        <v>1</v>
      </c>
      <c r="I34" s="433">
        <v>1</v>
      </c>
      <c r="J34" s="433">
        <v>1</v>
      </c>
      <c r="K34" s="433">
        <v>1</v>
      </c>
      <c r="L34" s="433">
        <v>1</v>
      </c>
      <c r="M34" s="433">
        <v>1</v>
      </c>
      <c r="N34" s="433">
        <v>1</v>
      </c>
      <c r="O34" s="434">
        <v>1</v>
      </c>
    </row>
    <row r="35" spans="1:15">
      <c r="A35" s="816" t="s">
        <v>1165</v>
      </c>
      <c r="B35" s="817"/>
      <c r="C35" s="423"/>
      <c r="D35" s="423"/>
      <c r="E35" s="424"/>
      <c r="F35" s="425">
        <f t="shared" si="1"/>
        <v>0</v>
      </c>
      <c r="H35" s="429"/>
      <c r="I35" s="430"/>
      <c r="J35" s="430"/>
      <c r="K35" s="430"/>
      <c r="L35" s="430"/>
      <c r="M35" s="430"/>
      <c r="N35" s="430"/>
      <c r="O35" s="431"/>
    </row>
    <row r="36" spans="1:15">
      <c r="A36" s="816" t="s">
        <v>1166</v>
      </c>
      <c r="B36" s="817"/>
      <c r="C36" s="423"/>
      <c r="D36" s="423"/>
      <c r="E36" s="424"/>
      <c r="F36" s="425">
        <f t="shared" si="1"/>
        <v>0</v>
      </c>
      <c r="H36" s="429"/>
      <c r="I36" s="430"/>
      <c r="J36" s="430"/>
      <c r="K36" s="430"/>
      <c r="L36" s="430"/>
      <c r="M36" s="430"/>
      <c r="N36" s="430"/>
      <c r="O36" s="431"/>
    </row>
    <row r="37" spans="1:15">
      <c r="A37" s="816" t="s">
        <v>1167</v>
      </c>
      <c r="B37" s="817"/>
      <c r="C37" s="423">
        <f t="shared" ref="C37" si="3">$C$4</f>
        <v>117</v>
      </c>
      <c r="D37" s="423">
        <v>5.07</v>
      </c>
      <c r="E37" s="424">
        <v>1</v>
      </c>
      <c r="F37" s="425">
        <f t="shared" si="1"/>
        <v>593.19000000000005</v>
      </c>
      <c r="H37" s="432">
        <v>1</v>
      </c>
      <c r="I37" s="433">
        <v>1</v>
      </c>
      <c r="J37" s="433">
        <v>1</v>
      </c>
      <c r="K37" s="433">
        <v>1</v>
      </c>
      <c r="L37" s="433">
        <v>1</v>
      </c>
      <c r="M37" s="433">
        <v>1</v>
      </c>
      <c r="N37" s="433">
        <v>1</v>
      </c>
      <c r="O37" s="434">
        <v>1</v>
      </c>
    </row>
    <row r="38" spans="1:15">
      <c r="A38" s="816" t="s">
        <v>1168</v>
      </c>
      <c r="B38" s="817"/>
      <c r="C38" s="423"/>
      <c r="D38" s="423"/>
      <c r="E38" s="424"/>
      <c r="F38" s="425">
        <f t="shared" si="1"/>
        <v>0</v>
      </c>
      <c r="H38" s="429"/>
      <c r="I38" s="430"/>
      <c r="J38" s="430"/>
      <c r="K38" s="430"/>
      <c r="L38" s="430"/>
      <c r="M38" s="430"/>
      <c r="N38" s="430"/>
      <c r="O38" s="431"/>
    </row>
    <row r="39" spans="1:15">
      <c r="A39" s="816" t="s">
        <v>1169</v>
      </c>
      <c r="B39" s="817"/>
      <c r="C39" s="423"/>
      <c r="D39" s="423"/>
      <c r="E39" s="424"/>
      <c r="F39" s="425">
        <f t="shared" si="1"/>
        <v>0</v>
      </c>
      <c r="H39" s="429"/>
      <c r="I39" s="430"/>
      <c r="J39" s="430"/>
      <c r="K39" s="430"/>
      <c r="L39" s="430"/>
      <c r="M39" s="430"/>
      <c r="N39" s="430"/>
      <c r="O39" s="431"/>
    </row>
    <row r="40" spans="1:15">
      <c r="A40" s="816" t="s">
        <v>1170</v>
      </c>
      <c r="B40" s="817"/>
      <c r="C40" s="423"/>
      <c r="D40" s="423"/>
      <c r="E40" s="424"/>
      <c r="F40" s="425">
        <f t="shared" si="1"/>
        <v>0</v>
      </c>
      <c r="H40" s="429"/>
      <c r="I40" s="430"/>
      <c r="J40" s="430"/>
      <c r="K40" s="430"/>
      <c r="L40" s="430"/>
      <c r="M40" s="430"/>
      <c r="N40" s="430"/>
      <c r="O40" s="431"/>
    </row>
    <row r="41" spans="1:15">
      <c r="A41" s="816" t="s">
        <v>1171</v>
      </c>
      <c r="B41" s="817"/>
      <c r="C41" s="423"/>
      <c r="D41" s="423"/>
      <c r="E41" s="424"/>
      <c r="F41" s="425">
        <f t="shared" si="1"/>
        <v>0</v>
      </c>
      <c r="H41" s="429"/>
      <c r="I41" s="430"/>
      <c r="J41" s="430"/>
      <c r="K41" s="430"/>
      <c r="L41" s="430"/>
      <c r="M41" s="430"/>
      <c r="N41" s="430"/>
      <c r="O41" s="431"/>
    </row>
    <row r="42" spans="1:15">
      <c r="A42" s="816" t="s">
        <v>1172</v>
      </c>
      <c r="B42" s="817"/>
      <c r="C42" s="423"/>
      <c r="D42" s="423"/>
      <c r="E42" s="424"/>
      <c r="F42" s="425">
        <f t="shared" si="1"/>
        <v>0</v>
      </c>
      <c r="H42" s="429"/>
      <c r="I42" s="430"/>
      <c r="J42" s="430"/>
      <c r="K42" s="430"/>
      <c r="L42" s="430"/>
      <c r="M42" s="430"/>
      <c r="N42" s="430"/>
      <c r="O42" s="431"/>
    </row>
    <row r="43" spans="1:15" ht="13.8" thickBot="1">
      <c r="A43" s="818" t="s">
        <v>1173</v>
      </c>
      <c r="B43" s="819"/>
      <c r="C43" s="819"/>
      <c r="D43" s="819"/>
      <c r="E43" s="820">
        <f>SUM(F32:F42)</f>
        <v>2600.91</v>
      </c>
      <c r="F43" s="821"/>
      <c r="H43" s="435"/>
      <c r="I43" s="436"/>
      <c r="J43" s="436"/>
      <c r="K43" s="436"/>
      <c r="L43" s="436"/>
      <c r="M43" s="436"/>
      <c r="N43" s="436"/>
      <c r="O43" s="437"/>
    </row>
    <row r="44" spans="1:15" ht="13.8" thickBot="1">
      <c r="A44" s="438"/>
      <c r="B44" s="438"/>
      <c r="C44" s="438"/>
      <c r="D44" s="438"/>
      <c r="E44" s="438"/>
      <c r="F44" s="438"/>
    </row>
    <row r="45" spans="1:15">
      <c r="A45" s="822" t="s">
        <v>1174</v>
      </c>
      <c r="B45" s="823"/>
      <c r="C45" s="823"/>
      <c r="D45" s="823"/>
      <c r="E45" s="824">
        <f>(E28+E43)*2</f>
        <v>10345.14</v>
      </c>
      <c r="F45" s="825"/>
    </row>
    <row r="46" spans="1:15">
      <c r="A46" s="826" t="s">
        <v>1278</v>
      </c>
      <c r="B46" s="827"/>
      <c r="C46" s="827"/>
      <c r="D46" s="827"/>
      <c r="E46" s="828">
        <f>ROUND(0.2721*E45,2)</f>
        <v>2814.91</v>
      </c>
      <c r="F46" s="829"/>
    </row>
    <row r="47" spans="1:15" ht="13.8" thickBot="1">
      <c r="A47" s="812" t="s">
        <v>1175</v>
      </c>
      <c r="B47" s="813"/>
      <c r="C47" s="813"/>
      <c r="D47" s="813"/>
      <c r="E47" s="814">
        <f>SUM(E45:F46)</f>
        <v>13160.05</v>
      </c>
      <c r="F47" s="815"/>
    </row>
  </sheetData>
  <mergeCells count="57">
    <mergeCell ref="H2:O2"/>
    <mergeCell ref="A2:B2"/>
    <mergeCell ref="C2:C3"/>
    <mergeCell ref="D2:D3"/>
    <mergeCell ref="E2:F2"/>
    <mergeCell ref="A3:B3"/>
    <mergeCell ref="A15:B15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27:B27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8:D28"/>
    <mergeCell ref="E28:F28"/>
    <mergeCell ref="A30:B30"/>
    <mergeCell ref="C30:C31"/>
    <mergeCell ref="D30:D31"/>
    <mergeCell ref="E30:F30"/>
    <mergeCell ref="H30:O30"/>
    <mergeCell ref="A41:B41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7:D47"/>
    <mergeCell ref="E47:F47"/>
    <mergeCell ref="A42:B42"/>
    <mergeCell ref="A43:D43"/>
    <mergeCell ref="E43:F43"/>
    <mergeCell ref="A45:D45"/>
    <mergeCell ref="E45:F45"/>
    <mergeCell ref="A46:D46"/>
    <mergeCell ref="E46:F46"/>
  </mergeCells>
  <pageMargins left="0.51181102362204722" right="0.51181102362204722" top="0.78740157480314965" bottom="0.78740157480314965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B99F5-2ED2-4083-9D51-2BF7AF731D62}">
  <dimension ref="A1:U564"/>
  <sheetViews>
    <sheetView zoomScale="130" zoomScaleNormal="130" workbookViewId="0">
      <selection activeCell="R558" sqref="R558:T558"/>
    </sheetView>
  </sheetViews>
  <sheetFormatPr defaultRowHeight="13.2"/>
  <cols>
    <col min="1" max="2" width="4.6640625" bestFit="1" customWidth="1"/>
    <col min="3" max="6" width="1" bestFit="1" customWidth="1"/>
    <col min="7" max="7" width="0.6640625" bestFit="1" customWidth="1"/>
    <col min="8" max="8" width="0.33203125" bestFit="1" customWidth="1"/>
    <col min="9" max="9" width="23.44140625" bestFit="1" customWidth="1"/>
    <col min="10" max="10" width="1" bestFit="1" customWidth="1"/>
    <col min="11" max="11" width="8.44140625" bestFit="1" customWidth="1"/>
    <col min="12" max="12" width="9.33203125" bestFit="1" customWidth="1"/>
    <col min="13" max="13" width="1" bestFit="1" customWidth="1"/>
    <col min="14" max="14" width="8.44140625" bestFit="1" customWidth="1"/>
    <col min="15" max="15" width="4.6640625" bestFit="1" customWidth="1"/>
    <col min="16" max="16" width="1" bestFit="1" customWidth="1"/>
    <col min="17" max="17" width="3.6640625" bestFit="1" customWidth="1"/>
    <col min="18" max="18" width="2.88671875" bestFit="1" customWidth="1"/>
    <col min="19" max="19" width="1.88671875" bestFit="1" customWidth="1"/>
    <col min="20" max="20" width="2.88671875" bestFit="1" customWidth="1"/>
    <col min="21" max="21" width="11.33203125" bestFit="1" customWidth="1"/>
    <col min="257" max="258" width="4.6640625" bestFit="1" customWidth="1"/>
    <col min="259" max="262" width="1" bestFit="1" customWidth="1"/>
    <col min="263" max="263" width="0.6640625" bestFit="1" customWidth="1"/>
    <col min="264" max="264" width="0.33203125" bestFit="1" customWidth="1"/>
    <col min="265" max="265" width="23.44140625" bestFit="1" customWidth="1"/>
    <col min="266" max="266" width="1" bestFit="1" customWidth="1"/>
    <col min="267" max="267" width="8.44140625" bestFit="1" customWidth="1"/>
    <col min="268" max="268" width="9.33203125" bestFit="1" customWidth="1"/>
    <col min="269" max="269" width="1" bestFit="1" customWidth="1"/>
    <col min="270" max="270" width="8.44140625" bestFit="1" customWidth="1"/>
    <col min="271" max="271" width="4.6640625" bestFit="1" customWidth="1"/>
    <col min="272" max="272" width="1" bestFit="1" customWidth="1"/>
    <col min="273" max="273" width="3.6640625" bestFit="1" customWidth="1"/>
    <col min="274" max="274" width="2.88671875" bestFit="1" customWidth="1"/>
    <col min="275" max="275" width="1.88671875" bestFit="1" customWidth="1"/>
    <col min="276" max="276" width="2.88671875" bestFit="1" customWidth="1"/>
    <col min="277" max="277" width="11.33203125" bestFit="1" customWidth="1"/>
    <col min="513" max="514" width="4.6640625" bestFit="1" customWidth="1"/>
    <col min="515" max="518" width="1" bestFit="1" customWidth="1"/>
    <col min="519" max="519" width="0.6640625" bestFit="1" customWidth="1"/>
    <col min="520" max="520" width="0.33203125" bestFit="1" customWidth="1"/>
    <col min="521" max="521" width="23.44140625" bestFit="1" customWidth="1"/>
    <col min="522" max="522" width="1" bestFit="1" customWidth="1"/>
    <col min="523" max="523" width="8.44140625" bestFit="1" customWidth="1"/>
    <col min="524" max="524" width="9.33203125" bestFit="1" customWidth="1"/>
    <col min="525" max="525" width="1" bestFit="1" customWidth="1"/>
    <col min="526" max="526" width="8.44140625" bestFit="1" customWidth="1"/>
    <col min="527" max="527" width="4.6640625" bestFit="1" customWidth="1"/>
    <col min="528" max="528" width="1" bestFit="1" customWidth="1"/>
    <col min="529" max="529" width="3.6640625" bestFit="1" customWidth="1"/>
    <col min="530" max="530" width="2.88671875" bestFit="1" customWidth="1"/>
    <col min="531" max="531" width="1.88671875" bestFit="1" customWidth="1"/>
    <col min="532" max="532" width="2.88671875" bestFit="1" customWidth="1"/>
    <col min="533" max="533" width="11.33203125" bestFit="1" customWidth="1"/>
    <col min="769" max="770" width="4.6640625" bestFit="1" customWidth="1"/>
    <col min="771" max="774" width="1" bestFit="1" customWidth="1"/>
    <col min="775" max="775" width="0.6640625" bestFit="1" customWidth="1"/>
    <col min="776" max="776" width="0.33203125" bestFit="1" customWidth="1"/>
    <col min="777" max="777" width="23.44140625" bestFit="1" customWidth="1"/>
    <col min="778" max="778" width="1" bestFit="1" customWidth="1"/>
    <col min="779" max="779" width="8.44140625" bestFit="1" customWidth="1"/>
    <col min="780" max="780" width="9.33203125" bestFit="1" customWidth="1"/>
    <col min="781" max="781" width="1" bestFit="1" customWidth="1"/>
    <col min="782" max="782" width="8.44140625" bestFit="1" customWidth="1"/>
    <col min="783" max="783" width="4.6640625" bestFit="1" customWidth="1"/>
    <col min="784" max="784" width="1" bestFit="1" customWidth="1"/>
    <col min="785" max="785" width="3.6640625" bestFit="1" customWidth="1"/>
    <col min="786" max="786" width="2.88671875" bestFit="1" customWidth="1"/>
    <col min="787" max="787" width="1.88671875" bestFit="1" customWidth="1"/>
    <col min="788" max="788" width="2.88671875" bestFit="1" customWidth="1"/>
    <col min="789" max="789" width="11.33203125" bestFit="1" customWidth="1"/>
    <col min="1025" max="1026" width="4.6640625" bestFit="1" customWidth="1"/>
    <col min="1027" max="1030" width="1" bestFit="1" customWidth="1"/>
    <col min="1031" max="1031" width="0.6640625" bestFit="1" customWidth="1"/>
    <col min="1032" max="1032" width="0.33203125" bestFit="1" customWidth="1"/>
    <col min="1033" max="1033" width="23.44140625" bestFit="1" customWidth="1"/>
    <col min="1034" max="1034" width="1" bestFit="1" customWidth="1"/>
    <col min="1035" max="1035" width="8.44140625" bestFit="1" customWidth="1"/>
    <col min="1036" max="1036" width="9.33203125" bestFit="1" customWidth="1"/>
    <col min="1037" max="1037" width="1" bestFit="1" customWidth="1"/>
    <col min="1038" max="1038" width="8.44140625" bestFit="1" customWidth="1"/>
    <col min="1039" max="1039" width="4.6640625" bestFit="1" customWidth="1"/>
    <col min="1040" max="1040" width="1" bestFit="1" customWidth="1"/>
    <col min="1041" max="1041" width="3.6640625" bestFit="1" customWidth="1"/>
    <col min="1042" max="1042" width="2.88671875" bestFit="1" customWidth="1"/>
    <col min="1043" max="1043" width="1.88671875" bestFit="1" customWidth="1"/>
    <col min="1044" max="1044" width="2.88671875" bestFit="1" customWidth="1"/>
    <col min="1045" max="1045" width="11.33203125" bestFit="1" customWidth="1"/>
    <col min="1281" max="1282" width="4.6640625" bestFit="1" customWidth="1"/>
    <col min="1283" max="1286" width="1" bestFit="1" customWidth="1"/>
    <col min="1287" max="1287" width="0.6640625" bestFit="1" customWidth="1"/>
    <col min="1288" max="1288" width="0.33203125" bestFit="1" customWidth="1"/>
    <col min="1289" max="1289" width="23.44140625" bestFit="1" customWidth="1"/>
    <col min="1290" max="1290" width="1" bestFit="1" customWidth="1"/>
    <col min="1291" max="1291" width="8.44140625" bestFit="1" customWidth="1"/>
    <col min="1292" max="1292" width="9.33203125" bestFit="1" customWidth="1"/>
    <col min="1293" max="1293" width="1" bestFit="1" customWidth="1"/>
    <col min="1294" max="1294" width="8.44140625" bestFit="1" customWidth="1"/>
    <col min="1295" max="1295" width="4.6640625" bestFit="1" customWidth="1"/>
    <col min="1296" max="1296" width="1" bestFit="1" customWidth="1"/>
    <col min="1297" max="1297" width="3.6640625" bestFit="1" customWidth="1"/>
    <col min="1298" max="1298" width="2.88671875" bestFit="1" customWidth="1"/>
    <col min="1299" max="1299" width="1.88671875" bestFit="1" customWidth="1"/>
    <col min="1300" max="1300" width="2.88671875" bestFit="1" customWidth="1"/>
    <col min="1301" max="1301" width="11.33203125" bestFit="1" customWidth="1"/>
    <col min="1537" max="1538" width="4.6640625" bestFit="1" customWidth="1"/>
    <col min="1539" max="1542" width="1" bestFit="1" customWidth="1"/>
    <col min="1543" max="1543" width="0.6640625" bestFit="1" customWidth="1"/>
    <col min="1544" max="1544" width="0.33203125" bestFit="1" customWidth="1"/>
    <col min="1545" max="1545" width="23.44140625" bestFit="1" customWidth="1"/>
    <col min="1546" max="1546" width="1" bestFit="1" customWidth="1"/>
    <col min="1547" max="1547" width="8.44140625" bestFit="1" customWidth="1"/>
    <col min="1548" max="1548" width="9.33203125" bestFit="1" customWidth="1"/>
    <col min="1549" max="1549" width="1" bestFit="1" customWidth="1"/>
    <col min="1550" max="1550" width="8.44140625" bestFit="1" customWidth="1"/>
    <col min="1551" max="1551" width="4.6640625" bestFit="1" customWidth="1"/>
    <col min="1552" max="1552" width="1" bestFit="1" customWidth="1"/>
    <col min="1553" max="1553" width="3.6640625" bestFit="1" customWidth="1"/>
    <col min="1554" max="1554" width="2.88671875" bestFit="1" customWidth="1"/>
    <col min="1555" max="1555" width="1.88671875" bestFit="1" customWidth="1"/>
    <col min="1556" max="1556" width="2.88671875" bestFit="1" customWidth="1"/>
    <col min="1557" max="1557" width="11.33203125" bestFit="1" customWidth="1"/>
    <col min="1793" max="1794" width="4.6640625" bestFit="1" customWidth="1"/>
    <col min="1795" max="1798" width="1" bestFit="1" customWidth="1"/>
    <col min="1799" max="1799" width="0.6640625" bestFit="1" customWidth="1"/>
    <col min="1800" max="1800" width="0.33203125" bestFit="1" customWidth="1"/>
    <col min="1801" max="1801" width="23.44140625" bestFit="1" customWidth="1"/>
    <col min="1802" max="1802" width="1" bestFit="1" customWidth="1"/>
    <col min="1803" max="1803" width="8.44140625" bestFit="1" customWidth="1"/>
    <col min="1804" max="1804" width="9.33203125" bestFit="1" customWidth="1"/>
    <col min="1805" max="1805" width="1" bestFit="1" customWidth="1"/>
    <col min="1806" max="1806" width="8.44140625" bestFit="1" customWidth="1"/>
    <col min="1807" max="1807" width="4.6640625" bestFit="1" customWidth="1"/>
    <col min="1808" max="1808" width="1" bestFit="1" customWidth="1"/>
    <col min="1809" max="1809" width="3.6640625" bestFit="1" customWidth="1"/>
    <col min="1810" max="1810" width="2.88671875" bestFit="1" customWidth="1"/>
    <col min="1811" max="1811" width="1.88671875" bestFit="1" customWidth="1"/>
    <col min="1812" max="1812" width="2.88671875" bestFit="1" customWidth="1"/>
    <col min="1813" max="1813" width="11.33203125" bestFit="1" customWidth="1"/>
    <col min="2049" max="2050" width="4.6640625" bestFit="1" customWidth="1"/>
    <col min="2051" max="2054" width="1" bestFit="1" customWidth="1"/>
    <col min="2055" max="2055" width="0.6640625" bestFit="1" customWidth="1"/>
    <col min="2056" max="2056" width="0.33203125" bestFit="1" customWidth="1"/>
    <col min="2057" max="2057" width="23.44140625" bestFit="1" customWidth="1"/>
    <col min="2058" max="2058" width="1" bestFit="1" customWidth="1"/>
    <col min="2059" max="2059" width="8.44140625" bestFit="1" customWidth="1"/>
    <col min="2060" max="2060" width="9.33203125" bestFit="1" customWidth="1"/>
    <col min="2061" max="2061" width="1" bestFit="1" customWidth="1"/>
    <col min="2062" max="2062" width="8.44140625" bestFit="1" customWidth="1"/>
    <col min="2063" max="2063" width="4.6640625" bestFit="1" customWidth="1"/>
    <col min="2064" max="2064" width="1" bestFit="1" customWidth="1"/>
    <col min="2065" max="2065" width="3.6640625" bestFit="1" customWidth="1"/>
    <col min="2066" max="2066" width="2.88671875" bestFit="1" customWidth="1"/>
    <col min="2067" max="2067" width="1.88671875" bestFit="1" customWidth="1"/>
    <col min="2068" max="2068" width="2.88671875" bestFit="1" customWidth="1"/>
    <col min="2069" max="2069" width="11.33203125" bestFit="1" customWidth="1"/>
    <col min="2305" max="2306" width="4.6640625" bestFit="1" customWidth="1"/>
    <col min="2307" max="2310" width="1" bestFit="1" customWidth="1"/>
    <col min="2311" max="2311" width="0.6640625" bestFit="1" customWidth="1"/>
    <col min="2312" max="2312" width="0.33203125" bestFit="1" customWidth="1"/>
    <col min="2313" max="2313" width="23.44140625" bestFit="1" customWidth="1"/>
    <col min="2314" max="2314" width="1" bestFit="1" customWidth="1"/>
    <col min="2315" max="2315" width="8.44140625" bestFit="1" customWidth="1"/>
    <col min="2316" max="2316" width="9.33203125" bestFit="1" customWidth="1"/>
    <col min="2317" max="2317" width="1" bestFit="1" customWidth="1"/>
    <col min="2318" max="2318" width="8.44140625" bestFit="1" customWidth="1"/>
    <col min="2319" max="2319" width="4.6640625" bestFit="1" customWidth="1"/>
    <col min="2320" max="2320" width="1" bestFit="1" customWidth="1"/>
    <col min="2321" max="2321" width="3.6640625" bestFit="1" customWidth="1"/>
    <col min="2322" max="2322" width="2.88671875" bestFit="1" customWidth="1"/>
    <col min="2323" max="2323" width="1.88671875" bestFit="1" customWidth="1"/>
    <col min="2324" max="2324" width="2.88671875" bestFit="1" customWidth="1"/>
    <col min="2325" max="2325" width="11.33203125" bestFit="1" customWidth="1"/>
    <col min="2561" max="2562" width="4.6640625" bestFit="1" customWidth="1"/>
    <col min="2563" max="2566" width="1" bestFit="1" customWidth="1"/>
    <col min="2567" max="2567" width="0.6640625" bestFit="1" customWidth="1"/>
    <col min="2568" max="2568" width="0.33203125" bestFit="1" customWidth="1"/>
    <col min="2569" max="2569" width="23.44140625" bestFit="1" customWidth="1"/>
    <col min="2570" max="2570" width="1" bestFit="1" customWidth="1"/>
    <col min="2571" max="2571" width="8.44140625" bestFit="1" customWidth="1"/>
    <col min="2572" max="2572" width="9.33203125" bestFit="1" customWidth="1"/>
    <col min="2573" max="2573" width="1" bestFit="1" customWidth="1"/>
    <col min="2574" max="2574" width="8.44140625" bestFit="1" customWidth="1"/>
    <col min="2575" max="2575" width="4.6640625" bestFit="1" customWidth="1"/>
    <col min="2576" max="2576" width="1" bestFit="1" customWidth="1"/>
    <col min="2577" max="2577" width="3.6640625" bestFit="1" customWidth="1"/>
    <col min="2578" max="2578" width="2.88671875" bestFit="1" customWidth="1"/>
    <col min="2579" max="2579" width="1.88671875" bestFit="1" customWidth="1"/>
    <col min="2580" max="2580" width="2.88671875" bestFit="1" customWidth="1"/>
    <col min="2581" max="2581" width="11.33203125" bestFit="1" customWidth="1"/>
    <col min="2817" max="2818" width="4.6640625" bestFit="1" customWidth="1"/>
    <col min="2819" max="2822" width="1" bestFit="1" customWidth="1"/>
    <col min="2823" max="2823" width="0.6640625" bestFit="1" customWidth="1"/>
    <col min="2824" max="2824" width="0.33203125" bestFit="1" customWidth="1"/>
    <col min="2825" max="2825" width="23.44140625" bestFit="1" customWidth="1"/>
    <col min="2826" max="2826" width="1" bestFit="1" customWidth="1"/>
    <col min="2827" max="2827" width="8.44140625" bestFit="1" customWidth="1"/>
    <col min="2828" max="2828" width="9.33203125" bestFit="1" customWidth="1"/>
    <col min="2829" max="2829" width="1" bestFit="1" customWidth="1"/>
    <col min="2830" max="2830" width="8.44140625" bestFit="1" customWidth="1"/>
    <col min="2831" max="2831" width="4.6640625" bestFit="1" customWidth="1"/>
    <col min="2832" max="2832" width="1" bestFit="1" customWidth="1"/>
    <col min="2833" max="2833" width="3.6640625" bestFit="1" customWidth="1"/>
    <col min="2834" max="2834" width="2.88671875" bestFit="1" customWidth="1"/>
    <col min="2835" max="2835" width="1.88671875" bestFit="1" customWidth="1"/>
    <col min="2836" max="2836" width="2.88671875" bestFit="1" customWidth="1"/>
    <col min="2837" max="2837" width="11.33203125" bestFit="1" customWidth="1"/>
    <col min="3073" max="3074" width="4.6640625" bestFit="1" customWidth="1"/>
    <col min="3075" max="3078" width="1" bestFit="1" customWidth="1"/>
    <col min="3079" max="3079" width="0.6640625" bestFit="1" customWidth="1"/>
    <col min="3080" max="3080" width="0.33203125" bestFit="1" customWidth="1"/>
    <col min="3081" max="3081" width="23.44140625" bestFit="1" customWidth="1"/>
    <col min="3082" max="3082" width="1" bestFit="1" customWidth="1"/>
    <col min="3083" max="3083" width="8.44140625" bestFit="1" customWidth="1"/>
    <col min="3084" max="3084" width="9.33203125" bestFit="1" customWidth="1"/>
    <col min="3085" max="3085" width="1" bestFit="1" customWidth="1"/>
    <col min="3086" max="3086" width="8.44140625" bestFit="1" customWidth="1"/>
    <col min="3087" max="3087" width="4.6640625" bestFit="1" customWidth="1"/>
    <col min="3088" max="3088" width="1" bestFit="1" customWidth="1"/>
    <col min="3089" max="3089" width="3.6640625" bestFit="1" customWidth="1"/>
    <col min="3090" max="3090" width="2.88671875" bestFit="1" customWidth="1"/>
    <col min="3091" max="3091" width="1.88671875" bestFit="1" customWidth="1"/>
    <col min="3092" max="3092" width="2.88671875" bestFit="1" customWidth="1"/>
    <col min="3093" max="3093" width="11.33203125" bestFit="1" customWidth="1"/>
    <col min="3329" max="3330" width="4.6640625" bestFit="1" customWidth="1"/>
    <col min="3331" max="3334" width="1" bestFit="1" customWidth="1"/>
    <col min="3335" max="3335" width="0.6640625" bestFit="1" customWidth="1"/>
    <col min="3336" max="3336" width="0.33203125" bestFit="1" customWidth="1"/>
    <col min="3337" max="3337" width="23.44140625" bestFit="1" customWidth="1"/>
    <col min="3338" max="3338" width="1" bestFit="1" customWidth="1"/>
    <col min="3339" max="3339" width="8.44140625" bestFit="1" customWidth="1"/>
    <col min="3340" max="3340" width="9.33203125" bestFit="1" customWidth="1"/>
    <col min="3341" max="3341" width="1" bestFit="1" customWidth="1"/>
    <col min="3342" max="3342" width="8.44140625" bestFit="1" customWidth="1"/>
    <col min="3343" max="3343" width="4.6640625" bestFit="1" customWidth="1"/>
    <col min="3344" max="3344" width="1" bestFit="1" customWidth="1"/>
    <col min="3345" max="3345" width="3.6640625" bestFit="1" customWidth="1"/>
    <col min="3346" max="3346" width="2.88671875" bestFit="1" customWidth="1"/>
    <col min="3347" max="3347" width="1.88671875" bestFit="1" customWidth="1"/>
    <col min="3348" max="3348" width="2.88671875" bestFit="1" customWidth="1"/>
    <col min="3349" max="3349" width="11.33203125" bestFit="1" customWidth="1"/>
    <col min="3585" max="3586" width="4.6640625" bestFit="1" customWidth="1"/>
    <col min="3587" max="3590" width="1" bestFit="1" customWidth="1"/>
    <col min="3591" max="3591" width="0.6640625" bestFit="1" customWidth="1"/>
    <col min="3592" max="3592" width="0.33203125" bestFit="1" customWidth="1"/>
    <col min="3593" max="3593" width="23.44140625" bestFit="1" customWidth="1"/>
    <col min="3594" max="3594" width="1" bestFit="1" customWidth="1"/>
    <col min="3595" max="3595" width="8.44140625" bestFit="1" customWidth="1"/>
    <col min="3596" max="3596" width="9.33203125" bestFit="1" customWidth="1"/>
    <col min="3597" max="3597" width="1" bestFit="1" customWidth="1"/>
    <col min="3598" max="3598" width="8.44140625" bestFit="1" customWidth="1"/>
    <col min="3599" max="3599" width="4.6640625" bestFit="1" customWidth="1"/>
    <col min="3600" max="3600" width="1" bestFit="1" customWidth="1"/>
    <col min="3601" max="3601" width="3.6640625" bestFit="1" customWidth="1"/>
    <col min="3602" max="3602" width="2.88671875" bestFit="1" customWidth="1"/>
    <col min="3603" max="3603" width="1.88671875" bestFit="1" customWidth="1"/>
    <col min="3604" max="3604" width="2.88671875" bestFit="1" customWidth="1"/>
    <col min="3605" max="3605" width="11.33203125" bestFit="1" customWidth="1"/>
    <col min="3841" max="3842" width="4.6640625" bestFit="1" customWidth="1"/>
    <col min="3843" max="3846" width="1" bestFit="1" customWidth="1"/>
    <col min="3847" max="3847" width="0.6640625" bestFit="1" customWidth="1"/>
    <col min="3848" max="3848" width="0.33203125" bestFit="1" customWidth="1"/>
    <col min="3849" max="3849" width="23.44140625" bestFit="1" customWidth="1"/>
    <col min="3850" max="3850" width="1" bestFit="1" customWidth="1"/>
    <col min="3851" max="3851" width="8.44140625" bestFit="1" customWidth="1"/>
    <col min="3852" max="3852" width="9.33203125" bestFit="1" customWidth="1"/>
    <col min="3853" max="3853" width="1" bestFit="1" customWidth="1"/>
    <col min="3854" max="3854" width="8.44140625" bestFit="1" customWidth="1"/>
    <col min="3855" max="3855" width="4.6640625" bestFit="1" customWidth="1"/>
    <col min="3856" max="3856" width="1" bestFit="1" customWidth="1"/>
    <col min="3857" max="3857" width="3.6640625" bestFit="1" customWidth="1"/>
    <col min="3858" max="3858" width="2.88671875" bestFit="1" customWidth="1"/>
    <col min="3859" max="3859" width="1.88671875" bestFit="1" customWidth="1"/>
    <col min="3860" max="3860" width="2.88671875" bestFit="1" customWidth="1"/>
    <col min="3861" max="3861" width="11.33203125" bestFit="1" customWidth="1"/>
    <col min="4097" max="4098" width="4.6640625" bestFit="1" customWidth="1"/>
    <col min="4099" max="4102" width="1" bestFit="1" customWidth="1"/>
    <col min="4103" max="4103" width="0.6640625" bestFit="1" customWidth="1"/>
    <col min="4104" max="4104" width="0.33203125" bestFit="1" customWidth="1"/>
    <col min="4105" max="4105" width="23.44140625" bestFit="1" customWidth="1"/>
    <col min="4106" max="4106" width="1" bestFit="1" customWidth="1"/>
    <col min="4107" max="4107" width="8.44140625" bestFit="1" customWidth="1"/>
    <col min="4108" max="4108" width="9.33203125" bestFit="1" customWidth="1"/>
    <col min="4109" max="4109" width="1" bestFit="1" customWidth="1"/>
    <col min="4110" max="4110" width="8.44140625" bestFit="1" customWidth="1"/>
    <col min="4111" max="4111" width="4.6640625" bestFit="1" customWidth="1"/>
    <col min="4112" max="4112" width="1" bestFit="1" customWidth="1"/>
    <col min="4113" max="4113" width="3.6640625" bestFit="1" customWidth="1"/>
    <col min="4114" max="4114" width="2.88671875" bestFit="1" customWidth="1"/>
    <col min="4115" max="4115" width="1.88671875" bestFit="1" customWidth="1"/>
    <col min="4116" max="4116" width="2.88671875" bestFit="1" customWidth="1"/>
    <col min="4117" max="4117" width="11.33203125" bestFit="1" customWidth="1"/>
    <col min="4353" max="4354" width="4.6640625" bestFit="1" customWidth="1"/>
    <col min="4355" max="4358" width="1" bestFit="1" customWidth="1"/>
    <col min="4359" max="4359" width="0.6640625" bestFit="1" customWidth="1"/>
    <col min="4360" max="4360" width="0.33203125" bestFit="1" customWidth="1"/>
    <col min="4361" max="4361" width="23.44140625" bestFit="1" customWidth="1"/>
    <col min="4362" max="4362" width="1" bestFit="1" customWidth="1"/>
    <col min="4363" max="4363" width="8.44140625" bestFit="1" customWidth="1"/>
    <col min="4364" max="4364" width="9.33203125" bestFit="1" customWidth="1"/>
    <col min="4365" max="4365" width="1" bestFit="1" customWidth="1"/>
    <col min="4366" max="4366" width="8.44140625" bestFit="1" customWidth="1"/>
    <col min="4367" max="4367" width="4.6640625" bestFit="1" customWidth="1"/>
    <col min="4368" max="4368" width="1" bestFit="1" customWidth="1"/>
    <col min="4369" max="4369" width="3.6640625" bestFit="1" customWidth="1"/>
    <col min="4370" max="4370" width="2.88671875" bestFit="1" customWidth="1"/>
    <col min="4371" max="4371" width="1.88671875" bestFit="1" customWidth="1"/>
    <col min="4372" max="4372" width="2.88671875" bestFit="1" customWidth="1"/>
    <col min="4373" max="4373" width="11.33203125" bestFit="1" customWidth="1"/>
    <col min="4609" max="4610" width="4.6640625" bestFit="1" customWidth="1"/>
    <col min="4611" max="4614" width="1" bestFit="1" customWidth="1"/>
    <col min="4615" max="4615" width="0.6640625" bestFit="1" customWidth="1"/>
    <col min="4616" max="4616" width="0.33203125" bestFit="1" customWidth="1"/>
    <col min="4617" max="4617" width="23.44140625" bestFit="1" customWidth="1"/>
    <col min="4618" max="4618" width="1" bestFit="1" customWidth="1"/>
    <col min="4619" max="4619" width="8.44140625" bestFit="1" customWidth="1"/>
    <col min="4620" max="4620" width="9.33203125" bestFit="1" customWidth="1"/>
    <col min="4621" max="4621" width="1" bestFit="1" customWidth="1"/>
    <col min="4622" max="4622" width="8.44140625" bestFit="1" customWidth="1"/>
    <col min="4623" max="4623" width="4.6640625" bestFit="1" customWidth="1"/>
    <col min="4624" max="4624" width="1" bestFit="1" customWidth="1"/>
    <col min="4625" max="4625" width="3.6640625" bestFit="1" customWidth="1"/>
    <col min="4626" max="4626" width="2.88671875" bestFit="1" customWidth="1"/>
    <col min="4627" max="4627" width="1.88671875" bestFit="1" customWidth="1"/>
    <col min="4628" max="4628" width="2.88671875" bestFit="1" customWidth="1"/>
    <col min="4629" max="4629" width="11.33203125" bestFit="1" customWidth="1"/>
    <col min="4865" max="4866" width="4.6640625" bestFit="1" customWidth="1"/>
    <col min="4867" max="4870" width="1" bestFit="1" customWidth="1"/>
    <col min="4871" max="4871" width="0.6640625" bestFit="1" customWidth="1"/>
    <col min="4872" max="4872" width="0.33203125" bestFit="1" customWidth="1"/>
    <col min="4873" max="4873" width="23.44140625" bestFit="1" customWidth="1"/>
    <col min="4874" max="4874" width="1" bestFit="1" customWidth="1"/>
    <col min="4875" max="4875" width="8.44140625" bestFit="1" customWidth="1"/>
    <col min="4876" max="4876" width="9.33203125" bestFit="1" customWidth="1"/>
    <col min="4877" max="4877" width="1" bestFit="1" customWidth="1"/>
    <col min="4878" max="4878" width="8.44140625" bestFit="1" customWidth="1"/>
    <col min="4879" max="4879" width="4.6640625" bestFit="1" customWidth="1"/>
    <col min="4880" max="4880" width="1" bestFit="1" customWidth="1"/>
    <col min="4881" max="4881" width="3.6640625" bestFit="1" customWidth="1"/>
    <col min="4882" max="4882" width="2.88671875" bestFit="1" customWidth="1"/>
    <col min="4883" max="4883" width="1.88671875" bestFit="1" customWidth="1"/>
    <col min="4884" max="4884" width="2.88671875" bestFit="1" customWidth="1"/>
    <col min="4885" max="4885" width="11.33203125" bestFit="1" customWidth="1"/>
    <col min="5121" max="5122" width="4.6640625" bestFit="1" customWidth="1"/>
    <col min="5123" max="5126" width="1" bestFit="1" customWidth="1"/>
    <col min="5127" max="5127" width="0.6640625" bestFit="1" customWidth="1"/>
    <col min="5128" max="5128" width="0.33203125" bestFit="1" customWidth="1"/>
    <col min="5129" max="5129" width="23.44140625" bestFit="1" customWidth="1"/>
    <col min="5130" max="5130" width="1" bestFit="1" customWidth="1"/>
    <col min="5131" max="5131" width="8.44140625" bestFit="1" customWidth="1"/>
    <col min="5132" max="5132" width="9.33203125" bestFit="1" customWidth="1"/>
    <col min="5133" max="5133" width="1" bestFit="1" customWidth="1"/>
    <col min="5134" max="5134" width="8.44140625" bestFit="1" customWidth="1"/>
    <col min="5135" max="5135" width="4.6640625" bestFit="1" customWidth="1"/>
    <col min="5136" max="5136" width="1" bestFit="1" customWidth="1"/>
    <col min="5137" max="5137" width="3.6640625" bestFit="1" customWidth="1"/>
    <col min="5138" max="5138" width="2.88671875" bestFit="1" customWidth="1"/>
    <col min="5139" max="5139" width="1.88671875" bestFit="1" customWidth="1"/>
    <col min="5140" max="5140" width="2.88671875" bestFit="1" customWidth="1"/>
    <col min="5141" max="5141" width="11.33203125" bestFit="1" customWidth="1"/>
    <col min="5377" max="5378" width="4.6640625" bestFit="1" customWidth="1"/>
    <col min="5379" max="5382" width="1" bestFit="1" customWidth="1"/>
    <col min="5383" max="5383" width="0.6640625" bestFit="1" customWidth="1"/>
    <col min="5384" max="5384" width="0.33203125" bestFit="1" customWidth="1"/>
    <col min="5385" max="5385" width="23.44140625" bestFit="1" customWidth="1"/>
    <col min="5386" max="5386" width="1" bestFit="1" customWidth="1"/>
    <col min="5387" max="5387" width="8.44140625" bestFit="1" customWidth="1"/>
    <col min="5388" max="5388" width="9.33203125" bestFit="1" customWidth="1"/>
    <col min="5389" max="5389" width="1" bestFit="1" customWidth="1"/>
    <col min="5390" max="5390" width="8.44140625" bestFit="1" customWidth="1"/>
    <col min="5391" max="5391" width="4.6640625" bestFit="1" customWidth="1"/>
    <col min="5392" max="5392" width="1" bestFit="1" customWidth="1"/>
    <col min="5393" max="5393" width="3.6640625" bestFit="1" customWidth="1"/>
    <col min="5394" max="5394" width="2.88671875" bestFit="1" customWidth="1"/>
    <col min="5395" max="5395" width="1.88671875" bestFit="1" customWidth="1"/>
    <col min="5396" max="5396" width="2.88671875" bestFit="1" customWidth="1"/>
    <col min="5397" max="5397" width="11.33203125" bestFit="1" customWidth="1"/>
    <col min="5633" max="5634" width="4.6640625" bestFit="1" customWidth="1"/>
    <col min="5635" max="5638" width="1" bestFit="1" customWidth="1"/>
    <col min="5639" max="5639" width="0.6640625" bestFit="1" customWidth="1"/>
    <col min="5640" max="5640" width="0.33203125" bestFit="1" customWidth="1"/>
    <col min="5641" max="5641" width="23.44140625" bestFit="1" customWidth="1"/>
    <col min="5642" max="5642" width="1" bestFit="1" customWidth="1"/>
    <col min="5643" max="5643" width="8.44140625" bestFit="1" customWidth="1"/>
    <col min="5644" max="5644" width="9.33203125" bestFit="1" customWidth="1"/>
    <col min="5645" max="5645" width="1" bestFit="1" customWidth="1"/>
    <col min="5646" max="5646" width="8.44140625" bestFit="1" customWidth="1"/>
    <col min="5647" max="5647" width="4.6640625" bestFit="1" customWidth="1"/>
    <col min="5648" max="5648" width="1" bestFit="1" customWidth="1"/>
    <col min="5649" max="5649" width="3.6640625" bestFit="1" customWidth="1"/>
    <col min="5650" max="5650" width="2.88671875" bestFit="1" customWidth="1"/>
    <col min="5651" max="5651" width="1.88671875" bestFit="1" customWidth="1"/>
    <col min="5652" max="5652" width="2.88671875" bestFit="1" customWidth="1"/>
    <col min="5653" max="5653" width="11.33203125" bestFit="1" customWidth="1"/>
    <col min="5889" max="5890" width="4.6640625" bestFit="1" customWidth="1"/>
    <col min="5891" max="5894" width="1" bestFit="1" customWidth="1"/>
    <col min="5895" max="5895" width="0.6640625" bestFit="1" customWidth="1"/>
    <col min="5896" max="5896" width="0.33203125" bestFit="1" customWidth="1"/>
    <col min="5897" max="5897" width="23.44140625" bestFit="1" customWidth="1"/>
    <col min="5898" max="5898" width="1" bestFit="1" customWidth="1"/>
    <col min="5899" max="5899" width="8.44140625" bestFit="1" customWidth="1"/>
    <col min="5900" max="5900" width="9.33203125" bestFit="1" customWidth="1"/>
    <col min="5901" max="5901" width="1" bestFit="1" customWidth="1"/>
    <col min="5902" max="5902" width="8.44140625" bestFit="1" customWidth="1"/>
    <col min="5903" max="5903" width="4.6640625" bestFit="1" customWidth="1"/>
    <col min="5904" max="5904" width="1" bestFit="1" customWidth="1"/>
    <col min="5905" max="5905" width="3.6640625" bestFit="1" customWidth="1"/>
    <col min="5906" max="5906" width="2.88671875" bestFit="1" customWidth="1"/>
    <col min="5907" max="5907" width="1.88671875" bestFit="1" customWidth="1"/>
    <col min="5908" max="5908" width="2.88671875" bestFit="1" customWidth="1"/>
    <col min="5909" max="5909" width="11.33203125" bestFit="1" customWidth="1"/>
    <col min="6145" max="6146" width="4.6640625" bestFit="1" customWidth="1"/>
    <col min="6147" max="6150" width="1" bestFit="1" customWidth="1"/>
    <col min="6151" max="6151" width="0.6640625" bestFit="1" customWidth="1"/>
    <col min="6152" max="6152" width="0.33203125" bestFit="1" customWidth="1"/>
    <col min="6153" max="6153" width="23.44140625" bestFit="1" customWidth="1"/>
    <col min="6154" max="6154" width="1" bestFit="1" customWidth="1"/>
    <col min="6155" max="6155" width="8.44140625" bestFit="1" customWidth="1"/>
    <col min="6156" max="6156" width="9.33203125" bestFit="1" customWidth="1"/>
    <col min="6157" max="6157" width="1" bestFit="1" customWidth="1"/>
    <col min="6158" max="6158" width="8.44140625" bestFit="1" customWidth="1"/>
    <col min="6159" max="6159" width="4.6640625" bestFit="1" customWidth="1"/>
    <col min="6160" max="6160" width="1" bestFit="1" customWidth="1"/>
    <col min="6161" max="6161" width="3.6640625" bestFit="1" customWidth="1"/>
    <col min="6162" max="6162" width="2.88671875" bestFit="1" customWidth="1"/>
    <col min="6163" max="6163" width="1.88671875" bestFit="1" customWidth="1"/>
    <col min="6164" max="6164" width="2.88671875" bestFit="1" customWidth="1"/>
    <col min="6165" max="6165" width="11.33203125" bestFit="1" customWidth="1"/>
    <col min="6401" max="6402" width="4.6640625" bestFit="1" customWidth="1"/>
    <col min="6403" max="6406" width="1" bestFit="1" customWidth="1"/>
    <col min="6407" max="6407" width="0.6640625" bestFit="1" customWidth="1"/>
    <col min="6408" max="6408" width="0.33203125" bestFit="1" customWidth="1"/>
    <col min="6409" max="6409" width="23.44140625" bestFit="1" customWidth="1"/>
    <col min="6410" max="6410" width="1" bestFit="1" customWidth="1"/>
    <col min="6411" max="6411" width="8.44140625" bestFit="1" customWidth="1"/>
    <col min="6412" max="6412" width="9.33203125" bestFit="1" customWidth="1"/>
    <col min="6413" max="6413" width="1" bestFit="1" customWidth="1"/>
    <col min="6414" max="6414" width="8.44140625" bestFit="1" customWidth="1"/>
    <col min="6415" max="6415" width="4.6640625" bestFit="1" customWidth="1"/>
    <col min="6416" max="6416" width="1" bestFit="1" customWidth="1"/>
    <col min="6417" max="6417" width="3.6640625" bestFit="1" customWidth="1"/>
    <col min="6418" max="6418" width="2.88671875" bestFit="1" customWidth="1"/>
    <col min="6419" max="6419" width="1.88671875" bestFit="1" customWidth="1"/>
    <col min="6420" max="6420" width="2.88671875" bestFit="1" customWidth="1"/>
    <col min="6421" max="6421" width="11.33203125" bestFit="1" customWidth="1"/>
    <col min="6657" max="6658" width="4.6640625" bestFit="1" customWidth="1"/>
    <col min="6659" max="6662" width="1" bestFit="1" customWidth="1"/>
    <col min="6663" max="6663" width="0.6640625" bestFit="1" customWidth="1"/>
    <col min="6664" max="6664" width="0.33203125" bestFit="1" customWidth="1"/>
    <col min="6665" max="6665" width="23.44140625" bestFit="1" customWidth="1"/>
    <col min="6666" max="6666" width="1" bestFit="1" customWidth="1"/>
    <col min="6667" max="6667" width="8.44140625" bestFit="1" customWidth="1"/>
    <col min="6668" max="6668" width="9.33203125" bestFit="1" customWidth="1"/>
    <col min="6669" max="6669" width="1" bestFit="1" customWidth="1"/>
    <col min="6670" max="6670" width="8.44140625" bestFit="1" customWidth="1"/>
    <col min="6671" max="6671" width="4.6640625" bestFit="1" customWidth="1"/>
    <col min="6672" max="6672" width="1" bestFit="1" customWidth="1"/>
    <col min="6673" max="6673" width="3.6640625" bestFit="1" customWidth="1"/>
    <col min="6674" max="6674" width="2.88671875" bestFit="1" customWidth="1"/>
    <col min="6675" max="6675" width="1.88671875" bestFit="1" customWidth="1"/>
    <col min="6676" max="6676" width="2.88671875" bestFit="1" customWidth="1"/>
    <col min="6677" max="6677" width="11.33203125" bestFit="1" customWidth="1"/>
    <col min="6913" max="6914" width="4.6640625" bestFit="1" customWidth="1"/>
    <col min="6915" max="6918" width="1" bestFit="1" customWidth="1"/>
    <col min="6919" max="6919" width="0.6640625" bestFit="1" customWidth="1"/>
    <col min="6920" max="6920" width="0.33203125" bestFit="1" customWidth="1"/>
    <col min="6921" max="6921" width="23.44140625" bestFit="1" customWidth="1"/>
    <col min="6922" max="6922" width="1" bestFit="1" customWidth="1"/>
    <col min="6923" max="6923" width="8.44140625" bestFit="1" customWidth="1"/>
    <col min="6924" max="6924" width="9.33203125" bestFit="1" customWidth="1"/>
    <col min="6925" max="6925" width="1" bestFit="1" customWidth="1"/>
    <col min="6926" max="6926" width="8.44140625" bestFit="1" customWidth="1"/>
    <col min="6927" max="6927" width="4.6640625" bestFit="1" customWidth="1"/>
    <col min="6928" max="6928" width="1" bestFit="1" customWidth="1"/>
    <col min="6929" max="6929" width="3.6640625" bestFit="1" customWidth="1"/>
    <col min="6930" max="6930" width="2.88671875" bestFit="1" customWidth="1"/>
    <col min="6931" max="6931" width="1.88671875" bestFit="1" customWidth="1"/>
    <col min="6932" max="6932" width="2.88671875" bestFit="1" customWidth="1"/>
    <col min="6933" max="6933" width="11.33203125" bestFit="1" customWidth="1"/>
    <col min="7169" max="7170" width="4.6640625" bestFit="1" customWidth="1"/>
    <col min="7171" max="7174" width="1" bestFit="1" customWidth="1"/>
    <col min="7175" max="7175" width="0.6640625" bestFit="1" customWidth="1"/>
    <col min="7176" max="7176" width="0.33203125" bestFit="1" customWidth="1"/>
    <col min="7177" max="7177" width="23.44140625" bestFit="1" customWidth="1"/>
    <col min="7178" max="7178" width="1" bestFit="1" customWidth="1"/>
    <col min="7179" max="7179" width="8.44140625" bestFit="1" customWidth="1"/>
    <col min="7180" max="7180" width="9.33203125" bestFit="1" customWidth="1"/>
    <col min="7181" max="7181" width="1" bestFit="1" customWidth="1"/>
    <col min="7182" max="7182" width="8.44140625" bestFit="1" customWidth="1"/>
    <col min="7183" max="7183" width="4.6640625" bestFit="1" customWidth="1"/>
    <col min="7184" max="7184" width="1" bestFit="1" customWidth="1"/>
    <col min="7185" max="7185" width="3.6640625" bestFit="1" customWidth="1"/>
    <col min="7186" max="7186" width="2.88671875" bestFit="1" customWidth="1"/>
    <col min="7187" max="7187" width="1.88671875" bestFit="1" customWidth="1"/>
    <col min="7188" max="7188" width="2.88671875" bestFit="1" customWidth="1"/>
    <col min="7189" max="7189" width="11.33203125" bestFit="1" customWidth="1"/>
    <col min="7425" max="7426" width="4.6640625" bestFit="1" customWidth="1"/>
    <col min="7427" max="7430" width="1" bestFit="1" customWidth="1"/>
    <col min="7431" max="7431" width="0.6640625" bestFit="1" customWidth="1"/>
    <col min="7432" max="7432" width="0.33203125" bestFit="1" customWidth="1"/>
    <col min="7433" max="7433" width="23.44140625" bestFit="1" customWidth="1"/>
    <col min="7434" max="7434" width="1" bestFit="1" customWidth="1"/>
    <col min="7435" max="7435" width="8.44140625" bestFit="1" customWidth="1"/>
    <col min="7436" max="7436" width="9.33203125" bestFit="1" customWidth="1"/>
    <col min="7437" max="7437" width="1" bestFit="1" customWidth="1"/>
    <col min="7438" max="7438" width="8.44140625" bestFit="1" customWidth="1"/>
    <col min="7439" max="7439" width="4.6640625" bestFit="1" customWidth="1"/>
    <col min="7440" max="7440" width="1" bestFit="1" customWidth="1"/>
    <col min="7441" max="7441" width="3.6640625" bestFit="1" customWidth="1"/>
    <col min="7442" max="7442" width="2.88671875" bestFit="1" customWidth="1"/>
    <col min="7443" max="7443" width="1.88671875" bestFit="1" customWidth="1"/>
    <col min="7444" max="7444" width="2.88671875" bestFit="1" customWidth="1"/>
    <col min="7445" max="7445" width="11.33203125" bestFit="1" customWidth="1"/>
    <col min="7681" max="7682" width="4.6640625" bestFit="1" customWidth="1"/>
    <col min="7683" max="7686" width="1" bestFit="1" customWidth="1"/>
    <col min="7687" max="7687" width="0.6640625" bestFit="1" customWidth="1"/>
    <col min="7688" max="7688" width="0.33203125" bestFit="1" customWidth="1"/>
    <col min="7689" max="7689" width="23.44140625" bestFit="1" customWidth="1"/>
    <col min="7690" max="7690" width="1" bestFit="1" customWidth="1"/>
    <col min="7691" max="7691" width="8.44140625" bestFit="1" customWidth="1"/>
    <col min="7692" max="7692" width="9.33203125" bestFit="1" customWidth="1"/>
    <col min="7693" max="7693" width="1" bestFit="1" customWidth="1"/>
    <col min="7694" max="7694" width="8.44140625" bestFit="1" customWidth="1"/>
    <col min="7695" max="7695" width="4.6640625" bestFit="1" customWidth="1"/>
    <col min="7696" max="7696" width="1" bestFit="1" customWidth="1"/>
    <col min="7697" max="7697" width="3.6640625" bestFit="1" customWidth="1"/>
    <col min="7698" max="7698" width="2.88671875" bestFit="1" customWidth="1"/>
    <col min="7699" max="7699" width="1.88671875" bestFit="1" customWidth="1"/>
    <col min="7700" max="7700" width="2.88671875" bestFit="1" customWidth="1"/>
    <col min="7701" max="7701" width="11.33203125" bestFit="1" customWidth="1"/>
    <col min="7937" max="7938" width="4.6640625" bestFit="1" customWidth="1"/>
    <col min="7939" max="7942" width="1" bestFit="1" customWidth="1"/>
    <col min="7943" max="7943" width="0.6640625" bestFit="1" customWidth="1"/>
    <col min="7944" max="7944" width="0.33203125" bestFit="1" customWidth="1"/>
    <col min="7945" max="7945" width="23.44140625" bestFit="1" customWidth="1"/>
    <col min="7946" max="7946" width="1" bestFit="1" customWidth="1"/>
    <col min="7947" max="7947" width="8.44140625" bestFit="1" customWidth="1"/>
    <col min="7948" max="7948" width="9.33203125" bestFit="1" customWidth="1"/>
    <col min="7949" max="7949" width="1" bestFit="1" customWidth="1"/>
    <col min="7950" max="7950" width="8.44140625" bestFit="1" customWidth="1"/>
    <col min="7951" max="7951" width="4.6640625" bestFit="1" customWidth="1"/>
    <col min="7952" max="7952" width="1" bestFit="1" customWidth="1"/>
    <col min="7953" max="7953" width="3.6640625" bestFit="1" customWidth="1"/>
    <col min="7954" max="7954" width="2.88671875" bestFit="1" customWidth="1"/>
    <col min="7955" max="7955" width="1.88671875" bestFit="1" customWidth="1"/>
    <col min="7956" max="7956" width="2.88671875" bestFit="1" customWidth="1"/>
    <col min="7957" max="7957" width="11.33203125" bestFit="1" customWidth="1"/>
    <col min="8193" max="8194" width="4.6640625" bestFit="1" customWidth="1"/>
    <col min="8195" max="8198" width="1" bestFit="1" customWidth="1"/>
    <col min="8199" max="8199" width="0.6640625" bestFit="1" customWidth="1"/>
    <col min="8200" max="8200" width="0.33203125" bestFit="1" customWidth="1"/>
    <col min="8201" max="8201" width="23.44140625" bestFit="1" customWidth="1"/>
    <col min="8202" max="8202" width="1" bestFit="1" customWidth="1"/>
    <col min="8203" max="8203" width="8.44140625" bestFit="1" customWidth="1"/>
    <col min="8204" max="8204" width="9.33203125" bestFit="1" customWidth="1"/>
    <col min="8205" max="8205" width="1" bestFit="1" customWidth="1"/>
    <col min="8206" max="8206" width="8.44140625" bestFit="1" customWidth="1"/>
    <col min="8207" max="8207" width="4.6640625" bestFit="1" customWidth="1"/>
    <col min="8208" max="8208" width="1" bestFit="1" customWidth="1"/>
    <col min="8209" max="8209" width="3.6640625" bestFit="1" customWidth="1"/>
    <col min="8210" max="8210" width="2.88671875" bestFit="1" customWidth="1"/>
    <col min="8211" max="8211" width="1.88671875" bestFit="1" customWidth="1"/>
    <col min="8212" max="8212" width="2.88671875" bestFit="1" customWidth="1"/>
    <col min="8213" max="8213" width="11.33203125" bestFit="1" customWidth="1"/>
    <col min="8449" max="8450" width="4.6640625" bestFit="1" customWidth="1"/>
    <col min="8451" max="8454" width="1" bestFit="1" customWidth="1"/>
    <col min="8455" max="8455" width="0.6640625" bestFit="1" customWidth="1"/>
    <col min="8456" max="8456" width="0.33203125" bestFit="1" customWidth="1"/>
    <col min="8457" max="8457" width="23.44140625" bestFit="1" customWidth="1"/>
    <col min="8458" max="8458" width="1" bestFit="1" customWidth="1"/>
    <col min="8459" max="8459" width="8.44140625" bestFit="1" customWidth="1"/>
    <col min="8460" max="8460" width="9.33203125" bestFit="1" customWidth="1"/>
    <col min="8461" max="8461" width="1" bestFit="1" customWidth="1"/>
    <col min="8462" max="8462" width="8.44140625" bestFit="1" customWidth="1"/>
    <col min="8463" max="8463" width="4.6640625" bestFit="1" customWidth="1"/>
    <col min="8464" max="8464" width="1" bestFit="1" customWidth="1"/>
    <col min="8465" max="8465" width="3.6640625" bestFit="1" customWidth="1"/>
    <col min="8466" max="8466" width="2.88671875" bestFit="1" customWidth="1"/>
    <col min="8467" max="8467" width="1.88671875" bestFit="1" customWidth="1"/>
    <col min="8468" max="8468" width="2.88671875" bestFit="1" customWidth="1"/>
    <col min="8469" max="8469" width="11.33203125" bestFit="1" customWidth="1"/>
    <col min="8705" max="8706" width="4.6640625" bestFit="1" customWidth="1"/>
    <col min="8707" max="8710" width="1" bestFit="1" customWidth="1"/>
    <col min="8711" max="8711" width="0.6640625" bestFit="1" customWidth="1"/>
    <col min="8712" max="8712" width="0.33203125" bestFit="1" customWidth="1"/>
    <col min="8713" max="8713" width="23.44140625" bestFit="1" customWidth="1"/>
    <col min="8714" max="8714" width="1" bestFit="1" customWidth="1"/>
    <col min="8715" max="8715" width="8.44140625" bestFit="1" customWidth="1"/>
    <col min="8716" max="8716" width="9.33203125" bestFit="1" customWidth="1"/>
    <col min="8717" max="8717" width="1" bestFit="1" customWidth="1"/>
    <col min="8718" max="8718" width="8.44140625" bestFit="1" customWidth="1"/>
    <col min="8719" max="8719" width="4.6640625" bestFit="1" customWidth="1"/>
    <col min="8720" max="8720" width="1" bestFit="1" customWidth="1"/>
    <col min="8721" max="8721" width="3.6640625" bestFit="1" customWidth="1"/>
    <col min="8722" max="8722" width="2.88671875" bestFit="1" customWidth="1"/>
    <col min="8723" max="8723" width="1.88671875" bestFit="1" customWidth="1"/>
    <col min="8724" max="8724" width="2.88671875" bestFit="1" customWidth="1"/>
    <col min="8725" max="8725" width="11.33203125" bestFit="1" customWidth="1"/>
    <col min="8961" max="8962" width="4.6640625" bestFit="1" customWidth="1"/>
    <col min="8963" max="8966" width="1" bestFit="1" customWidth="1"/>
    <col min="8967" max="8967" width="0.6640625" bestFit="1" customWidth="1"/>
    <col min="8968" max="8968" width="0.33203125" bestFit="1" customWidth="1"/>
    <col min="8969" max="8969" width="23.44140625" bestFit="1" customWidth="1"/>
    <col min="8970" max="8970" width="1" bestFit="1" customWidth="1"/>
    <col min="8971" max="8971" width="8.44140625" bestFit="1" customWidth="1"/>
    <col min="8972" max="8972" width="9.33203125" bestFit="1" customWidth="1"/>
    <col min="8973" max="8973" width="1" bestFit="1" customWidth="1"/>
    <col min="8974" max="8974" width="8.44140625" bestFit="1" customWidth="1"/>
    <col min="8975" max="8975" width="4.6640625" bestFit="1" customWidth="1"/>
    <col min="8976" max="8976" width="1" bestFit="1" customWidth="1"/>
    <col min="8977" max="8977" width="3.6640625" bestFit="1" customWidth="1"/>
    <col min="8978" max="8978" width="2.88671875" bestFit="1" customWidth="1"/>
    <col min="8979" max="8979" width="1.88671875" bestFit="1" customWidth="1"/>
    <col min="8980" max="8980" width="2.88671875" bestFit="1" customWidth="1"/>
    <col min="8981" max="8981" width="11.33203125" bestFit="1" customWidth="1"/>
    <col min="9217" max="9218" width="4.6640625" bestFit="1" customWidth="1"/>
    <col min="9219" max="9222" width="1" bestFit="1" customWidth="1"/>
    <col min="9223" max="9223" width="0.6640625" bestFit="1" customWidth="1"/>
    <col min="9224" max="9224" width="0.33203125" bestFit="1" customWidth="1"/>
    <col min="9225" max="9225" width="23.44140625" bestFit="1" customWidth="1"/>
    <col min="9226" max="9226" width="1" bestFit="1" customWidth="1"/>
    <col min="9227" max="9227" width="8.44140625" bestFit="1" customWidth="1"/>
    <col min="9228" max="9228" width="9.33203125" bestFit="1" customWidth="1"/>
    <col min="9229" max="9229" width="1" bestFit="1" customWidth="1"/>
    <col min="9230" max="9230" width="8.44140625" bestFit="1" customWidth="1"/>
    <col min="9231" max="9231" width="4.6640625" bestFit="1" customWidth="1"/>
    <col min="9232" max="9232" width="1" bestFit="1" customWidth="1"/>
    <col min="9233" max="9233" width="3.6640625" bestFit="1" customWidth="1"/>
    <col min="9234" max="9234" width="2.88671875" bestFit="1" customWidth="1"/>
    <col min="9235" max="9235" width="1.88671875" bestFit="1" customWidth="1"/>
    <col min="9236" max="9236" width="2.88671875" bestFit="1" customWidth="1"/>
    <col min="9237" max="9237" width="11.33203125" bestFit="1" customWidth="1"/>
    <col min="9473" max="9474" width="4.6640625" bestFit="1" customWidth="1"/>
    <col min="9475" max="9478" width="1" bestFit="1" customWidth="1"/>
    <col min="9479" max="9479" width="0.6640625" bestFit="1" customWidth="1"/>
    <col min="9480" max="9480" width="0.33203125" bestFit="1" customWidth="1"/>
    <col min="9481" max="9481" width="23.44140625" bestFit="1" customWidth="1"/>
    <col min="9482" max="9482" width="1" bestFit="1" customWidth="1"/>
    <col min="9483" max="9483" width="8.44140625" bestFit="1" customWidth="1"/>
    <col min="9484" max="9484" width="9.33203125" bestFit="1" customWidth="1"/>
    <col min="9485" max="9485" width="1" bestFit="1" customWidth="1"/>
    <col min="9486" max="9486" width="8.44140625" bestFit="1" customWidth="1"/>
    <col min="9487" max="9487" width="4.6640625" bestFit="1" customWidth="1"/>
    <col min="9488" max="9488" width="1" bestFit="1" customWidth="1"/>
    <col min="9489" max="9489" width="3.6640625" bestFit="1" customWidth="1"/>
    <col min="9490" max="9490" width="2.88671875" bestFit="1" customWidth="1"/>
    <col min="9491" max="9491" width="1.88671875" bestFit="1" customWidth="1"/>
    <col min="9492" max="9492" width="2.88671875" bestFit="1" customWidth="1"/>
    <col min="9493" max="9493" width="11.33203125" bestFit="1" customWidth="1"/>
    <col min="9729" max="9730" width="4.6640625" bestFit="1" customWidth="1"/>
    <col min="9731" max="9734" width="1" bestFit="1" customWidth="1"/>
    <col min="9735" max="9735" width="0.6640625" bestFit="1" customWidth="1"/>
    <col min="9736" max="9736" width="0.33203125" bestFit="1" customWidth="1"/>
    <col min="9737" max="9737" width="23.44140625" bestFit="1" customWidth="1"/>
    <col min="9738" max="9738" width="1" bestFit="1" customWidth="1"/>
    <col min="9739" max="9739" width="8.44140625" bestFit="1" customWidth="1"/>
    <col min="9740" max="9740" width="9.33203125" bestFit="1" customWidth="1"/>
    <col min="9741" max="9741" width="1" bestFit="1" customWidth="1"/>
    <col min="9742" max="9742" width="8.44140625" bestFit="1" customWidth="1"/>
    <col min="9743" max="9743" width="4.6640625" bestFit="1" customWidth="1"/>
    <col min="9744" max="9744" width="1" bestFit="1" customWidth="1"/>
    <col min="9745" max="9745" width="3.6640625" bestFit="1" customWidth="1"/>
    <col min="9746" max="9746" width="2.88671875" bestFit="1" customWidth="1"/>
    <col min="9747" max="9747" width="1.88671875" bestFit="1" customWidth="1"/>
    <col min="9748" max="9748" width="2.88671875" bestFit="1" customWidth="1"/>
    <col min="9749" max="9749" width="11.33203125" bestFit="1" customWidth="1"/>
    <col min="9985" max="9986" width="4.6640625" bestFit="1" customWidth="1"/>
    <col min="9987" max="9990" width="1" bestFit="1" customWidth="1"/>
    <col min="9991" max="9991" width="0.6640625" bestFit="1" customWidth="1"/>
    <col min="9992" max="9992" width="0.33203125" bestFit="1" customWidth="1"/>
    <col min="9993" max="9993" width="23.44140625" bestFit="1" customWidth="1"/>
    <col min="9994" max="9994" width="1" bestFit="1" customWidth="1"/>
    <col min="9995" max="9995" width="8.44140625" bestFit="1" customWidth="1"/>
    <col min="9996" max="9996" width="9.33203125" bestFit="1" customWidth="1"/>
    <col min="9997" max="9997" width="1" bestFit="1" customWidth="1"/>
    <col min="9998" max="9998" width="8.44140625" bestFit="1" customWidth="1"/>
    <col min="9999" max="9999" width="4.6640625" bestFit="1" customWidth="1"/>
    <col min="10000" max="10000" width="1" bestFit="1" customWidth="1"/>
    <col min="10001" max="10001" width="3.6640625" bestFit="1" customWidth="1"/>
    <col min="10002" max="10002" width="2.88671875" bestFit="1" customWidth="1"/>
    <col min="10003" max="10003" width="1.88671875" bestFit="1" customWidth="1"/>
    <col min="10004" max="10004" width="2.88671875" bestFit="1" customWidth="1"/>
    <col min="10005" max="10005" width="11.33203125" bestFit="1" customWidth="1"/>
    <col min="10241" max="10242" width="4.6640625" bestFit="1" customWidth="1"/>
    <col min="10243" max="10246" width="1" bestFit="1" customWidth="1"/>
    <col min="10247" max="10247" width="0.6640625" bestFit="1" customWidth="1"/>
    <col min="10248" max="10248" width="0.33203125" bestFit="1" customWidth="1"/>
    <col min="10249" max="10249" width="23.44140625" bestFit="1" customWidth="1"/>
    <col min="10250" max="10250" width="1" bestFit="1" customWidth="1"/>
    <col min="10251" max="10251" width="8.44140625" bestFit="1" customWidth="1"/>
    <col min="10252" max="10252" width="9.33203125" bestFit="1" customWidth="1"/>
    <col min="10253" max="10253" width="1" bestFit="1" customWidth="1"/>
    <col min="10254" max="10254" width="8.44140625" bestFit="1" customWidth="1"/>
    <col min="10255" max="10255" width="4.6640625" bestFit="1" customWidth="1"/>
    <col min="10256" max="10256" width="1" bestFit="1" customWidth="1"/>
    <col min="10257" max="10257" width="3.6640625" bestFit="1" customWidth="1"/>
    <col min="10258" max="10258" width="2.88671875" bestFit="1" customWidth="1"/>
    <col min="10259" max="10259" width="1.88671875" bestFit="1" customWidth="1"/>
    <col min="10260" max="10260" width="2.88671875" bestFit="1" customWidth="1"/>
    <col min="10261" max="10261" width="11.33203125" bestFit="1" customWidth="1"/>
    <col min="10497" max="10498" width="4.6640625" bestFit="1" customWidth="1"/>
    <col min="10499" max="10502" width="1" bestFit="1" customWidth="1"/>
    <col min="10503" max="10503" width="0.6640625" bestFit="1" customWidth="1"/>
    <col min="10504" max="10504" width="0.33203125" bestFit="1" customWidth="1"/>
    <col min="10505" max="10505" width="23.44140625" bestFit="1" customWidth="1"/>
    <col min="10506" max="10506" width="1" bestFit="1" customWidth="1"/>
    <col min="10507" max="10507" width="8.44140625" bestFit="1" customWidth="1"/>
    <col min="10508" max="10508" width="9.33203125" bestFit="1" customWidth="1"/>
    <col min="10509" max="10509" width="1" bestFit="1" customWidth="1"/>
    <col min="10510" max="10510" width="8.44140625" bestFit="1" customWidth="1"/>
    <col min="10511" max="10511" width="4.6640625" bestFit="1" customWidth="1"/>
    <col min="10512" max="10512" width="1" bestFit="1" customWidth="1"/>
    <col min="10513" max="10513" width="3.6640625" bestFit="1" customWidth="1"/>
    <col min="10514" max="10514" width="2.88671875" bestFit="1" customWidth="1"/>
    <col min="10515" max="10515" width="1.88671875" bestFit="1" customWidth="1"/>
    <col min="10516" max="10516" width="2.88671875" bestFit="1" customWidth="1"/>
    <col min="10517" max="10517" width="11.33203125" bestFit="1" customWidth="1"/>
    <col min="10753" max="10754" width="4.6640625" bestFit="1" customWidth="1"/>
    <col min="10755" max="10758" width="1" bestFit="1" customWidth="1"/>
    <col min="10759" max="10759" width="0.6640625" bestFit="1" customWidth="1"/>
    <col min="10760" max="10760" width="0.33203125" bestFit="1" customWidth="1"/>
    <col min="10761" max="10761" width="23.44140625" bestFit="1" customWidth="1"/>
    <col min="10762" max="10762" width="1" bestFit="1" customWidth="1"/>
    <col min="10763" max="10763" width="8.44140625" bestFit="1" customWidth="1"/>
    <col min="10764" max="10764" width="9.33203125" bestFit="1" customWidth="1"/>
    <col min="10765" max="10765" width="1" bestFit="1" customWidth="1"/>
    <col min="10766" max="10766" width="8.44140625" bestFit="1" customWidth="1"/>
    <col min="10767" max="10767" width="4.6640625" bestFit="1" customWidth="1"/>
    <col min="10768" max="10768" width="1" bestFit="1" customWidth="1"/>
    <col min="10769" max="10769" width="3.6640625" bestFit="1" customWidth="1"/>
    <col min="10770" max="10770" width="2.88671875" bestFit="1" customWidth="1"/>
    <col min="10771" max="10771" width="1.88671875" bestFit="1" customWidth="1"/>
    <col min="10772" max="10772" width="2.88671875" bestFit="1" customWidth="1"/>
    <col min="10773" max="10773" width="11.33203125" bestFit="1" customWidth="1"/>
    <col min="11009" max="11010" width="4.6640625" bestFit="1" customWidth="1"/>
    <col min="11011" max="11014" width="1" bestFit="1" customWidth="1"/>
    <col min="11015" max="11015" width="0.6640625" bestFit="1" customWidth="1"/>
    <col min="11016" max="11016" width="0.33203125" bestFit="1" customWidth="1"/>
    <col min="11017" max="11017" width="23.44140625" bestFit="1" customWidth="1"/>
    <col min="11018" max="11018" width="1" bestFit="1" customWidth="1"/>
    <col min="11019" max="11019" width="8.44140625" bestFit="1" customWidth="1"/>
    <col min="11020" max="11020" width="9.33203125" bestFit="1" customWidth="1"/>
    <col min="11021" max="11021" width="1" bestFit="1" customWidth="1"/>
    <col min="11022" max="11022" width="8.44140625" bestFit="1" customWidth="1"/>
    <col min="11023" max="11023" width="4.6640625" bestFit="1" customWidth="1"/>
    <col min="11024" max="11024" width="1" bestFit="1" customWidth="1"/>
    <col min="11025" max="11025" width="3.6640625" bestFit="1" customWidth="1"/>
    <col min="11026" max="11026" width="2.88671875" bestFit="1" customWidth="1"/>
    <col min="11027" max="11027" width="1.88671875" bestFit="1" customWidth="1"/>
    <col min="11028" max="11028" width="2.88671875" bestFit="1" customWidth="1"/>
    <col min="11029" max="11029" width="11.33203125" bestFit="1" customWidth="1"/>
    <col min="11265" max="11266" width="4.6640625" bestFit="1" customWidth="1"/>
    <col min="11267" max="11270" width="1" bestFit="1" customWidth="1"/>
    <col min="11271" max="11271" width="0.6640625" bestFit="1" customWidth="1"/>
    <col min="11272" max="11272" width="0.33203125" bestFit="1" customWidth="1"/>
    <col min="11273" max="11273" width="23.44140625" bestFit="1" customWidth="1"/>
    <col min="11274" max="11274" width="1" bestFit="1" customWidth="1"/>
    <col min="11275" max="11275" width="8.44140625" bestFit="1" customWidth="1"/>
    <col min="11276" max="11276" width="9.33203125" bestFit="1" customWidth="1"/>
    <col min="11277" max="11277" width="1" bestFit="1" customWidth="1"/>
    <col min="11278" max="11278" width="8.44140625" bestFit="1" customWidth="1"/>
    <col min="11279" max="11279" width="4.6640625" bestFit="1" customWidth="1"/>
    <col min="11280" max="11280" width="1" bestFit="1" customWidth="1"/>
    <col min="11281" max="11281" width="3.6640625" bestFit="1" customWidth="1"/>
    <col min="11282" max="11282" width="2.88671875" bestFit="1" customWidth="1"/>
    <col min="11283" max="11283" width="1.88671875" bestFit="1" customWidth="1"/>
    <col min="11284" max="11284" width="2.88671875" bestFit="1" customWidth="1"/>
    <col min="11285" max="11285" width="11.33203125" bestFit="1" customWidth="1"/>
    <col min="11521" max="11522" width="4.6640625" bestFit="1" customWidth="1"/>
    <col min="11523" max="11526" width="1" bestFit="1" customWidth="1"/>
    <col min="11527" max="11527" width="0.6640625" bestFit="1" customWidth="1"/>
    <col min="11528" max="11528" width="0.33203125" bestFit="1" customWidth="1"/>
    <col min="11529" max="11529" width="23.44140625" bestFit="1" customWidth="1"/>
    <col min="11530" max="11530" width="1" bestFit="1" customWidth="1"/>
    <col min="11531" max="11531" width="8.44140625" bestFit="1" customWidth="1"/>
    <col min="11532" max="11532" width="9.33203125" bestFit="1" customWidth="1"/>
    <col min="11533" max="11533" width="1" bestFit="1" customWidth="1"/>
    <col min="11534" max="11534" width="8.44140625" bestFit="1" customWidth="1"/>
    <col min="11535" max="11535" width="4.6640625" bestFit="1" customWidth="1"/>
    <col min="11536" max="11536" width="1" bestFit="1" customWidth="1"/>
    <col min="11537" max="11537" width="3.6640625" bestFit="1" customWidth="1"/>
    <col min="11538" max="11538" width="2.88671875" bestFit="1" customWidth="1"/>
    <col min="11539" max="11539" width="1.88671875" bestFit="1" customWidth="1"/>
    <col min="11540" max="11540" width="2.88671875" bestFit="1" customWidth="1"/>
    <col min="11541" max="11541" width="11.33203125" bestFit="1" customWidth="1"/>
    <col min="11777" max="11778" width="4.6640625" bestFit="1" customWidth="1"/>
    <col min="11779" max="11782" width="1" bestFit="1" customWidth="1"/>
    <col min="11783" max="11783" width="0.6640625" bestFit="1" customWidth="1"/>
    <col min="11784" max="11784" width="0.33203125" bestFit="1" customWidth="1"/>
    <col min="11785" max="11785" width="23.44140625" bestFit="1" customWidth="1"/>
    <col min="11786" max="11786" width="1" bestFit="1" customWidth="1"/>
    <col min="11787" max="11787" width="8.44140625" bestFit="1" customWidth="1"/>
    <col min="11788" max="11788" width="9.33203125" bestFit="1" customWidth="1"/>
    <col min="11789" max="11789" width="1" bestFit="1" customWidth="1"/>
    <col min="11790" max="11790" width="8.44140625" bestFit="1" customWidth="1"/>
    <col min="11791" max="11791" width="4.6640625" bestFit="1" customWidth="1"/>
    <col min="11792" max="11792" width="1" bestFit="1" customWidth="1"/>
    <col min="11793" max="11793" width="3.6640625" bestFit="1" customWidth="1"/>
    <col min="11794" max="11794" width="2.88671875" bestFit="1" customWidth="1"/>
    <col min="11795" max="11795" width="1.88671875" bestFit="1" customWidth="1"/>
    <col min="11796" max="11796" width="2.88671875" bestFit="1" customWidth="1"/>
    <col min="11797" max="11797" width="11.33203125" bestFit="1" customWidth="1"/>
    <col min="12033" max="12034" width="4.6640625" bestFit="1" customWidth="1"/>
    <col min="12035" max="12038" width="1" bestFit="1" customWidth="1"/>
    <col min="12039" max="12039" width="0.6640625" bestFit="1" customWidth="1"/>
    <col min="12040" max="12040" width="0.33203125" bestFit="1" customWidth="1"/>
    <col min="12041" max="12041" width="23.44140625" bestFit="1" customWidth="1"/>
    <col min="12042" max="12042" width="1" bestFit="1" customWidth="1"/>
    <col min="12043" max="12043" width="8.44140625" bestFit="1" customWidth="1"/>
    <col min="12044" max="12044" width="9.33203125" bestFit="1" customWidth="1"/>
    <col min="12045" max="12045" width="1" bestFit="1" customWidth="1"/>
    <col min="12046" max="12046" width="8.44140625" bestFit="1" customWidth="1"/>
    <col min="12047" max="12047" width="4.6640625" bestFit="1" customWidth="1"/>
    <col min="12048" max="12048" width="1" bestFit="1" customWidth="1"/>
    <col min="12049" max="12049" width="3.6640625" bestFit="1" customWidth="1"/>
    <col min="12050" max="12050" width="2.88671875" bestFit="1" customWidth="1"/>
    <col min="12051" max="12051" width="1.88671875" bestFit="1" customWidth="1"/>
    <col min="12052" max="12052" width="2.88671875" bestFit="1" customWidth="1"/>
    <col min="12053" max="12053" width="11.33203125" bestFit="1" customWidth="1"/>
    <col min="12289" max="12290" width="4.6640625" bestFit="1" customWidth="1"/>
    <col min="12291" max="12294" width="1" bestFit="1" customWidth="1"/>
    <col min="12295" max="12295" width="0.6640625" bestFit="1" customWidth="1"/>
    <col min="12296" max="12296" width="0.33203125" bestFit="1" customWidth="1"/>
    <col min="12297" max="12297" width="23.44140625" bestFit="1" customWidth="1"/>
    <col min="12298" max="12298" width="1" bestFit="1" customWidth="1"/>
    <col min="12299" max="12299" width="8.44140625" bestFit="1" customWidth="1"/>
    <col min="12300" max="12300" width="9.33203125" bestFit="1" customWidth="1"/>
    <col min="12301" max="12301" width="1" bestFit="1" customWidth="1"/>
    <col min="12302" max="12302" width="8.44140625" bestFit="1" customWidth="1"/>
    <col min="12303" max="12303" width="4.6640625" bestFit="1" customWidth="1"/>
    <col min="12304" max="12304" width="1" bestFit="1" customWidth="1"/>
    <col min="12305" max="12305" width="3.6640625" bestFit="1" customWidth="1"/>
    <col min="12306" max="12306" width="2.88671875" bestFit="1" customWidth="1"/>
    <col min="12307" max="12307" width="1.88671875" bestFit="1" customWidth="1"/>
    <col min="12308" max="12308" width="2.88671875" bestFit="1" customWidth="1"/>
    <col min="12309" max="12309" width="11.33203125" bestFit="1" customWidth="1"/>
    <col min="12545" max="12546" width="4.6640625" bestFit="1" customWidth="1"/>
    <col min="12547" max="12550" width="1" bestFit="1" customWidth="1"/>
    <col min="12551" max="12551" width="0.6640625" bestFit="1" customWidth="1"/>
    <col min="12552" max="12552" width="0.33203125" bestFit="1" customWidth="1"/>
    <col min="12553" max="12553" width="23.44140625" bestFit="1" customWidth="1"/>
    <col min="12554" max="12554" width="1" bestFit="1" customWidth="1"/>
    <col min="12555" max="12555" width="8.44140625" bestFit="1" customWidth="1"/>
    <col min="12556" max="12556" width="9.33203125" bestFit="1" customWidth="1"/>
    <col min="12557" max="12557" width="1" bestFit="1" customWidth="1"/>
    <col min="12558" max="12558" width="8.44140625" bestFit="1" customWidth="1"/>
    <col min="12559" max="12559" width="4.6640625" bestFit="1" customWidth="1"/>
    <col min="12560" max="12560" width="1" bestFit="1" customWidth="1"/>
    <col min="12561" max="12561" width="3.6640625" bestFit="1" customWidth="1"/>
    <col min="12562" max="12562" width="2.88671875" bestFit="1" customWidth="1"/>
    <col min="12563" max="12563" width="1.88671875" bestFit="1" customWidth="1"/>
    <col min="12564" max="12564" width="2.88671875" bestFit="1" customWidth="1"/>
    <col min="12565" max="12565" width="11.33203125" bestFit="1" customWidth="1"/>
    <col min="12801" max="12802" width="4.6640625" bestFit="1" customWidth="1"/>
    <col min="12803" max="12806" width="1" bestFit="1" customWidth="1"/>
    <col min="12807" max="12807" width="0.6640625" bestFit="1" customWidth="1"/>
    <col min="12808" max="12808" width="0.33203125" bestFit="1" customWidth="1"/>
    <col min="12809" max="12809" width="23.44140625" bestFit="1" customWidth="1"/>
    <col min="12810" max="12810" width="1" bestFit="1" customWidth="1"/>
    <col min="12811" max="12811" width="8.44140625" bestFit="1" customWidth="1"/>
    <col min="12812" max="12812" width="9.33203125" bestFit="1" customWidth="1"/>
    <col min="12813" max="12813" width="1" bestFit="1" customWidth="1"/>
    <col min="12814" max="12814" width="8.44140625" bestFit="1" customWidth="1"/>
    <col min="12815" max="12815" width="4.6640625" bestFit="1" customWidth="1"/>
    <col min="12816" max="12816" width="1" bestFit="1" customWidth="1"/>
    <col min="12817" max="12817" width="3.6640625" bestFit="1" customWidth="1"/>
    <col min="12818" max="12818" width="2.88671875" bestFit="1" customWidth="1"/>
    <col min="12819" max="12819" width="1.88671875" bestFit="1" customWidth="1"/>
    <col min="12820" max="12820" width="2.88671875" bestFit="1" customWidth="1"/>
    <col min="12821" max="12821" width="11.33203125" bestFit="1" customWidth="1"/>
    <col min="13057" max="13058" width="4.6640625" bestFit="1" customWidth="1"/>
    <col min="13059" max="13062" width="1" bestFit="1" customWidth="1"/>
    <col min="13063" max="13063" width="0.6640625" bestFit="1" customWidth="1"/>
    <col min="13064" max="13064" width="0.33203125" bestFit="1" customWidth="1"/>
    <col min="13065" max="13065" width="23.44140625" bestFit="1" customWidth="1"/>
    <col min="13066" max="13066" width="1" bestFit="1" customWidth="1"/>
    <col min="13067" max="13067" width="8.44140625" bestFit="1" customWidth="1"/>
    <col min="13068" max="13068" width="9.33203125" bestFit="1" customWidth="1"/>
    <col min="13069" max="13069" width="1" bestFit="1" customWidth="1"/>
    <col min="13070" max="13070" width="8.44140625" bestFit="1" customWidth="1"/>
    <col min="13071" max="13071" width="4.6640625" bestFit="1" customWidth="1"/>
    <col min="13072" max="13072" width="1" bestFit="1" customWidth="1"/>
    <col min="13073" max="13073" width="3.6640625" bestFit="1" customWidth="1"/>
    <col min="13074" max="13074" width="2.88671875" bestFit="1" customWidth="1"/>
    <col min="13075" max="13075" width="1.88671875" bestFit="1" customWidth="1"/>
    <col min="13076" max="13076" width="2.88671875" bestFit="1" customWidth="1"/>
    <col min="13077" max="13077" width="11.33203125" bestFit="1" customWidth="1"/>
    <col min="13313" max="13314" width="4.6640625" bestFit="1" customWidth="1"/>
    <col min="13315" max="13318" width="1" bestFit="1" customWidth="1"/>
    <col min="13319" max="13319" width="0.6640625" bestFit="1" customWidth="1"/>
    <col min="13320" max="13320" width="0.33203125" bestFit="1" customWidth="1"/>
    <col min="13321" max="13321" width="23.44140625" bestFit="1" customWidth="1"/>
    <col min="13322" max="13322" width="1" bestFit="1" customWidth="1"/>
    <col min="13323" max="13323" width="8.44140625" bestFit="1" customWidth="1"/>
    <col min="13324" max="13324" width="9.33203125" bestFit="1" customWidth="1"/>
    <col min="13325" max="13325" width="1" bestFit="1" customWidth="1"/>
    <col min="13326" max="13326" width="8.44140625" bestFit="1" customWidth="1"/>
    <col min="13327" max="13327" width="4.6640625" bestFit="1" customWidth="1"/>
    <col min="13328" max="13328" width="1" bestFit="1" customWidth="1"/>
    <col min="13329" max="13329" width="3.6640625" bestFit="1" customWidth="1"/>
    <col min="13330" max="13330" width="2.88671875" bestFit="1" customWidth="1"/>
    <col min="13331" max="13331" width="1.88671875" bestFit="1" customWidth="1"/>
    <col min="13332" max="13332" width="2.88671875" bestFit="1" customWidth="1"/>
    <col min="13333" max="13333" width="11.33203125" bestFit="1" customWidth="1"/>
    <col min="13569" max="13570" width="4.6640625" bestFit="1" customWidth="1"/>
    <col min="13571" max="13574" width="1" bestFit="1" customWidth="1"/>
    <col min="13575" max="13575" width="0.6640625" bestFit="1" customWidth="1"/>
    <col min="13576" max="13576" width="0.33203125" bestFit="1" customWidth="1"/>
    <col min="13577" max="13577" width="23.44140625" bestFit="1" customWidth="1"/>
    <col min="13578" max="13578" width="1" bestFit="1" customWidth="1"/>
    <col min="13579" max="13579" width="8.44140625" bestFit="1" customWidth="1"/>
    <col min="13580" max="13580" width="9.33203125" bestFit="1" customWidth="1"/>
    <col min="13581" max="13581" width="1" bestFit="1" customWidth="1"/>
    <col min="13582" max="13582" width="8.44140625" bestFit="1" customWidth="1"/>
    <col min="13583" max="13583" width="4.6640625" bestFit="1" customWidth="1"/>
    <col min="13584" max="13584" width="1" bestFit="1" customWidth="1"/>
    <col min="13585" max="13585" width="3.6640625" bestFit="1" customWidth="1"/>
    <col min="13586" max="13586" width="2.88671875" bestFit="1" customWidth="1"/>
    <col min="13587" max="13587" width="1.88671875" bestFit="1" customWidth="1"/>
    <col min="13588" max="13588" width="2.88671875" bestFit="1" customWidth="1"/>
    <col min="13589" max="13589" width="11.33203125" bestFit="1" customWidth="1"/>
    <col min="13825" max="13826" width="4.6640625" bestFit="1" customWidth="1"/>
    <col min="13827" max="13830" width="1" bestFit="1" customWidth="1"/>
    <col min="13831" max="13831" width="0.6640625" bestFit="1" customWidth="1"/>
    <col min="13832" max="13832" width="0.33203125" bestFit="1" customWidth="1"/>
    <col min="13833" max="13833" width="23.44140625" bestFit="1" customWidth="1"/>
    <col min="13834" max="13834" width="1" bestFit="1" customWidth="1"/>
    <col min="13835" max="13835" width="8.44140625" bestFit="1" customWidth="1"/>
    <col min="13836" max="13836" width="9.33203125" bestFit="1" customWidth="1"/>
    <col min="13837" max="13837" width="1" bestFit="1" customWidth="1"/>
    <col min="13838" max="13838" width="8.44140625" bestFit="1" customWidth="1"/>
    <col min="13839" max="13839" width="4.6640625" bestFit="1" customWidth="1"/>
    <col min="13840" max="13840" width="1" bestFit="1" customWidth="1"/>
    <col min="13841" max="13841" width="3.6640625" bestFit="1" customWidth="1"/>
    <col min="13842" max="13842" width="2.88671875" bestFit="1" customWidth="1"/>
    <col min="13843" max="13843" width="1.88671875" bestFit="1" customWidth="1"/>
    <col min="13844" max="13844" width="2.88671875" bestFit="1" customWidth="1"/>
    <col min="13845" max="13845" width="11.33203125" bestFit="1" customWidth="1"/>
    <col min="14081" max="14082" width="4.6640625" bestFit="1" customWidth="1"/>
    <col min="14083" max="14086" width="1" bestFit="1" customWidth="1"/>
    <col min="14087" max="14087" width="0.6640625" bestFit="1" customWidth="1"/>
    <col min="14088" max="14088" width="0.33203125" bestFit="1" customWidth="1"/>
    <col min="14089" max="14089" width="23.44140625" bestFit="1" customWidth="1"/>
    <col min="14090" max="14090" width="1" bestFit="1" customWidth="1"/>
    <col min="14091" max="14091" width="8.44140625" bestFit="1" customWidth="1"/>
    <col min="14092" max="14092" width="9.33203125" bestFit="1" customWidth="1"/>
    <col min="14093" max="14093" width="1" bestFit="1" customWidth="1"/>
    <col min="14094" max="14094" width="8.44140625" bestFit="1" customWidth="1"/>
    <col min="14095" max="14095" width="4.6640625" bestFit="1" customWidth="1"/>
    <col min="14096" max="14096" width="1" bestFit="1" customWidth="1"/>
    <col min="14097" max="14097" width="3.6640625" bestFit="1" customWidth="1"/>
    <col min="14098" max="14098" width="2.88671875" bestFit="1" customWidth="1"/>
    <col min="14099" max="14099" width="1.88671875" bestFit="1" customWidth="1"/>
    <col min="14100" max="14100" width="2.88671875" bestFit="1" customWidth="1"/>
    <col min="14101" max="14101" width="11.33203125" bestFit="1" customWidth="1"/>
    <col min="14337" max="14338" width="4.6640625" bestFit="1" customWidth="1"/>
    <col min="14339" max="14342" width="1" bestFit="1" customWidth="1"/>
    <col min="14343" max="14343" width="0.6640625" bestFit="1" customWidth="1"/>
    <col min="14344" max="14344" width="0.33203125" bestFit="1" customWidth="1"/>
    <col min="14345" max="14345" width="23.44140625" bestFit="1" customWidth="1"/>
    <col min="14346" max="14346" width="1" bestFit="1" customWidth="1"/>
    <col min="14347" max="14347" width="8.44140625" bestFit="1" customWidth="1"/>
    <col min="14348" max="14348" width="9.33203125" bestFit="1" customWidth="1"/>
    <col min="14349" max="14349" width="1" bestFit="1" customWidth="1"/>
    <col min="14350" max="14350" width="8.44140625" bestFit="1" customWidth="1"/>
    <col min="14351" max="14351" width="4.6640625" bestFit="1" customWidth="1"/>
    <col min="14352" max="14352" width="1" bestFit="1" customWidth="1"/>
    <col min="14353" max="14353" width="3.6640625" bestFit="1" customWidth="1"/>
    <col min="14354" max="14354" width="2.88671875" bestFit="1" customWidth="1"/>
    <col min="14355" max="14355" width="1.88671875" bestFit="1" customWidth="1"/>
    <col min="14356" max="14356" width="2.88671875" bestFit="1" customWidth="1"/>
    <col min="14357" max="14357" width="11.33203125" bestFit="1" customWidth="1"/>
    <col min="14593" max="14594" width="4.6640625" bestFit="1" customWidth="1"/>
    <col min="14595" max="14598" width="1" bestFit="1" customWidth="1"/>
    <col min="14599" max="14599" width="0.6640625" bestFit="1" customWidth="1"/>
    <col min="14600" max="14600" width="0.33203125" bestFit="1" customWidth="1"/>
    <col min="14601" max="14601" width="23.44140625" bestFit="1" customWidth="1"/>
    <col min="14602" max="14602" width="1" bestFit="1" customWidth="1"/>
    <col min="14603" max="14603" width="8.44140625" bestFit="1" customWidth="1"/>
    <col min="14604" max="14604" width="9.33203125" bestFit="1" customWidth="1"/>
    <col min="14605" max="14605" width="1" bestFit="1" customWidth="1"/>
    <col min="14606" max="14606" width="8.44140625" bestFit="1" customWidth="1"/>
    <col min="14607" max="14607" width="4.6640625" bestFit="1" customWidth="1"/>
    <col min="14608" max="14608" width="1" bestFit="1" customWidth="1"/>
    <col min="14609" max="14609" width="3.6640625" bestFit="1" customWidth="1"/>
    <col min="14610" max="14610" width="2.88671875" bestFit="1" customWidth="1"/>
    <col min="14611" max="14611" width="1.88671875" bestFit="1" customWidth="1"/>
    <col min="14612" max="14612" width="2.88671875" bestFit="1" customWidth="1"/>
    <col min="14613" max="14613" width="11.33203125" bestFit="1" customWidth="1"/>
    <col min="14849" max="14850" width="4.6640625" bestFit="1" customWidth="1"/>
    <col min="14851" max="14854" width="1" bestFit="1" customWidth="1"/>
    <col min="14855" max="14855" width="0.6640625" bestFit="1" customWidth="1"/>
    <col min="14856" max="14856" width="0.33203125" bestFit="1" customWidth="1"/>
    <col min="14857" max="14857" width="23.44140625" bestFit="1" customWidth="1"/>
    <col min="14858" max="14858" width="1" bestFit="1" customWidth="1"/>
    <col min="14859" max="14859" width="8.44140625" bestFit="1" customWidth="1"/>
    <col min="14860" max="14860" width="9.33203125" bestFit="1" customWidth="1"/>
    <col min="14861" max="14861" width="1" bestFit="1" customWidth="1"/>
    <col min="14862" max="14862" width="8.44140625" bestFit="1" customWidth="1"/>
    <col min="14863" max="14863" width="4.6640625" bestFit="1" customWidth="1"/>
    <col min="14864" max="14864" width="1" bestFit="1" customWidth="1"/>
    <col min="14865" max="14865" width="3.6640625" bestFit="1" customWidth="1"/>
    <col min="14866" max="14866" width="2.88671875" bestFit="1" customWidth="1"/>
    <col min="14867" max="14867" width="1.88671875" bestFit="1" customWidth="1"/>
    <col min="14868" max="14868" width="2.88671875" bestFit="1" customWidth="1"/>
    <col min="14869" max="14869" width="11.33203125" bestFit="1" customWidth="1"/>
    <col min="15105" max="15106" width="4.6640625" bestFit="1" customWidth="1"/>
    <col min="15107" max="15110" width="1" bestFit="1" customWidth="1"/>
    <col min="15111" max="15111" width="0.6640625" bestFit="1" customWidth="1"/>
    <col min="15112" max="15112" width="0.33203125" bestFit="1" customWidth="1"/>
    <col min="15113" max="15113" width="23.44140625" bestFit="1" customWidth="1"/>
    <col min="15114" max="15114" width="1" bestFit="1" customWidth="1"/>
    <col min="15115" max="15115" width="8.44140625" bestFit="1" customWidth="1"/>
    <col min="15116" max="15116" width="9.33203125" bestFit="1" customWidth="1"/>
    <col min="15117" max="15117" width="1" bestFit="1" customWidth="1"/>
    <col min="15118" max="15118" width="8.44140625" bestFit="1" customWidth="1"/>
    <col min="15119" max="15119" width="4.6640625" bestFit="1" customWidth="1"/>
    <col min="15120" max="15120" width="1" bestFit="1" customWidth="1"/>
    <col min="15121" max="15121" width="3.6640625" bestFit="1" customWidth="1"/>
    <col min="15122" max="15122" width="2.88671875" bestFit="1" customWidth="1"/>
    <col min="15123" max="15123" width="1.88671875" bestFit="1" customWidth="1"/>
    <col min="15124" max="15124" width="2.88671875" bestFit="1" customWidth="1"/>
    <col min="15125" max="15125" width="11.33203125" bestFit="1" customWidth="1"/>
    <col min="15361" max="15362" width="4.6640625" bestFit="1" customWidth="1"/>
    <col min="15363" max="15366" width="1" bestFit="1" customWidth="1"/>
    <col min="15367" max="15367" width="0.6640625" bestFit="1" customWidth="1"/>
    <col min="15368" max="15368" width="0.33203125" bestFit="1" customWidth="1"/>
    <col min="15369" max="15369" width="23.44140625" bestFit="1" customWidth="1"/>
    <col min="15370" max="15370" width="1" bestFit="1" customWidth="1"/>
    <col min="15371" max="15371" width="8.44140625" bestFit="1" customWidth="1"/>
    <col min="15372" max="15372" width="9.33203125" bestFit="1" customWidth="1"/>
    <col min="15373" max="15373" width="1" bestFit="1" customWidth="1"/>
    <col min="15374" max="15374" width="8.44140625" bestFit="1" customWidth="1"/>
    <col min="15375" max="15375" width="4.6640625" bestFit="1" customWidth="1"/>
    <col min="15376" max="15376" width="1" bestFit="1" customWidth="1"/>
    <col min="15377" max="15377" width="3.6640625" bestFit="1" customWidth="1"/>
    <col min="15378" max="15378" width="2.88671875" bestFit="1" customWidth="1"/>
    <col min="15379" max="15379" width="1.88671875" bestFit="1" customWidth="1"/>
    <col min="15380" max="15380" width="2.88671875" bestFit="1" customWidth="1"/>
    <col min="15381" max="15381" width="11.33203125" bestFit="1" customWidth="1"/>
    <col min="15617" max="15618" width="4.6640625" bestFit="1" customWidth="1"/>
    <col min="15619" max="15622" width="1" bestFit="1" customWidth="1"/>
    <col min="15623" max="15623" width="0.6640625" bestFit="1" customWidth="1"/>
    <col min="15624" max="15624" width="0.33203125" bestFit="1" customWidth="1"/>
    <col min="15625" max="15625" width="23.44140625" bestFit="1" customWidth="1"/>
    <col min="15626" max="15626" width="1" bestFit="1" customWidth="1"/>
    <col min="15627" max="15627" width="8.44140625" bestFit="1" customWidth="1"/>
    <col min="15628" max="15628" width="9.33203125" bestFit="1" customWidth="1"/>
    <col min="15629" max="15629" width="1" bestFit="1" customWidth="1"/>
    <col min="15630" max="15630" width="8.44140625" bestFit="1" customWidth="1"/>
    <col min="15631" max="15631" width="4.6640625" bestFit="1" customWidth="1"/>
    <col min="15632" max="15632" width="1" bestFit="1" customWidth="1"/>
    <col min="15633" max="15633" width="3.6640625" bestFit="1" customWidth="1"/>
    <col min="15634" max="15634" width="2.88671875" bestFit="1" customWidth="1"/>
    <col min="15635" max="15635" width="1.88671875" bestFit="1" customWidth="1"/>
    <col min="15636" max="15636" width="2.88671875" bestFit="1" customWidth="1"/>
    <col min="15637" max="15637" width="11.33203125" bestFit="1" customWidth="1"/>
    <col min="15873" max="15874" width="4.6640625" bestFit="1" customWidth="1"/>
    <col min="15875" max="15878" width="1" bestFit="1" customWidth="1"/>
    <col min="15879" max="15879" width="0.6640625" bestFit="1" customWidth="1"/>
    <col min="15880" max="15880" width="0.33203125" bestFit="1" customWidth="1"/>
    <col min="15881" max="15881" width="23.44140625" bestFit="1" customWidth="1"/>
    <col min="15882" max="15882" width="1" bestFit="1" customWidth="1"/>
    <col min="15883" max="15883" width="8.44140625" bestFit="1" customWidth="1"/>
    <col min="15884" max="15884" width="9.33203125" bestFit="1" customWidth="1"/>
    <col min="15885" max="15885" width="1" bestFit="1" customWidth="1"/>
    <col min="15886" max="15886" width="8.44140625" bestFit="1" customWidth="1"/>
    <col min="15887" max="15887" width="4.6640625" bestFit="1" customWidth="1"/>
    <col min="15888" max="15888" width="1" bestFit="1" customWidth="1"/>
    <col min="15889" max="15889" width="3.6640625" bestFit="1" customWidth="1"/>
    <col min="15890" max="15890" width="2.88671875" bestFit="1" customWidth="1"/>
    <col min="15891" max="15891" width="1.88671875" bestFit="1" customWidth="1"/>
    <col min="15892" max="15892" width="2.88671875" bestFit="1" customWidth="1"/>
    <col min="15893" max="15893" width="11.33203125" bestFit="1" customWidth="1"/>
    <col min="16129" max="16130" width="4.6640625" bestFit="1" customWidth="1"/>
    <col min="16131" max="16134" width="1" bestFit="1" customWidth="1"/>
    <col min="16135" max="16135" width="0.6640625" bestFit="1" customWidth="1"/>
    <col min="16136" max="16136" width="0.33203125" bestFit="1" customWidth="1"/>
    <col min="16137" max="16137" width="23.44140625" bestFit="1" customWidth="1"/>
    <col min="16138" max="16138" width="1" bestFit="1" customWidth="1"/>
    <col min="16139" max="16139" width="8.44140625" bestFit="1" customWidth="1"/>
    <col min="16140" max="16140" width="9.33203125" bestFit="1" customWidth="1"/>
    <col min="16141" max="16141" width="1" bestFit="1" customWidth="1"/>
    <col min="16142" max="16142" width="8.44140625" bestFit="1" customWidth="1"/>
    <col min="16143" max="16143" width="4.6640625" bestFit="1" customWidth="1"/>
    <col min="16144" max="16144" width="1" bestFit="1" customWidth="1"/>
    <col min="16145" max="16145" width="3.6640625" bestFit="1" customWidth="1"/>
    <col min="16146" max="16146" width="2.88671875" bestFit="1" customWidth="1"/>
    <col min="16147" max="16147" width="1.88671875" bestFit="1" customWidth="1"/>
    <col min="16148" max="16148" width="2.88671875" bestFit="1" customWidth="1"/>
    <col min="16149" max="16149" width="11.33203125" bestFit="1" customWidth="1"/>
  </cols>
  <sheetData>
    <row r="1" spans="1:21" ht="13.35" customHeight="1">
      <c r="A1" s="854"/>
      <c r="B1" s="854"/>
      <c r="C1" s="854"/>
      <c r="D1" s="854"/>
      <c r="E1" s="854"/>
      <c r="F1" s="854"/>
      <c r="G1" s="854"/>
      <c r="H1" s="854" t="s">
        <v>638</v>
      </c>
      <c r="I1" s="854"/>
      <c r="J1" s="854"/>
      <c r="K1" s="854"/>
      <c r="L1" s="854"/>
      <c r="M1" s="854"/>
      <c r="N1" s="854"/>
      <c r="O1" s="854"/>
      <c r="P1" s="854"/>
      <c r="Q1" s="854"/>
      <c r="R1" s="854"/>
      <c r="S1" s="856" t="s">
        <v>1356</v>
      </c>
      <c r="T1" s="856"/>
      <c r="U1" s="856"/>
    </row>
    <row r="2" spans="1:21" ht="13.35" customHeight="1">
      <c r="A2" s="854"/>
      <c r="B2" s="854"/>
      <c r="C2" s="854"/>
      <c r="D2" s="854"/>
      <c r="E2" s="854"/>
      <c r="F2" s="854"/>
      <c r="G2" s="854"/>
      <c r="H2" s="854"/>
      <c r="I2" s="854"/>
      <c r="J2" s="854"/>
      <c r="K2" s="854"/>
      <c r="L2" s="854"/>
      <c r="M2" s="854"/>
      <c r="N2" s="854"/>
      <c r="O2" s="854"/>
      <c r="P2" s="854"/>
      <c r="Q2" s="854"/>
      <c r="R2" s="854"/>
      <c r="S2" s="856"/>
      <c r="T2" s="856"/>
      <c r="U2" s="856"/>
    </row>
    <row r="3" spans="1:21" ht="13.35" customHeight="1">
      <c r="A3" s="857"/>
      <c r="B3" s="857"/>
      <c r="C3" s="857"/>
      <c r="D3" s="857"/>
      <c r="E3" s="857"/>
      <c r="F3" s="857"/>
      <c r="G3" s="857"/>
      <c r="H3" s="857" t="s">
        <v>639</v>
      </c>
      <c r="I3" s="857"/>
      <c r="J3" s="857"/>
      <c r="K3" s="857"/>
      <c r="L3" s="857"/>
      <c r="M3" s="857"/>
      <c r="N3" s="857"/>
      <c r="O3" s="857"/>
      <c r="P3" s="857"/>
      <c r="Q3" s="857"/>
      <c r="R3" s="857"/>
      <c r="S3" s="858"/>
      <c r="T3" s="858"/>
      <c r="U3" s="858"/>
    </row>
    <row r="4" spans="1:21" ht="13.35" customHeight="1">
      <c r="A4" s="854"/>
      <c r="B4" s="854"/>
      <c r="C4" s="854"/>
      <c r="D4" s="854"/>
      <c r="E4" s="854"/>
      <c r="F4" s="854"/>
      <c r="G4" s="854"/>
      <c r="H4" s="854"/>
      <c r="I4" s="854"/>
      <c r="J4" s="854"/>
      <c r="K4" s="854"/>
      <c r="L4" s="854"/>
      <c r="M4" s="854"/>
      <c r="N4" s="854"/>
      <c r="O4" s="854"/>
      <c r="P4" s="854"/>
      <c r="Q4" s="854"/>
      <c r="R4" s="854"/>
      <c r="S4" s="856"/>
      <c r="T4" s="856"/>
      <c r="U4" s="856"/>
    </row>
    <row r="5" spans="1:21" ht="19.350000000000001" customHeight="1">
      <c r="A5" s="855" t="s">
        <v>640</v>
      </c>
      <c r="B5" s="855"/>
      <c r="C5" s="855"/>
      <c r="D5" s="855"/>
      <c r="E5" s="855"/>
      <c r="F5" s="855" t="s">
        <v>1357</v>
      </c>
      <c r="G5" s="855"/>
      <c r="H5" s="855"/>
      <c r="I5" s="855"/>
      <c r="J5" s="855"/>
      <c r="K5" s="855"/>
      <c r="L5" s="855"/>
      <c r="M5" s="855"/>
      <c r="N5" s="855"/>
      <c r="O5" s="855"/>
      <c r="P5" s="859" t="s">
        <v>1358</v>
      </c>
      <c r="Q5" s="859"/>
      <c r="R5" s="859"/>
      <c r="S5" s="859"/>
      <c r="T5" s="859"/>
      <c r="U5" s="859"/>
    </row>
    <row r="6" spans="1:21" ht="9.6" customHeight="1">
      <c r="A6" s="855" t="s">
        <v>1176</v>
      </c>
      <c r="B6" s="855"/>
      <c r="C6" s="855"/>
      <c r="D6" s="855"/>
      <c r="E6" s="855"/>
      <c r="F6" s="855"/>
      <c r="G6" s="855"/>
      <c r="H6" s="855"/>
      <c r="I6" s="855"/>
      <c r="J6" s="855"/>
      <c r="K6" s="855"/>
      <c r="L6" s="855"/>
      <c r="M6" s="855"/>
      <c r="N6" s="855"/>
      <c r="O6" s="855"/>
      <c r="P6" s="859"/>
      <c r="Q6" s="855"/>
      <c r="R6" s="855"/>
      <c r="S6" s="855"/>
      <c r="T6" s="855"/>
      <c r="U6" s="855"/>
    </row>
    <row r="7" spans="1:21" ht="10.95" customHeight="1">
      <c r="A7" s="860"/>
      <c r="B7" s="860"/>
      <c r="C7" s="860"/>
      <c r="D7" s="860"/>
      <c r="E7" s="860"/>
      <c r="F7" s="860"/>
      <c r="G7" s="860"/>
      <c r="H7" s="860"/>
      <c r="I7" s="860"/>
      <c r="J7" s="860"/>
      <c r="K7" s="860"/>
      <c r="L7" s="860"/>
      <c r="M7" s="860"/>
      <c r="N7" s="860"/>
      <c r="O7" s="860"/>
      <c r="P7" s="860"/>
      <c r="Q7" s="860"/>
      <c r="R7" s="860"/>
      <c r="S7" s="860"/>
      <c r="T7" s="860"/>
      <c r="U7" s="860"/>
    </row>
    <row r="8" spans="1:21" ht="22.95" customHeight="1">
      <c r="A8" s="861" t="s">
        <v>641</v>
      </c>
      <c r="B8" s="862"/>
      <c r="C8" s="861" t="s">
        <v>278</v>
      </c>
      <c r="D8" s="863"/>
      <c r="E8" s="863"/>
      <c r="F8" s="863"/>
      <c r="G8" s="863"/>
      <c r="H8" s="863"/>
      <c r="I8" s="863"/>
      <c r="J8" s="863"/>
      <c r="K8" s="863"/>
      <c r="L8" s="863"/>
      <c r="M8" s="863"/>
      <c r="N8" s="863"/>
      <c r="O8" s="863"/>
      <c r="P8" s="863"/>
      <c r="Q8" s="862"/>
      <c r="R8" s="864" t="s">
        <v>580</v>
      </c>
      <c r="S8" s="865"/>
      <c r="T8" s="866"/>
      <c r="U8" s="556" t="s">
        <v>592</v>
      </c>
    </row>
    <row r="9" spans="1:21" ht="9.6" customHeight="1">
      <c r="A9" s="851">
        <v>100001</v>
      </c>
      <c r="B9" s="852"/>
      <c r="C9" s="851" t="s">
        <v>642</v>
      </c>
      <c r="D9" s="853"/>
      <c r="E9" s="853"/>
      <c r="F9" s="853"/>
      <c r="G9" s="853"/>
      <c r="H9" s="853"/>
      <c r="I9" s="853"/>
      <c r="J9" s="853"/>
      <c r="K9" s="853"/>
      <c r="L9" s="853"/>
      <c r="M9" s="853"/>
      <c r="N9" s="853"/>
      <c r="O9" s="853"/>
      <c r="P9" s="853"/>
      <c r="Q9" s="853"/>
      <c r="R9" s="853"/>
      <c r="S9" s="853"/>
      <c r="T9" s="853"/>
      <c r="U9" s="852"/>
    </row>
    <row r="10" spans="1:21" ht="19.350000000000001" customHeight="1">
      <c r="A10" s="845">
        <v>40001</v>
      </c>
      <c r="B10" s="846"/>
      <c r="C10" s="845" t="s">
        <v>1177</v>
      </c>
      <c r="D10" s="847"/>
      <c r="E10" s="847"/>
      <c r="F10" s="847"/>
      <c r="G10" s="847"/>
      <c r="H10" s="847"/>
      <c r="I10" s="847"/>
      <c r="J10" s="847"/>
      <c r="K10" s="847"/>
      <c r="L10" s="847"/>
      <c r="M10" s="847"/>
      <c r="N10" s="847"/>
      <c r="O10" s="847"/>
      <c r="P10" s="847"/>
      <c r="Q10" s="846"/>
      <c r="R10" s="848" t="s">
        <v>643</v>
      </c>
      <c r="S10" s="849"/>
      <c r="T10" s="850"/>
      <c r="U10" s="557">
        <v>0.68</v>
      </c>
    </row>
    <row r="11" spans="1:21" ht="9.6" customHeight="1">
      <c r="A11" s="845">
        <v>40003</v>
      </c>
      <c r="B11" s="846"/>
      <c r="C11" s="845" t="s">
        <v>1178</v>
      </c>
      <c r="D11" s="847"/>
      <c r="E11" s="847"/>
      <c r="F11" s="847"/>
      <c r="G11" s="847"/>
      <c r="H11" s="847"/>
      <c r="I11" s="847"/>
      <c r="J11" s="847"/>
      <c r="K11" s="847"/>
      <c r="L11" s="847"/>
      <c r="M11" s="847"/>
      <c r="N11" s="847"/>
      <c r="O11" s="847"/>
      <c r="P11" s="847"/>
      <c r="Q11" s="846"/>
      <c r="R11" s="848" t="s">
        <v>828</v>
      </c>
      <c r="S11" s="849"/>
      <c r="T11" s="850"/>
      <c r="U11" s="558">
        <v>51.44</v>
      </c>
    </row>
    <row r="12" spans="1:21" ht="9.6" customHeight="1">
      <c r="A12" s="845">
        <v>40004</v>
      </c>
      <c r="B12" s="846"/>
      <c r="C12" s="845" t="s">
        <v>1179</v>
      </c>
      <c r="D12" s="847"/>
      <c r="E12" s="847"/>
      <c r="F12" s="847"/>
      <c r="G12" s="847"/>
      <c r="H12" s="847"/>
      <c r="I12" s="847"/>
      <c r="J12" s="847"/>
      <c r="K12" s="847"/>
      <c r="L12" s="847"/>
      <c r="M12" s="847"/>
      <c r="N12" s="847"/>
      <c r="O12" s="847"/>
      <c r="P12" s="847"/>
      <c r="Q12" s="846"/>
      <c r="R12" s="848" t="s">
        <v>828</v>
      </c>
      <c r="S12" s="849"/>
      <c r="T12" s="850"/>
      <c r="U12" s="559">
        <v>128.62</v>
      </c>
    </row>
    <row r="13" spans="1:21" ht="9.6" customHeight="1">
      <c r="A13" s="845">
        <v>40005</v>
      </c>
      <c r="B13" s="846"/>
      <c r="C13" s="845" t="s">
        <v>644</v>
      </c>
      <c r="D13" s="847"/>
      <c r="E13" s="847"/>
      <c r="F13" s="847"/>
      <c r="G13" s="847"/>
      <c r="H13" s="847"/>
      <c r="I13" s="847"/>
      <c r="J13" s="847"/>
      <c r="K13" s="847"/>
      <c r="L13" s="847"/>
      <c r="M13" s="847"/>
      <c r="N13" s="847"/>
      <c r="O13" s="847"/>
      <c r="P13" s="847"/>
      <c r="Q13" s="846"/>
      <c r="R13" s="848" t="s">
        <v>645</v>
      </c>
      <c r="S13" s="849"/>
      <c r="T13" s="850"/>
      <c r="U13" s="557">
        <v>3.25</v>
      </c>
    </row>
    <row r="14" spans="1:21" ht="9.6" customHeight="1">
      <c r="A14" s="845">
        <v>40006</v>
      </c>
      <c r="B14" s="846"/>
      <c r="C14" s="845" t="s">
        <v>646</v>
      </c>
      <c r="D14" s="847"/>
      <c r="E14" s="847"/>
      <c r="F14" s="847"/>
      <c r="G14" s="847"/>
      <c r="H14" s="847"/>
      <c r="I14" s="847"/>
      <c r="J14" s="847"/>
      <c r="K14" s="847"/>
      <c r="L14" s="847"/>
      <c r="M14" s="847"/>
      <c r="N14" s="847"/>
      <c r="O14" s="847"/>
      <c r="P14" s="847"/>
      <c r="Q14" s="846"/>
      <c r="R14" s="848" t="s">
        <v>647</v>
      </c>
      <c r="S14" s="849"/>
      <c r="T14" s="850"/>
      <c r="U14" s="557">
        <v>2.95</v>
      </c>
    </row>
    <row r="15" spans="1:21" ht="9.6" customHeight="1">
      <c r="A15" s="845">
        <v>40010</v>
      </c>
      <c r="B15" s="846"/>
      <c r="C15" s="845" t="s">
        <v>648</v>
      </c>
      <c r="D15" s="847"/>
      <c r="E15" s="847"/>
      <c r="F15" s="847"/>
      <c r="G15" s="847"/>
      <c r="H15" s="847"/>
      <c r="I15" s="847"/>
      <c r="J15" s="847"/>
      <c r="K15" s="847"/>
      <c r="L15" s="847"/>
      <c r="M15" s="847"/>
      <c r="N15" s="847"/>
      <c r="O15" s="847"/>
      <c r="P15" s="847"/>
      <c r="Q15" s="846"/>
      <c r="R15" s="848" t="s">
        <v>645</v>
      </c>
      <c r="S15" s="849"/>
      <c r="T15" s="850"/>
      <c r="U15" s="557">
        <v>3.75</v>
      </c>
    </row>
    <row r="16" spans="1:21" ht="9.6" customHeight="1">
      <c r="A16" s="845">
        <v>40011</v>
      </c>
      <c r="B16" s="846"/>
      <c r="C16" s="845" t="s">
        <v>649</v>
      </c>
      <c r="D16" s="847"/>
      <c r="E16" s="847"/>
      <c r="F16" s="847"/>
      <c r="G16" s="847"/>
      <c r="H16" s="847"/>
      <c r="I16" s="847"/>
      <c r="J16" s="847"/>
      <c r="K16" s="847"/>
      <c r="L16" s="847"/>
      <c r="M16" s="847"/>
      <c r="N16" s="847"/>
      <c r="O16" s="847"/>
      <c r="P16" s="847"/>
      <c r="Q16" s="846"/>
      <c r="R16" s="848" t="s">
        <v>645</v>
      </c>
      <c r="S16" s="849"/>
      <c r="T16" s="850"/>
      <c r="U16" s="557">
        <v>8.66</v>
      </c>
    </row>
    <row r="17" spans="1:21" ht="9.6" customHeight="1">
      <c r="A17" s="845">
        <v>40012</v>
      </c>
      <c r="B17" s="846"/>
      <c r="C17" s="845" t="s">
        <v>650</v>
      </c>
      <c r="D17" s="847"/>
      <c r="E17" s="847"/>
      <c r="F17" s="847"/>
      <c r="G17" s="847"/>
      <c r="H17" s="847"/>
      <c r="I17" s="847"/>
      <c r="J17" s="847"/>
      <c r="K17" s="847"/>
      <c r="L17" s="847"/>
      <c r="M17" s="847"/>
      <c r="N17" s="847"/>
      <c r="O17" s="847"/>
      <c r="P17" s="847"/>
      <c r="Q17" s="846"/>
      <c r="R17" s="848" t="s">
        <v>645</v>
      </c>
      <c r="S17" s="849"/>
      <c r="T17" s="850"/>
      <c r="U17" s="558">
        <v>43.22</v>
      </c>
    </row>
    <row r="18" spans="1:21" ht="9.6" customHeight="1">
      <c r="A18" s="845">
        <v>40015</v>
      </c>
      <c r="B18" s="846"/>
      <c r="C18" s="845" t="s">
        <v>651</v>
      </c>
      <c r="D18" s="847"/>
      <c r="E18" s="847"/>
      <c r="F18" s="847"/>
      <c r="G18" s="847"/>
      <c r="H18" s="847"/>
      <c r="I18" s="847"/>
      <c r="J18" s="847"/>
      <c r="K18" s="847"/>
      <c r="L18" s="847"/>
      <c r="M18" s="847"/>
      <c r="N18" s="847"/>
      <c r="O18" s="847"/>
      <c r="P18" s="847"/>
      <c r="Q18" s="846"/>
      <c r="R18" s="848" t="s">
        <v>645</v>
      </c>
      <c r="S18" s="849"/>
      <c r="T18" s="850"/>
      <c r="U18" s="557">
        <v>9.32</v>
      </c>
    </row>
    <row r="19" spans="1:21" ht="9.6" customHeight="1">
      <c r="A19" s="845">
        <v>40016</v>
      </c>
      <c r="B19" s="846"/>
      <c r="C19" s="845" t="s">
        <v>652</v>
      </c>
      <c r="D19" s="847"/>
      <c r="E19" s="847"/>
      <c r="F19" s="847"/>
      <c r="G19" s="847"/>
      <c r="H19" s="847"/>
      <c r="I19" s="847"/>
      <c r="J19" s="847"/>
      <c r="K19" s="847"/>
      <c r="L19" s="847"/>
      <c r="M19" s="847"/>
      <c r="N19" s="847"/>
      <c r="O19" s="847"/>
      <c r="P19" s="847"/>
      <c r="Q19" s="846"/>
      <c r="R19" s="848" t="s">
        <v>645</v>
      </c>
      <c r="S19" s="849"/>
      <c r="T19" s="850"/>
      <c r="U19" s="558">
        <v>10.78</v>
      </c>
    </row>
    <row r="20" spans="1:21" ht="9.6" customHeight="1">
      <c r="A20" s="845">
        <v>40017</v>
      </c>
      <c r="B20" s="846"/>
      <c r="C20" s="845" t="s">
        <v>653</v>
      </c>
      <c r="D20" s="847"/>
      <c r="E20" s="847"/>
      <c r="F20" s="847"/>
      <c r="G20" s="847"/>
      <c r="H20" s="847"/>
      <c r="I20" s="847"/>
      <c r="J20" s="847"/>
      <c r="K20" s="847"/>
      <c r="L20" s="847"/>
      <c r="M20" s="847"/>
      <c r="N20" s="847"/>
      <c r="O20" s="847"/>
      <c r="P20" s="847"/>
      <c r="Q20" s="846"/>
      <c r="R20" s="848" t="s">
        <v>645</v>
      </c>
      <c r="S20" s="849"/>
      <c r="T20" s="850"/>
      <c r="U20" s="558">
        <v>11.42</v>
      </c>
    </row>
    <row r="21" spans="1:21" ht="9.6" customHeight="1">
      <c r="A21" s="845">
        <v>40018</v>
      </c>
      <c r="B21" s="846"/>
      <c r="C21" s="845" t="s">
        <v>654</v>
      </c>
      <c r="D21" s="847"/>
      <c r="E21" s="847"/>
      <c r="F21" s="847"/>
      <c r="G21" s="847"/>
      <c r="H21" s="847"/>
      <c r="I21" s="847"/>
      <c r="J21" s="847"/>
      <c r="K21" s="847"/>
      <c r="L21" s="847"/>
      <c r="M21" s="847"/>
      <c r="N21" s="847"/>
      <c r="O21" s="847"/>
      <c r="P21" s="847"/>
      <c r="Q21" s="846"/>
      <c r="R21" s="848" t="s">
        <v>645</v>
      </c>
      <c r="S21" s="849"/>
      <c r="T21" s="850"/>
      <c r="U21" s="558">
        <v>12.81</v>
      </c>
    </row>
    <row r="22" spans="1:21" ht="9.6" customHeight="1">
      <c r="A22" s="845">
        <v>40019</v>
      </c>
      <c r="B22" s="846"/>
      <c r="C22" s="845" t="s">
        <v>655</v>
      </c>
      <c r="D22" s="847"/>
      <c r="E22" s="847"/>
      <c r="F22" s="847"/>
      <c r="G22" s="847"/>
      <c r="H22" s="847"/>
      <c r="I22" s="847"/>
      <c r="J22" s="847"/>
      <c r="K22" s="847"/>
      <c r="L22" s="847"/>
      <c r="M22" s="847"/>
      <c r="N22" s="847"/>
      <c r="O22" s="847"/>
      <c r="P22" s="847"/>
      <c r="Q22" s="846"/>
      <c r="R22" s="848" t="s">
        <v>645</v>
      </c>
      <c r="S22" s="849"/>
      <c r="T22" s="850"/>
      <c r="U22" s="558">
        <v>13.52</v>
      </c>
    </row>
    <row r="23" spans="1:21" ht="9.6" customHeight="1">
      <c r="A23" s="845">
        <v>40020</v>
      </c>
      <c r="B23" s="846"/>
      <c r="C23" s="845" t="s">
        <v>656</v>
      </c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7"/>
      <c r="P23" s="847"/>
      <c r="Q23" s="846"/>
      <c r="R23" s="848" t="s">
        <v>645</v>
      </c>
      <c r="S23" s="849"/>
      <c r="T23" s="850"/>
      <c r="U23" s="558">
        <v>14.17</v>
      </c>
    </row>
    <row r="24" spans="1:21" ht="9.6" customHeight="1">
      <c r="A24" s="845">
        <v>40021</v>
      </c>
      <c r="B24" s="846"/>
      <c r="C24" s="845" t="s">
        <v>657</v>
      </c>
      <c r="D24" s="847"/>
      <c r="E24" s="847"/>
      <c r="F24" s="847"/>
      <c r="G24" s="847"/>
      <c r="H24" s="847"/>
      <c r="I24" s="847"/>
      <c r="J24" s="847"/>
      <c r="K24" s="847"/>
      <c r="L24" s="847"/>
      <c r="M24" s="847"/>
      <c r="N24" s="847"/>
      <c r="O24" s="847"/>
      <c r="P24" s="847"/>
      <c r="Q24" s="846"/>
      <c r="R24" s="848" t="s">
        <v>645</v>
      </c>
      <c r="S24" s="849"/>
      <c r="T24" s="850"/>
      <c r="U24" s="558">
        <v>15.39</v>
      </c>
    </row>
    <row r="25" spans="1:21" ht="9.6" customHeight="1">
      <c r="A25" s="845">
        <v>40022</v>
      </c>
      <c r="B25" s="846"/>
      <c r="C25" s="845" t="s">
        <v>658</v>
      </c>
      <c r="D25" s="847"/>
      <c r="E25" s="847"/>
      <c r="F25" s="847"/>
      <c r="G25" s="847"/>
      <c r="H25" s="847"/>
      <c r="I25" s="847"/>
      <c r="J25" s="847"/>
      <c r="K25" s="847"/>
      <c r="L25" s="847"/>
      <c r="M25" s="847"/>
      <c r="N25" s="847"/>
      <c r="O25" s="847"/>
      <c r="P25" s="847"/>
      <c r="Q25" s="846"/>
      <c r="R25" s="848" t="s">
        <v>645</v>
      </c>
      <c r="S25" s="849"/>
      <c r="T25" s="850"/>
      <c r="U25" s="558">
        <v>15.86</v>
      </c>
    </row>
    <row r="26" spans="1:21" ht="9.6" customHeight="1">
      <c r="A26" s="845">
        <v>40023</v>
      </c>
      <c r="B26" s="846"/>
      <c r="C26" s="845" t="s">
        <v>659</v>
      </c>
      <c r="D26" s="847"/>
      <c r="E26" s="847"/>
      <c r="F26" s="847"/>
      <c r="G26" s="847"/>
      <c r="H26" s="847"/>
      <c r="I26" s="847"/>
      <c r="J26" s="847"/>
      <c r="K26" s="847"/>
      <c r="L26" s="847"/>
      <c r="M26" s="847"/>
      <c r="N26" s="847"/>
      <c r="O26" s="847"/>
      <c r="P26" s="847"/>
      <c r="Q26" s="846"/>
      <c r="R26" s="848" t="s">
        <v>645</v>
      </c>
      <c r="S26" s="849"/>
      <c r="T26" s="850"/>
      <c r="U26" s="558">
        <v>16.27</v>
      </c>
    </row>
    <row r="27" spans="1:21" ht="9.6" customHeight="1">
      <c r="A27" s="845">
        <v>40024</v>
      </c>
      <c r="B27" s="846"/>
      <c r="C27" s="845" t="s">
        <v>660</v>
      </c>
      <c r="D27" s="847"/>
      <c r="E27" s="847"/>
      <c r="F27" s="847"/>
      <c r="G27" s="847"/>
      <c r="H27" s="847"/>
      <c r="I27" s="847"/>
      <c r="J27" s="847"/>
      <c r="K27" s="847"/>
      <c r="L27" s="847"/>
      <c r="M27" s="847"/>
      <c r="N27" s="847"/>
      <c r="O27" s="847"/>
      <c r="P27" s="847"/>
      <c r="Q27" s="846"/>
      <c r="R27" s="848" t="s">
        <v>645</v>
      </c>
      <c r="S27" s="849"/>
      <c r="T27" s="850"/>
      <c r="U27" s="558">
        <v>17.649999999999999</v>
      </c>
    </row>
    <row r="28" spans="1:21" ht="9.6" customHeight="1">
      <c r="A28" s="845">
        <v>40025</v>
      </c>
      <c r="B28" s="846"/>
      <c r="C28" s="845" t="s">
        <v>661</v>
      </c>
      <c r="D28" s="847"/>
      <c r="E28" s="847"/>
      <c r="F28" s="847"/>
      <c r="G28" s="847"/>
      <c r="H28" s="847"/>
      <c r="I28" s="847"/>
      <c r="J28" s="847"/>
      <c r="K28" s="847"/>
      <c r="L28" s="847"/>
      <c r="M28" s="847"/>
      <c r="N28" s="847"/>
      <c r="O28" s="847"/>
      <c r="P28" s="847"/>
      <c r="Q28" s="846"/>
      <c r="R28" s="848" t="s">
        <v>645</v>
      </c>
      <c r="S28" s="849"/>
      <c r="T28" s="850"/>
      <c r="U28" s="558">
        <v>20.21</v>
      </c>
    </row>
    <row r="29" spans="1:21" ht="9.6" customHeight="1">
      <c r="A29" s="845">
        <v>40026</v>
      </c>
      <c r="B29" s="846"/>
      <c r="C29" s="845" t="s">
        <v>662</v>
      </c>
      <c r="D29" s="847"/>
      <c r="E29" s="847"/>
      <c r="F29" s="847"/>
      <c r="G29" s="847"/>
      <c r="H29" s="847"/>
      <c r="I29" s="847"/>
      <c r="J29" s="847"/>
      <c r="K29" s="847"/>
      <c r="L29" s="847"/>
      <c r="M29" s="847"/>
      <c r="N29" s="847"/>
      <c r="O29" s="847"/>
      <c r="P29" s="847"/>
      <c r="Q29" s="846"/>
      <c r="R29" s="848" t="s">
        <v>645</v>
      </c>
      <c r="S29" s="849"/>
      <c r="T29" s="850"/>
      <c r="U29" s="558">
        <v>28.22</v>
      </c>
    </row>
    <row r="30" spans="1:21" ht="9.6" customHeight="1">
      <c r="A30" s="845">
        <v>40027</v>
      </c>
      <c r="B30" s="846"/>
      <c r="C30" s="845" t="s">
        <v>663</v>
      </c>
      <c r="D30" s="847"/>
      <c r="E30" s="847"/>
      <c r="F30" s="847"/>
      <c r="G30" s="847"/>
      <c r="H30" s="847"/>
      <c r="I30" s="847"/>
      <c r="J30" s="847"/>
      <c r="K30" s="847"/>
      <c r="L30" s="847"/>
      <c r="M30" s="847"/>
      <c r="N30" s="847"/>
      <c r="O30" s="847"/>
      <c r="P30" s="847"/>
      <c r="Q30" s="846"/>
      <c r="R30" s="848" t="s">
        <v>645</v>
      </c>
      <c r="S30" s="849"/>
      <c r="T30" s="850"/>
      <c r="U30" s="558">
        <v>38.54</v>
      </c>
    </row>
    <row r="31" spans="1:21" ht="9.6" customHeight="1">
      <c r="A31" s="845">
        <v>40030</v>
      </c>
      <c r="B31" s="846"/>
      <c r="C31" s="845" t="s">
        <v>664</v>
      </c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7"/>
      <c r="P31" s="847"/>
      <c r="Q31" s="846"/>
      <c r="R31" s="848" t="s">
        <v>645</v>
      </c>
      <c r="S31" s="849"/>
      <c r="T31" s="850"/>
      <c r="U31" s="558">
        <v>12.83</v>
      </c>
    </row>
    <row r="32" spans="1:21" ht="9.6" customHeight="1">
      <c r="A32" s="845">
        <v>40031</v>
      </c>
      <c r="B32" s="846"/>
      <c r="C32" s="845" t="s">
        <v>665</v>
      </c>
      <c r="D32" s="847"/>
      <c r="E32" s="847"/>
      <c r="F32" s="847"/>
      <c r="G32" s="847"/>
      <c r="H32" s="847"/>
      <c r="I32" s="847"/>
      <c r="J32" s="847"/>
      <c r="K32" s="847"/>
      <c r="L32" s="847"/>
      <c r="M32" s="847"/>
      <c r="N32" s="847"/>
      <c r="O32" s="847"/>
      <c r="P32" s="847"/>
      <c r="Q32" s="846"/>
      <c r="R32" s="848" t="s">
        <v>645</v>
      </c>
      <c r="S32" s="849"/>
      <c r="T32" s="850"/>
      <c r="U32" s="558">
        <v>14.12</v>
      </c>
    </row>
    <row r="33" spans="1:21" ht="9.6" customHeight="1">
      <c r="A33" s="845">
        <v>40032</v>
      </c>
      <c r="B33" s="846"/>
      <c r="C33" s="845" t="s">
        <v>666</v>
      </c>
      <c r="D33" s="847"/>
      <c r="E33" s="847"/>
      <c r="F33" s="847"/>
      <c r="G33" s="847"/>
      <c r="H33" s="847"/>
      <c r="I33" s="847"/>
      <c r="J33" s="847"/>
      <c r="K33" s="847"/>
      <c r="L33" s="847"/>
      <c r="M33" s="847"/>
      <c r="N33" s="847"/>
      <c r="O33" s="847"/>
      <c r="P33" s="847"/>
      <c r="Q33" s="846"/>
      <c r="R33" s="848" t="s">
        <v>645</v>
      </c>
      <c r="S33" s="849"/>
      <c r="T33" s="850"/>
      <c r="U33" s="558">
        <v>14.69</v>
      </c>
    </row>
    <row r="34" spans="1:21" ht="9.6" customHeight="1">
      <c r="A34" s="845">
        <v>40033</v>
      </c>
      <c r="B34" s="846"/>
      <c r="C34" s="845" t="s">
        <v>667</v>
      </c>
      <c r="D34" s="847"/>
      <c r="E34" s="847"/>
      <c r="F34" s="847"/>
      <c r="G34" s="847"/>
      <c r="H34" s="847"/>
      <c r="I34" s="847"/>
      <c r="J34" s="847"/>
      <c r="K34" s="847"/>
      <c r="L34" s="847"/>
      <c r="M34" s="847"/>
      <c r="N34" s="847"/>
      <c r="O34" s="847"/>
      <c r="P34" s="847"/>
      <c r="Q34" s="846"/>
      <c r="R34" s="848" t="s">
        <v>645</v>
      </c>
      <c r="S34" s="849"/>
      <c r="T34" s="850"/>
      <c r="U34" s="558">
        <v>16.649999999999999</v>
      </c>
    </row>
    <row r="35" spans="1:21" ht="9.6" customHeight="1">
      <c r="A35" s="845">
        <v>40034</v>
      </c>
      <c r="B35" s="846"/>
      <c r="C35" s="845" t="s">
        <v>668</v>
      </c>
      <c r="D35" s="847"/>
      <c r="E35" s="847"/>
      <c r="F35" s="847"/>
      <c r="G35" s="847"/>
      <c r="H35" s="847"/>
      <c r="I35" s="847"/>
      <c r="J35" s="847"/>
      <c r="K35" s="847"/>
      <c r="L35" s="847"/>
      <c r="M35" s="847"/>
      <c r="N35" s="847"/>
      <c r="O35" s="847"/>
      <c r="P35" s="847"/>
      <c r="Q35" s="846"/>
      <c r="R35" s="848" t="s">
        <v>645</v>
      </c>
      <c r="S35" s="849"/>
      <c r="T35" s="850"/>
      <c r="U35" s="558">
        <v>17.52</v>
      </c>
    </row>
    <row r="36" spans="1:21" ht="9.6" customHeight="1">
      <c r="A36" s="845">
        <v>40035</v>
      </c>
      <c r="B36" s="846"/>
      <c r="C36" s="845" t="s">
        <v>669</v>
      </c>
      <c r="D36" s="847"/>
      <c r="E36" s="847"/>
      <c r="F36" s="847"/>
      <c r="G36" s="847"/>
      <c r="H36" s="847"/>
      <c r="I36" s="847"/>
      <c r="J36" s="847"/>
      <c r="K36" s="847"/>
      <c r="L36" s="847"/>
      <c r="M36" s="847"/>
      <c r="N36" s="847"/>
      <c r="O36" s="847"/>
      <c r="P36" s="847"/>
      <c r="Q36" s="846"/>
      <c r="R36" s="848" t="s">
        <v>645</v>
      </c>
      <c r="S36" s="849"/>
      <c r="T36" s="850"/>
      <c r="U36" s="558">
        <v>18.309999999999999</v>
      </c>
    </row>
    <row r="37" spans="1:21" ht="9.6" customHeight="1">
      <c r="A37" s="845">
        <v>40036</v>
      </c>
      <c r="B37" s="846"/>
      <c r="C37" s="845" t="s">
        <v>670</v>
      </c>
      <c r="D37" s="847"/>
      <c r="E37" s="847"/>
      <c r="F37" s="847"/>
      <c r="G37" s="847"/>
      <c r="H37" s="847"/>
      <c r="I37" s="847"/>
      <c r="J37" s="847"/>
      <c r="K37" s="847"/>
      <c r="L37" s="847"/>
      <c r="M37" s="847"/>
      <c r="N37" s="847"/>
      <c r="O37" s="847"/>
      <c r="P37" s="847"/>
      <c r="Q37" s="846"/>
      <c r="R37" s="848" t="s">
        <v>645</v>
      </c>
      <c r="S37" s="849"/>
      <c r="T37" s="850"/>
      <c r="U37" s="558">
        <v>19.940000000000001</v>
      </c>
    </row>
    <row r="38" spans="1:21" ht="9.6" customHeight="1">
      <c r="A38" s="845">
        <v>40037</v>
      </c>
      <c r="B38" s="846"/>
      <c r="C38" s="845" t="s">
        <v>671</v>
      </c>
      <c r="D38" s="847"/>
      <c r="E38" s="847"/>
      <c r="F38" s="847"/>
      <c r="G38" s="847"/>
      <c r="H38" s="847"/>
      <c r="I38" s="847"/>
      <c r="J38" s="847"/>
      <c r="K38" s="847"/>
      <c r="L38" s="847"/>
      <c r="M38" s="847"/>
      <c r="N38" s="847"/>
      <c r="O38" s="847"/>
      <c r="P38" s="847"/>
      <c r="Q38" s="846"/>
      <c r="R38" s="848" t="s">
        <v>645</v>
      </c>
      <c r="S38" s="849"/>
      <c r="T38" s="850"/>
      <c r="U38" s="558">
        <v>20.54</v>
      </c>
    </row>
    <row r="39" spans="1:21" ht="9.6" customHeight="1">
      <c r="A39" s="845">
        <v>40038</v>
      </c>
      <c r="B39" s="846"/>
      <c r="C39" s="845" t="s">
        <v>672</v>
      </c>
      <c r="D39" s="847"/>
      <c r="E39" s="847"/>
      <c r="F39" s="847"/>
      <c r="G39" s="847"/>
      <c r="H39" s="847"/>
      <c r="I39" s="847"/>
      <c r="J39" s="847"/>
      <c r="K39" s="847"/>
      <c r="L39" s="847"/>
      <c r="M39" s="847"/>
      <c r="N39" s="847"/>
      <c r="O39" s="847"/>
      <c r="P39" s="847"/>
      <c r="Q39" s="846"/>
      <c r="R39" s="848" t="s">
        <v>645</v>
      </c>
      <c r="S39" s="849"/>
      <c r="T39" s="850"/>
      <c r="U39" s="558">
        <v>20.96</v>
      </c>
    </row>
    <row r="40" spans="1:21" ht="9.6" customHeight="1">
      <c r="A40" s="845">
        <v>40039</v>
      </c>
      <c r="B40" s="846"/>
      <c r="C40" s="845" t="s">
        <v>673</v>
      </c>
      <c r="D40" s="847"/>
      <c r="E40" s="847"/>
      <c r="F40" s="847"/>
      <c r="G40" s="847"/>
      <c r="H40" s="847"/>
      <c r="I40" s="847"/>
      <c r="J40" s="847"/>
      <c r="K40" s="847"/>
      <c r="L40" s="847"/>
      <c r="M40" s="847"/>
      <c r="N40" s="847"/>
      <c r="O40" s="847"/>
      <c r="P40" s="847"/>
      <c r="Q40" s="846"/>
      <c r="R40" s="848" t="s">
        <v>645</v>
      </c>
      <c r="S40" s="849"/>
      <c r="T40" s="850"/>
      <c r="U40" s="558">
        <v>22.96</v>
      </c>
    </row>
    <row r="41" spans="1:21" ht="9.6" customHeight="1">
      <c r="A41" s="845">
        <v>40040</v>
      </c>
      <c r="B41" s="846"/>
      <c r="C41" s="845" t="s">
        <v>674</v>
      </c>
      <c r="D41" s="847"/>
      <c r="E41" s="847"/>
      <c r="F41" s="847"/>
      <c r="G41" s="847"/>
      <c r="H41" s="847"/>
      <c r="I41" s="847"/>
      <c r="J41" s="847"/>
      <c r="K41" s="847"/>
      <c r="L41" s="847"/>
      <c r="M41" s="847"/>
      <c r="N41" s="847"/>
      <c r="O41" s="847"/>
      <c r="P41" s="847"/>
      <c r="Q41" s="846"/>
      <c r="R41" s="848" t="s">
        <v>645</v>
      </c>
      <c r="S41" s="849"/>
      <c r="T41" s="850"/>
      <c r="U41" s="558">
        <v>26.14</v>
      </c>
    </row>
    <row r="42" spans="1:21" ht="9.6" customHeight="1">
      <c r="A42" s="845">
        <v>40041</v>
      </c>
      <c r="B42" s="846"/>
      <c r="C42" s="845" t="s">
        <v>675</v>
      </c>
      <c r="D42" s="847"/>
      <c r="E42" s="847"/>
      <c r="F42" s="847"/>
      <c r="G42" s="847"/>
      <c r="H42" s="847"/>
      <c r="I42" s="847"/>
      <c r="J42" s="847"/>
      <c r="K42" s="847"/>
      <c r="L42" s="847"/>
      <c r="M42" s="847"/>
      <c r="N42" s="847"/>
      <c r="O42" s="847"/>
      <c r="P42" s="847"/>
      <c r="Q42" s="846"/>
      <c r="R42" s="848" t="s">
        <v>645</v>
      </c>
      <c r="S42" s="849"/>
      <c r="T42" s="850"/>
      <c r="U42" s="558">
        <v>34.75</v>
      </c>
    </row>
    <row r="43" spans="1:21" ht="9.6" customHeight="1">
      <c r="A43" s="845">
        <v>40042</v>
      </c>
      <c r="B43" s="846"/>
      <c r="C43" s="845" t="s">
        <v>676</v>
      </c>
      <c r="D43" s="847"/>
      <c r="E43" s="847"/>
      <c r="F43" s="847"/>
      <c r="G43" s="847"/>
      <c r="H43" s="847"/>
      <c r="I43" s="847"/>
      <c r="J43" s="847"/>
      <c r="K43" s="847"/>
      <c r="L43" s="847"/>
      <c r="M43" s="847"/>
      <c r="N43" s="847"/>
      <c r="O43" s="847"/>
      <c r="P43" s="847"/>
      <c r="Q43" s="846"/>
      <c r="R43" s="848" t="s">
        <v>645</v>
      </c>
      <c r="S43" s="849"/>
      <c r="T43" s="850"/>
      <c r="U43" s="558">
        <v>48.55</v>
      </c>
    </row>
    <row r="44" spans="1:21" ht="19.350000000000001" customHeight="1">
      <c r="A44" s="845">
        <v>40045</v>
      </c>
      <c r="B44" s="846"/>
      <c r="C44" s="845" t="s">
        <v>677</v>
      </c>
      <c r="D44" s="847"/>
      <c r="E44" s="847"/>
      <c r="F44" s="847"/>
      <c r="G44" s="847"/>
      <c r="H44" s="847"/>
      <c r="I44" s="847"/>
      <c r="J44" s="847"/>
      <c r="K44" s="847"/>
      <c r="L44" s="847"/>
      <c r="M44" s="847"/>
      <c r="N44" s="847"/>
      <c r="O44" s="847"/>
      <c r="P44" s="847"/>
      <c r="Q44" s="846"/>
      <c r="R44" s="848" t="s">
        <v>645</v>
      </c>
      <c r="S44" s="849"/>
      <c r="T44" s="850"/>
      <c r="U44" s="558">
        <v>14.78</v>
      </c>
    </row>
    <row r="45" spans="1:21" ht="19.350000000000001" customHeight="1">
      <c r="A45" s="845">
        <v>40046</v>
      </c>
      <c r="B45" s="846"/>
      <c r="C45" s="845" t="s">
        <v>678</v>
      </c>
      <c r="D45" s="847"/>
      <c r="E45" s="847"/>
      <c r="F45" s="847"/>
      <c r="G45" s="847"/>
      <c r="H45" s="847"/>
      <c r="I45" s="847"/>
      <c r="J45" s="847"/>
      <c r="K45" s="847"/>
      <c r="L45" s="847"/>
      <c r="M45" s="847"/>
      <c r="N45" s="847"/>
      <c r="O45" s="847"/>
      <c r="P45" s="847"/>
      <c r="Q45" s="846"/>
      <c r="R45" s="848" t="s">
        <v>645</v>
      </c>
      <c r="S45" s="849"/>
      <c r="T45" s="850"/>
      <c r="U45" s="558">
        <v>15.71</v>
      </c>
    </row>
    <row r="46" spans="1:21" ht="19.350000000000001" customHeight="1">
      <c r="A46" s="845">
        <v>40047</v>
      </c>
      <c r="B46" s="846"/>
      <c r="C46" s="845" t="s">
        <v>679</v>
      </c>
      <c r="D46" s="847"/>
      <c r="E46" s="847"/>
      <c r="F46" s="847"/>
      <c r="G46" s="847"/>
      <c r="H46" s="847"/>
      <c r="I46" s="847"/>
      <c r="J46" s="847"/>
      <c r="K46" s="847"/>
      <c r="L46" s="847"/>
      <c r="M46" s="847"/>
      <c r="N46" s="847"/>
      <c r="O46" s="847"/>
      <c r="P46" s="847"/>
      <c r="Q46" s="846"/>
      <c r="R46" s="848" t="s">
        <v>645</v>
      </c>
      <c r="S46" s="849"/>
      <c r="T46" s="850"/>
      <c r="U46" s="558">
        <v>16.82</v>
      </c>
    </row>
    <row r="47" spans="1:21" ht="19.350000000000001" customHeight="1">
      <c r="A47" s="845">
        <v>40048</v>
      </c>
      <c r="B47" s="846"/>
      <c r="C47" s="845" t="s">
        <v>680</v>
      </c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7"/>
      <c r="P47" s="847"/>
      <c r="Q47" s="846"/>
      <c r="R47" s="848" t="s">
        <v>645</v>
      </c>
      <c r="S47" s="849"/>
      <c r="T47" s="850"/>
      <c r="U47" s="558">
        <v>17.68</v>
      </c>
    </row>
    <row r="48" spans="1:21" ht="19.350000000000001" customHeight="1">
      <c r="A48" s="845">
        <v>40049</v>
      </c>
      <c r="B48" s="846"/>
      <c r="C48" s="845" t="s">
        <v>681</v>
      </c>
      <c r="D48" s="847"/>
      <c r="E48" s="847"/>
      <c r="F48" s="847"/>
      <c r="G48" s="847"/>
      <c r="H48" s="847"/>
      <c r="I48" s="847"/>
      <c r="J48" s="847"/>
      <c r="K48" s="847"/>
      <c r="L48" s="847"/>
      <c r="M48" s="847"/>
      <c r="N48" s="847"/>
      <c r="O48" s="847"/>
      <c r="P48" s="847"/>
      <c r="Q48" s="846"/>
      <c r="R48" s="848" t="s">
        <v>645</v>
      </c>
      <c r="S48" s="849"/>
      <c r="T48" s="850"/>
      <c r="U48" s="558">
        <v>18.86</v>
      </c>
    </row>
    <row r="49" spans="1:21" ht="19.350000000000001" customHeight="1">
      <c r="A49" s="845">
        <v>40050</v>
      </c>
      <c r="B49" s="846"/>
      <c r="C49" s="845" t="s">
        <v>682</v>
      </c>
      <c r="D49" s="847"/>
      <c r="E49" s="847"/>
      <c r="F49" s="847"/>
      <c r="G49" s="847"/>
      <c r="H49" s="847"/>
      <c r="I49" s="847"/>
      <c r="J49" s="847"/>
      <c r="K49" s="847"/>
      <c r="L49" s="847"/>
      <c r="M49" s="847"/>
      <c r="N49" s="847"/>
      <c r="O49" s="847"/>
      <c r="P49" s="847"/>
      <c r="Q49" s="846"/>
      <c r="R49" s="848" t="s">
        <v>645</v>
      </c>
      <c r="S49" s="849"/>
      <c r="T49" s="850"/>
      <c r="U49" s="558">
        <v>19.55</v>
      </c>
    </row>
    <row r="50" spans="1:21" ht="19.350000000000001" customHeight="1">
      <c r="A50" s="845">
        <v>40051</v>
      </c>
      <c r="B50" s="846"/>
      <c r="C50" s="845" t="s">
        <v>683</v>
      </c>
      <c r="D50" s="847"/>
      <c r="E50" s="847"/>
      <c r="F50" s="847"/>
      <c r="G50" s="847"/>
      <c r="H50" s="847"/>
      <c r="I50" s="847"/>
      <c r="J50" s="847"/>
      <c r="K50" s="847"/>
      <c r="L50" s="847"/>
      <c r="M50" s="847"/>
      <c r="N50" s="847"/>
      <c r="O50" s="847"/>
      <c r="P50" s="847"/>
      <c r="Q50" s="846"/>
      <c r="R50" s="848" t="s">
        <v>645</v>
      </c>
      <c r="S50" s="849"/>
      <c r="T50" s="850"/>
      <c r="U50" s="558">
        <v>20.63</v>
      </c>
    </row>
    <row r="51" spans="1:21" ht="19.350000000000001" customHeight="1">
      <c r="A51" s="845">
        <v>40052</v>
      </c>
      <c r="B51" s="846"/>
      <c r="C51" s="845" t="s">
        <v>684</v>
      </c>
      <c r="D51" s="847"/>
      <c r="E51" s="847"/>
      <c r="F51" s="847"/>
      <c r="G51" s="847"/>
      <c r="H51" s="847"/>
      <c r="I51" s="847"/>
      <c r="J51" s="847"/>
      <c r="K51" s="847"/>
      <c r="L51" s="847"/>
      <c r="M51" s="847"/>
      <c r="N51" s="847"/>
      <c r="O51" s="847"/>
      <c r="P51" s="847"/>
      <c r="Q51" s="846"/>
      <c r="R51" s="848" t="s">
        <v>645</v>
      </c>
      <c r="S51" s="849"/>
      <c r="T51" s="850"/>
      <c r="U51" s="558">
        <v>21.11</v>
      </c>
    </row>
    <row r="52" spans="1:21" ht="19.350000000000001" customHeight="1">
      <c r="A52" s="845">
        <v>40053</v>
      </c>
      <c r="B52" s="846"/>
      <c r="C52" s="845" t="s">
        <v>685</v>
      </c>
      <c r="D52" s="847"/>
      <c r="E52" s="847"/>
      <c r="F52" s="847"/>
      <c r="G52" s="847"/>
      <c r="H52" s="847"/>
      <c r="I52" s="847"/>
      <c r="J52" s="847"/>
      <c r="K52" s="847"/>
      <c r="L52" s="847"/>
      <c r="M52" s="847"/>
      <c r="N52" s="847"/>
      <c r="O52" s="847"/>
      <c r="P52" s="847"/>
      <c r="Q52" s="846"/>
      <c r="R52" s="848" t="s">
        <v>645</v>
      </c>
      <c r="S52" s="849"/>
      <c r="T52" s="850"/>
      <c r="U52" s="558">
        <v>21.53</v>
      </c>
    </row>
    <row r="53" spans="1:21" ht="19.350000000000001" customHeight="1">
      <c r="A53" s="845">
        <v>40054</v>
      </c>
      <c r="B53" s="846"/>
      <c r="C53" s="845" t="s">
        <v>686</v>
      </c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7"/>
      <c r="P53" s="847"/>
      <c r="Q53" s="846"/>
      <c r="R53" s="848" t="s">
        <v>645</v>
      </c>
      <c r="S53" s="849"/>
      <c r="T53" s="850"/>
      <c r="U53" s="558">
        <v>22.85</v>
      </c>
    </row>
    <row r="54" spans="1:21" ht="19.350000000000001" customHeight="1">
      <c r="A54" s="845">
        <v>40055</v>
      </c>
      <c r="B54" s="846"/>
      <c r="C54" s="845" t="s">
        <v>687</v>
      </c>
      <c r="D54" s="847"/>
      <c r="E54" s="847"/>
      <c r="F54" s="847"/>
      <c r="G54" s="847"/>
      <c r="H54" s="847"/>
      <c r="I54" s="847"/>
      <c r="J54" s="847"/>
      <c r="K54" s="847"/>
      <c r="L54" s="847"/>
      <c r="M54" s="847"/>
      <c r="N54" s="847"/>
      <c r="O54" s="847"/>
      <c r="P54" s="847"/>
      <c r="Q54" s="846"/>
      <c r="R54" s="848" t="s">
        <v>645</v>
      </c>
      <c r="S54" s="849"/>
      <c r="T54" s="850"/>
      <c r="U54" s="558">
        <v>25.31</v>
      </c>
    </row>
    <row r="55" spans="1:21" ht="19.350000000000001" customHeight="1">
      <c r="A55" s="845">
        <v>40056</v>
      </c>
      <c r="B55" s="846"/>
      <c r="C55" s="845" t="s">
        <v>688</v>
      </c>
      <c r="D55" s="847"/>
      <c r="E55" s="847"/>
      <c r="F55" s="847"/>
      <c r="G55" s="847"/>
      <c r="H55" s="847"/>
      <c r="I55" s="847"/>
      <c r="J55" s="847"/>
      <c r="K55" s="847"/>
      <c r="L55" s="847"/>
      <c r="M55" s="847"/>
      <c r="N55" s="847"/>
      <c r="O55" s="847"/>
      <c r="P55" s="847"/>
      <c r="Q55" s="846"/>
      <c r="R55" s="848" t="s">
        <v>645</v>
      </c>
      <c r="S55" s="849"/>
      <c r="T55" s="850"/>
      <c r="U55" s="558">
        <v>32.979999999999997</v>
      </c>
    </row>
    <row r="56" spans="1:21" ht="19.350000000000001" customHeight="1">
      <c r="A56" s="845">
        <v>40057</v>
      </c>
      <c r="B56" s="846"/>
      <c r="C56" s="845" t="s">
        <v>689</v>
      </c>
      <c r="D56" s="847"/>
      <c r="E56" s="847"/>
      <c r="F56" s="847"/>
      <c r="G56" s="847"/>
      <c r="H56" s="847"/>
      <c r="I56" s="847"/>
      <c r="J56" s="847"/>
      <c r="K56" s="847"/>
      <c r="L56" s="847"/>
      <c r="M56" s="847"/>
      <c r="N56" s="847"/>
      <c r="O56" s="847"/>
      <c r="P56" s="847"/>
      <c r="Q56" s="846"/>
      <c r="R56" s="848" t="s">
        <v>645</v>
      </c>
      <c r="S56" s="849"/>
      <c r="T56" s="850"/>
      <c r="U56" s="558">
        <v>43.32</v>
      </c>
    </row>
    <row r="57" spans="1:21" ht="19.350000000000001" customHeight="1">
      <c r="A57" s="845">
        <v>40060</v>
      </c>
      <c r="B57" s="846"/>
      <c r="C57" s="845" t="s">
        <v>690</v>
      </c>
      <c r="D57" s="847"/>
      <c r="E57" s="847"/>
      <c r="F57" s="847"/>
      <c r="G57" s="847"/>
      <c r="H57" s="847"/>
      <c r="I57" s="847"/>
      <c r="J57" s="847"/>
      <c r="K57" s="847"/>
      <c r="L57" s="847"/>
      <c r="M57" s="847"/>
      <c r="N57" s="847"/>
      <c r="O57" s="847"/>
      <c r="P57" s="847"/>
      <c r="Q57" s="846"/>
      <c r="R57" s="848" t="s">
        <v>645</v>
      </c>
      <c r="S57" s="849"/>
      <c r="T57" s="850"/>
      <c r="U57" s="558">
        <v>23.15</v>
      </c>
    </row>
    <row r="58" spans="1:21" ht="19.350000000000001" customHeight="1">
      <c r="A58" s="845">
        <v>40061</v>
      </c>
      <c r="B58" s="846"/>
      <c r="C58" s="845" t="s">
        <v>691</v>
      </c>
      <c r="D58" s="847"/>
      <c r="E58" s="847"/>
      <c r="F58" s="847"/>
      <c r="G58" s="847"/>
      <c r="H58" s="847"/>
      <c r="I58" s="847"/>
      <c r="J58" s="847"/>
      <c r="K58" s="847"/>
      <c r="L58" s="847"/>
      <c r="M58" s="847"/>
      <c r="N58" s="847"/>
      <c r="O58" s="847"/>
      <c r="P58" s="847"/>
      <c r="Q58" s="846"/>
      <c r="R58" s="848" t="s">
        <v>645</v>
      </c>
      <c r="S58" s="849"/>
      <c r="T58" s="850"/>
      <c r="U58" s="558">
        <v>24.93</v>
      </c>
    </row>
    <row r="59" spans="1:21" ht="19.350000000000001" customHeight="1">
      <c r="A59" s="845">
        <v>40062</v>
      </c>
      <c r="B59" s="846"/>
      <c r="C59" s="845" t="s">
        <v>692</v>
      </c>
      <c r="D59" s="847"/>
      <c r="E59" s="847"/>
      <c r="F59" s="847"/>
      <c r="G59" s="847"/>
      <c r="H59" s="847"/>
      <c r="I59" s="847"/>
      <c r="J59" s="847"/>
      <c r="K59" s="847"/>
      <c r="L59" s="847"/>
      <c r="M59" s="847"/>
      <c r="N59" s="847"/>
      <c r="O59" s="847"/>
      <c r="P59" s="847"/>
      <c r="Q59" s="846"/>
      <c r="R59" s="848" t="s">
        <v>645</v>
      </c>
      <c r="S59" s="849"/>
      <c r="T59" s="850"/>
      <c r="U59" s="558">
        <v>25.68</v>
      </c>
    </row>
    <row r="60" spans="1:21" ht="19.350000000000001" customHeight="1">
      <c r="A60" s="845">
        <v>40063</v>
      </c>
      <c r="B60" s="846"/>
      <c r="C60" s="845" t="s">
        <v>693</v>
      </c>
      <c r="D60" s="847"/>
      <c r="E60" s="847"/>
      <c r="F60" s="847"/>
      <c r="G60" s="847"/>
      <c r="H60" s="847"/>
      <c r="I60" s="847"/>
      <c r="J60" s="847"/>
      <c r="K60" s="847"/>
      <c r="L60" s="847"/>
      <c r="M60" s="847"/>
      <c r="N60" s="847"/>
      <c r="O60" s="847"/>
      <c r="P60" s="847"/>
      <c r="Q60" s="846"/>
      <c r="R60" s="848" t="s">
        <v>645</v>
      </c>
      <c r="S60" s="849"/>
      <c r="T60" s="850"/>
      <c r="U60" s="558">
        <v>27.38</v>
      </c>
    </row>
    <row r="61" spans="1:21" ht="19.350000000000001" customHeight="1">
      <c r="A61" s="845">
        <v>40064</v>
      </c>
      <c r="B61" s="846"/>
      <c r="C61" s="845" t="s">
        <v>694</v>
      </c>
      <c r="D61" s="847"/>
      <c r="E61" s="847"/>
      <c r="F61" s="847"/>
      <c r="G61" s="847"/>
      <c r="H61" s="847"/>
      <c r="I61" s="847"/>
      <c r="J61" s="847"/>
      <c r="K61" s="847"/>
      <c r="L61" s="847"/>
      <c r="M61" s="847"/>
      <c r="N61" s="847"/>
      <c r="O61" s="847"/>
      <c r="P61" s="847"/>
      <c r="Q61" s="846"/>
      <c r="R61" s="848" t="s">
        <v>645</v>
      </c>
      <c r="S61" s="849"/>
      <c r="T61" s="850"/>
      <c r="U61" s="558">
        <v>28.22</v>
      </c>
    </row>
    <row r="62" spans="1:21" ht="19.350000000000001" customHeight="1">
      <c r="A62" s="845">
        <v>40065</v>
      </c>
      <c r="B62" s="846"/>
      <c r="C62" s="845" t="s">
        <v>695</v>
      </c>
      <c r="D62" s="847"/>
      <c r="E62" s="847"/>
      <c r="F62" s="847"/>
      <c r="G62" s="847"/>
      <c r="H62" s="847"/>
      <c r="I62" s="847"/>
      <c r="J62" s="847"/>
      <c r="K62" s="847"/>
      <c r="L62" s="847"/>
      <c r="M62" s="847"/>
      <c r="N62" s="847"/>
      <c r="O62" s="847"/>
      <c r="P62" s="847"/>
      <c r="Q62" s="846"/>
      <c r="R62" s="848" t="s">
        <v>645</v>
      </c>
      <c r="S62" s="849"/>
      <c r="T62" s="850"/>
      <c r="U62" s="558">
        <v>29.69</v>
      </c>
    </row>
    <row r="63" spans="1:21" ht="19.350000000000001" customHeight="1">
      <c r="A63" s="845">
        <v>40066</v>
      </c>
      <c r="B63" s="846"/>
      <c r="C63" s="845" t="s">
        <v>696</v>
      </c>
      <c r="D63" s="847"/>
      <c r="E63" s="847"/>
      <c r="F63" s="847"/>
      <c r="G63" s="847"/>
      <c r="H63" s="847"/>
      <c r="I63" s="847"/>
      <c r="J63" s="847"/>
      <c r="K63" s="847"/>
      <c r="L63" s="847"/>
      <c r="M63" s="847"/>
      <c r="N63" s="847"/>
      <c r="O63" s="847"/>
      <c r="P63" s="847"/>
      <c r="Q63" s="846"/>
      <c r="R63" s="848" t="s">
        <v>645</v>
      </c>
      <c r="S63" s="849"/>
      <c r="T63" s="850"/>
      <c r="U63" s="558">
        <v>30.39</v>
      </c>
    </row>
    <row r="64" spans="1:21" ht="19.350000000000001" customHeight="1">
      <c r="A64" s="845">
        <v>40067</v>
      </c>
      <c r="B64" s="846"/>
      <c r="C64" s="845" t="s">
        <v>697</v>
      </c>
      <c r="D64" s="847"/>
      <c r="E64" s="847"/>
      <c r="F64" s="847"/>
      <c r="G64" s="847"/>
      <c r="H64" s="847"/>
      <c r="I64" s="847"/>
      <c r="J64" s="847"/>
      <c r="K64" s="847"/>
      <c r="L64" s="847"/>
      <c r="M64" s="847"/>
      <c r="N64" s="847"/>
      <c r="O64" s="847"/>
      <c r="P64" s="847"/>
      <c r="Q64" s="846"/>
      <c r="R64" s="848" t="s">
        <v>645</v>
      </c>
      <c r="S64" s="849"/>
      <c r="T64" s="850"/>
      <c r="U64" s="558">
        <v>31.06</v>
      </c>
    </row>
    <row r="65" spans="1:21" ht="19.350000000000001" customHeight="1">
      <c r="A65" s="845">
        <v>40068</v>
      </c>
      <c r="B65" s="846"/>
      <c r="C65" s="845" t="s">
        <v>698</v>
      </c>
      <c r="D65" s="847"/>
      <c r="E65" s="847"/>
      <c r="F65" s="847"/>
      <c r="G65" s="847"/>
      <c r="H65" s="847"/>
      <c r="I65" s="847"/>
      <c r="J65" s="847"/>
      <c r="K65" s="847"/>
      <c r="L65" s="847"/>
      <c r="M65" s="847"/>
      <c r="N65" s="847"/>
      <c r="O65" s="847"/>
      <c r="P65" s="847"/>
      <c r="Q65" s="846"/>
      <c r="R65" s="848" t="s">
        <v>645</v>
      </c>
      <c r="S65" s="849"/>
      <c r="T65" s="850"/>
      <c r="U65" s="558">
        <v>32.17</v>
      </c>
    </row>
    <row r="66" spans="1:21" ht="19.350000000000001" customHeight="1">
      <c r="A66" s="845">
        <v>40069</v>
      </c>
      <c r="B66" s="846"/>
      <c r="C66" s="845" t="s">
        <v>699</v>
      </c>
      <c r="D66" s="847"/>
      <c r="E66" s="847"/>
      <c r="F66" s="847"/>
      <c r="G66" s="847"/>
      <c r="H66" s="847"/>
      <c r="I66" s="847"/>
      <c r="J66" s="847"/>
      <c r="K66" s="847"/>
      <c r="L66" s="847"/>
      <c r="M66" s="847"/>
      <c r="N66" s="847"/>
      <c r="O66" s="847"/>
      <c r="P66" s="847"/>
      <c r="Q66" s="846"/>
      <c r="R66" s="848" t="s">
        <v>645</v>
      </c>
      <c r="S66" s="849"/>
      <c r="T66" s="850"/>
      <c r="U66" s="558">
        <v>33.229999999999997</v>
      </c>
    </row>
    <row r="67" spans="1:21" ht="19.350000000000001" customHeight="1">
      <c r="A67" s="845">
        <v>40070</v>
      </c>
      <c r="B67" s="846"/>
      <c r="C67" s="845" t="s">
        <v>700</v>
      </c>
      <c r="D67" s="847"/>
      <c r="E67" s="847"/>
      <c r="F67" s="847"/>
      <c r="G67" s="847"/>
      <c r="H67" s="847"/>
      <c r="I67" s="847"/>
      <c r="J67" s="847"/>
      <c r="K67" s="847"/>
      <c r="L67" s="847"/>
      <c r="M67" s="847"/>
      <c r="N67" s="847"/>
      <c r="O67" s="847"/>
      <c r="P67" s="847"/>
      <c r="Q67" s="846"/>
      <c r="R67" s="848" t="s">
        <v>645</v>
      </c>
      <c r="S67" s="849"/>
      <c r="T67" s="850"/>
      <c r="U67" s="558">
        <v>36.17</v>
      </c>
    </row>
    <row r="68" spans="1:21" ht="19.350000000000001" customHeight="1">
      <c r="A68" s="845">
        <v>40071</v>
      </c>
      <c r="B68" s="846"/>
      <c r="C68" s="845" t="s">
        <v>701</v>
      </c>
      <c r="D68" s="847"/>
      <c r="E68" s="847"/>
      <c r="F68" s="847"/>
      <c r="G68" s="847"/>
      <c r="H68" s="847"/>
      <c r="I68" s="847"/>
      <c r="J68" s="847"/>
      <c r="K68" s="847"/>
      <c r="L68" s="847"/>
      <c r="M68" s="847"/>
      <c r="N68" s="847"/>
      <c r="O68" s="847"/>
      <c r="P68" s="847"/>
      <c r="Q68" s="846"/>
      <c r="R68" s="848" t="s">
        <v>645</v>
      </c>
      <c r="S68" s="849"/>
      <c r="T68" s="850"/>
      <c r="U68" s="558">
        <v>45.83</v>
      </c>
    </row>
    <row r="69" spans="1:21" ht="19.350000000000001" customHeight="1">
      <c r="A69" s="845">
        <v>40072</v>
      </c>
      <c r="B69" s="846"/>
      <c r="C69" s="845" t="s">
        <v>702</v>
      </c>
      <c r="D69" s="847"/>
      <c r="E69" s="847"/>
      <c r="F69" s="847"/>
      <c r="G69" s="847"/>
      <c r="H69" s="847"/>
      <c r="I69" s="847"/>
      <c r="J69" s="847"/>
      <c r="K69" s="847"/>
      <c r="L69" s="847"/>
      <c r="M69" s="847"/>
      <c r="N69" s="847"/>
      <c r="O69" s="847"/>
      <c r="P69" s="847"/>
      <c r="Q69" s="846"/>
      <c r="R69" s="848" t="s">
        <v>645</v>
      </c>
      <c r="S69" s="849"/>
      <c r="T69" s="850"/>
      <c r="U69" s="558">
        <v>57.91</v>
      </c>
    </row>
    <row r="70" spans="1:21" ht="9.6" customHeight="1">
      <c r="A70" s="845">
        <v>40075</v>
      </c>
      <c r="B70" s="846"/>
      <c r="C70" s="845" t="s">
        <v>703</v>
      </c>
      <c r="D70" s="847"/>
      <c r="E70" s="847"/>
      <c r="F70" s="847"/>
      <c r="G70" s="847"/>
      <c r="H70" s="847"/>
      <c r="I70" s="847"/>
      <c r="J70" s="847"/>
      <c r="K70" s="847"/>
      <c r="L70" s="847"/>
      <c r="M70" s="847"/>
      <c r="N70" s="847"/>
      <c r="O70" s="847"/>
      <c r="P70" s="847"/>
      <c r="Q70" s="846"/>
      <c r="R70" s="848" t="s">
        <v>645</v>
      </c>
      <c r="S70" s="849"/>
      <c r="T70" s="850"/>
      <c r="U70" s="558">
        <v>60.59</v>
      </c>
    </row>
    <row r="71" spans="1:21" ht="9.6" customHeight="1">
      <c r="A71" s="845">
        <v>40076</v>
      </c>
      <c r="B71" s="846"/>
      <c r="C71" s="845" t="s">
        <v>704</v>
      </c>
      <c r="D71" s="847"/>
      <c r="E71" s="847"/>
      <c r="F71" s="847"/>
      <c r="G71" s="847"/>
      <c r="H71" s="847"/>
      <c r="I71" s="847"/>
      <c r="J71" s="847"/>
      <c r="K71" s="847"/>
      <c r="L71" s="847"/>
      <c r="M71" s="847"/>
      <c r="N71" s="847"/>
      <c r="O71" s="847"/>
      <c r="P71" s="847"/>
      <c r="Q71" s="846"/>
      <c r="R71" s="848" t="s">
        <v>645</v>
      </c>
      <c r="S71" s="849"/>
      <c r="T71" s="850"/>
      <c r="U71" s="558">
        <v>61.83</v>
      </c>
    </row>
    <row r="72" spans="1:21" ht="9.6" customHeight="1">
      <c r="A72" s="845">
        <v>40077</v>
      </c>
      <c r="B72" s="846"/>
      <c r="C72" s="845" t="s">
        <v>705</v>
      </c>
      <c r="D72" s="847"/>
      <c r="E72" s="847"/>
      <c r="F72" s="847"/>
      <c r="G72" s="847"/>
      <c r="H72" s="847"/>
      <c r="I72" s="847"/>
      <c r="J72" s="847"/>
      <c r="K72" s="847"/>
      <c r="L72" s="847"/>
      <c r="M72" s="847"/>
      <c r="N72" s="847"/>
      <c r="O72" s="847"/>
      <c r="P72" s="847"/>
      <c r="Q72" s="846"/>
      <c r="R72" s="848" t="s">
        <v>645</v>
      </c>
      <c r="S72" s="849"/>
      <c r="T72" s="850"/>
      <c r="U72" s="558">
        <v>64.55</v>
      </c>
    </row>
    <row r="73" spans="1:21" ht="9.6" customHeight="1">
      <c r="A73" s="845">
        <v>40078</v>
      </c>
      <c r="B73" s="846"/>
      <c r="C73" s="845" t="s">
        <v>706</v>
      </c>
      <c r="D73" s="847"/>
      <c r="E73" s="847"/>
      <c r="F73" s="847"/>
      <c r="G73" s="847"/>
      <c r="H73" s="847"/>
      <c r="I73" s="847"/>
      <c r="J73" s="847"/>
      <c r="K73" s="847"/>
      <c r="L73" s="847"/>
      <c r="M73" s="847"/>
      <c r="N73" s="847"/>
      <c r="O73" s="847"/>
      <c r="P73" s="847"/>
      <c r="Q73" s="846"/>
      <c r="R73" s="848" t="s">
        <v>645</v>
      </c>
      <c r="S73" s="849"/>
      <c r="T73" s="850"/>
      <c r="U73" s="558">
        <v>65.5</v>
      </c>
    </row>
    <row r="74" spans="1:21" ht="9.6" customHeight="1">
      <c r="A74" s="845">
        <v>40079</v>
      </c>
      <c r="B74" s="846"/>
      <c r="C74" s="845" t="s">
        <v>707</v>
      </c>
      <c r="D74" s="847"/>
      <c r="E74" s="847"/>
      <c r="F74" s="847"/>
      <c r="G74" s="847"/>
      <c r="H74" s="847"/>
      <c r="I74" s="847"/>
      <c r="J74" s="847"/>
      <c r="K74" s="847"/>
      <c r="L74" s="847"/>
      <c r="M74" s="847"/>
      <c r="N74" s="847"/>
      <c r="O74" s="847"/>
      <c r="P74" s="847"/>
      <c r="Q74" s="846"/>
      <c r="R74" s="848" t="s">
        <v>645</v>
      </c>
      <c r="S74" s="849"/>
      <c r="T74" s="850"/>
      <c r="U74" s="558">
        <v>66.42</v>
      </c>
    </row>
    <row r="75" spans="1:21" ht="9.6" customHeight="1">
      <c r="A75" s="845">
        <v>40080</v>
      </c>
      <c r="B75" s="846"/>
      <c r="C75" s="845" t="s">
        <v>708</v>
      </c>
      <c r="D75" s="847"/>
      <c r="E75" s="847"/>
      <c r="F75" s="847"/>
      <c r="G75" s="847"/>
      <c r="H75" s="847"/>
      <c r="I75" s="847"/>
      <c r="J75" s="847"/>
      <c r="K75" s="847"/>
      <c r="L75" s="847"/>
      <c r="M75" s="847"/>
      <c r="N75" s="847"/>
      <c r="O75" s="847"/>
      <c r="P75" s="847"/>
      <c r="Q75" s="846"/>
      <c r="R75" s="848" t="s">
        <v>645</v>
      </c>
      <c r="S75" s="849"/>
      <c r="T75" s="850"/>
      <c r="U75" s="558">
        <v>67.23</v>
      </c>
    </row>
    <row r="76" spans="1:21" ht="9.6" customHeight="1">
      <c r="A76" s="845">
        <v>40081</v>
      </c>
      <c r="B76" s="846"/>
      <c r="C76" s="845" t="s">
        <v>709</v>
      </c>
      <c r="D76" s="847"/>
      <c r="E76" s="847"/>
      <c r="F76" s="847"/>
      <c r="G76" s="847"/>
      <c r="H76" s="847"/>
      <c r="I76" s="847"/>
      <c r="J76" s="847"/>
      <c r="K76" s="847"/>
      <c r="L76" s="847"/>
      <c r="M76" s="847"/>
      <c r="N76" s="847"/>
      <c r="O76" s="847"/>
      <c r="P76" s="847"/>
      <c r="Q76" s="846"/>
      <c r="R76" s="848" t="s">
        <v>645</v>
      </c>
      <c r="S76" s="849"/>
      <c r="T76" s="850"/>
      <c r="U76" s="558">
        <v>68.03</v>
      </c>
    </row>
    <row r="77" spans="1:21" ht="9.6" customHeight="1">
      <c r="A77" s="845">
        <v>40082</v>
      </c>
      <c r="B77" s="846"/>
      <c r="C77" s="845" t="s">
        <v>710</v>
      </c>
      <c r="D77" s="847"/>
      <c r="E77" s="847"/>
      <c r="F77" s="847"/>
      <c r="G77" s="847"/>
      <c r="H77" s="847"/>
      <c r="I77" s="847"/>
      <c r="J77" s="847"/>
      <c r="K77" s="847"/>
      <c r="L77" s="847"/>
      <c r="M77" s="847"/>
      <c r="N77" s="847"/>
      <c r="O77" s="847"/>
      <c r="P77" s="847"/>
      <c r="Q77" s="846"/>
      <c r="R77" s="848" t="s">
        <v>645</v>
      </c>
      <c r="S77" s="849"/>
      <c r="T77" s="850"/>
      <c r="U77" s="558">
        <v>68.7</v>
      </c>
    </row>
    <row r="78" spans="1:21" ht="9.6" customHeight="1">
      <c r="A78" s="845">
        <v>40083</v>
      </c>
      <c r="B78" s="846"/>
      <c r="C78" s="845" t="s">
        <v>711</v>
      </c>
      <c r="D78" s="847"/>
      <c r="E78" s="847"/>
      <c r="F78" s="847"/>
      <c r="G78" s="847"/>
      <c r="H78" s="847"/>
      <c r="I78" s="847"/>
      <c r="J78" s="847"/>
      <c r="K78" s="847"/>
      <c r="L78" s="847"/>
      <c r="M78" s="847"/>
      <c r="N78" s="847"/>
      <c r="O78" s="847"/>
      <c r="P78" s="847"/>
      <c r="Q78" s="846"/>
      <c r="R78" s="848" t="s">
        <v>645</v>
      </c>
      <c r="S78" s="849"/>
      <c r="T78" s="850"/>
      <c r="U78" s="558">
        <v>71.19</v>
      </c>
    </row>
    <row r="79" spans="1:21" ht="9.6" customHeight="1">
      <c r="A79" s="845">
        <v>40084</v>
      </c>
      <c r="B79" s="846"/>
      <c r="C79" s="845" t="s">
        <v>712</v>
      </c>
      <c r="D79" s="847"/>
      <c r="E79" s="847"/>
      <c r="F79" s="847"/>
      <c r="G79" s="847"/>
      <c r="H79" s="847"/>
      <c r="I79" s="847"/>
      <c r="J79" s="847"/>
      <c r="K79" s="847"/>
      <c r="L79" s="847"/>
      <c r="M79" s="847"/>
      <c r="N79" s="847"/>
      <c r="O79" s="847"/>
      <c r="P79" s="847"/>
      <c r="Q79" s="846"/>
      <c r="R79" s="848" t="s">
        <v>645</v>
      </c>
      <c r="S79" s="849"/>
      <c r="T79" s="850"/>
      <c r="U79" s="558">
        <v>71.91</v>
      </c>
    </row>
    <row r="80" spans="1:21" ht="9.6" customHeight="1">
      <c r="A80" s="845">
        <v>40085</v>
      </c>
      <c r="B80" s="846"/>
      <c r="C80" s="845" t="s">
        <v>713</v>
      </c>
      <c r="D80" s="847"/>
      <c r="E80" s="847"/>
      <c r="F80" s="847"/>
      <c r="G80" s="847"/>
      <c r="H80" s="847"/>
      <c r="I80" s="847"/>
      <c r="J80" s="847"/>
      <c r="K80" s="847"/>
      <c r="L80" s="847"/>
      <c r="M80" s="847"/>
      <c r="N80" s="847"/>
      <c r="O80" s="847"/>
      <c r="P80" s="847"/>
      <c r="Q80" s="846"/>
      <c r="R80" s="848" t="s">
        <v>645</v>
      </c>
      <c r="S80" s="849"/>
      <c r="T80" s="850"/>
      <c r="U80" s="558">
        <v>26.93</v>
      </c>
    </row>
    <row r="81" spans="1:21" ht="9.6" customHeight="1">
      <c r="A81" s="845">
        <v>40086</v>
      </c>
      <c r="B81" s="846"/>
      <c r="C81" s="845" t="s">
        <v>714</v>
      </c>
      <c r="D81" s="847"/>
      <c r="E81" s="847"/>
      <c r="F81" s="847"/>
      <c r="G81" s="847"/>
      <c r="H81" s="847"/>
      <c r="I81" s="847"/>
      <c r="J81" s="847"/>
      <c r="K81" s="847"/>
      <c r="L81" s="847"/>
      <c r="M81" s="847"/>
      <c r="N81" s="847"/>
      <c r="O81" s="847"/>
      <c r="P81" s="847"/>
      <c r="Q81" s="846"/>
      <c r="R81" s="848" t="s">
        <v>645</v>
      </c>
      <c r="S81" s="849"/>
      <c r="T81" s="850"/>
      <c r="U81" s="558">
        <v>28.01</v>
      </c>
    </row>
    <row r="82" spans="1:21" ht="9.6" customHeight="1">
      <c r="A82" s="845">
        <v>40087</v>
      </c>
      <c r="B82" s="846"/>
      <c r="C82" s="845" t="s">
        <v>715</v>
      </c>
      <c r="D82" s="847"/>
      <c r="E82" s="847"/>
      <c r="F82" s="847"/>
      <c r="G82" s="847"/>
      <c r="H82" s="847"/>
      <c r="I82" s="847"/>
      <c r="J82" s="847"/>
      <c r="K82" s="847"/>
      <c r="L82" s="847"/>
      <c r="M82" s="847"/>
      <c r="N82" s="847"/>
      <c r="O82" s="847"/>
      <c r="P82" s="847"/>
      <c r="Q82" s="846"/>
      <c r="R82" s="848" t="s">
        <v>645</v>
      </c>
      <c r="S82" s="849"/>
      <c r="T82" s="850"/>
      <c r="U82" s="558">
        <v>28.49</v>
      </c>
    </row>
    <row r="83" spans="1:21" ht="9.6" customHeight="1">
      <c r="A83" s="845">
        <v>40088</v>
      </c>
      <c r="B83" s="846"/>
      <c r="C83" s="845" t="s">
        <v>716</v>
      </c>
      <c r="D83" s="847"/>
      <c r="E83" s="847"/>
      <c r="F83" s="847"/>
      <c r="G83" s="847"/>
      <c r="H83" s="847"/>
      <c r="I83" s="847"/>
      <c r="J83" s="847"/>
      <c r="K83" s="847"/>
      <c r="L83" s="847"/>
      <c r="M83" s="847"/>
      <c r="N83" s="847"/>
      <c r="O83" s="847"/>
      <c r="P83" s="847"/>
      <c r="Q83" s="846"/>
      <c r="R83" s="848" t="s">
        <v>645</v>
      </c>
      <c r="S83" s="849"/>
      <c r="T83" s="850"/>
      <c r="U83" s="558">
        <v>29.27</v>
      </c>
    </row>
    <row r="84" spans="1:21" ht="9.6" customHeight="1">
      <c r="A84" s="845">
        <v>40089</v>
      </c>
      <c r="B84" s="846"/>
      <c r="C84" s="845" t="s">
        <v>717</v>
      </c>
      <c r="D84" s="847"/>
      <c r="E84" s="847"/>
      <c r="F84" s="847"/>
      <c r="G84" s="847"/>
      <c r="H84" s="847"/>
      <c r="I84" s="847"/>
      <c r="J84" s="847"/>
      <c r="K84" s="847"/>
      <c r="L84" s="847"/>
      <c r="M84" s="847"/>
      <c r="N84" s="847"/>
      <c r="O84" s="847"/>
      <c r="P84" s="847"/>
      <c r="Q84" s="846"/>
      <c r="R84" s="848" t="s">
        <v>645</v>
      </c>
      <c r="S84" s="849"/>
      <c r="T84" s="850"/>
      <c r="U84" s="558">
        <v>31.81</v>
      </c>
    </row>
    <row r="85" spans="1:21" ht="9.6" customHeight="1">
      <c r="A85" s="845">
        <v>40090</v>
      </c>
      <c r="B85" s="846"/>
      <c r="C85" s="845" t="s">
        <v>718</v>
      </c>
      <c r="D85" s="847"/>
      <c r="E85" s="847"/>
      <c r="F85" s="847"/>
      <c r="G85" s="847"/>
      <c r="H85" s="847"/>
      <c r="I85" s="847"/>
      <c r="J85" s="847"/>
      <c r="K85" s="847"/>
      <c r="L85" s="847"/>
      <c r="M85" s="847"/>
      <c r="N85" s="847"/>
      <c r="O85" s="847"/>
      <c r="P85" s="847"/>
      <c r="Q85" s="846"/>
      <c r="R85" s="848" t="s">
        <v>645</v>
      </c>
      <c r="S85" s="849"/>
      <c r="T85" s="850"/>
      <c r="U85" s="557">
        <v>2.62</v>
      </c>
    </row>
    <row r="86" spans="1:21" ht="9.6" customHeight="1">
      <c r="A86" s="845">
        <v>40091</v>
      </c>
      <c r="B86" s="846"/>
      <c r="C86" s="845" t="s">
        <v>719</v>
      </c>
      <c r="D86" s="847"/>
      <c r="E86" s="847"/>
      <c r="F86" s="847"/>
      <c r="G86" s="847"/>
      <c r="H86" s="847"/>
      <c r="I86" s="847"/>
      <c r="J86" s="847"/>
      <c r="K86" s="847"/>
      <c r="L86" s="847"/>
      <c r="M86" s="847"/>
      <c r="N86" s="847"/>
      <c r="O86" s="847"/>
      <c r="P86" s="847"/>
      <c r="Q86" s="846"/>
      <c r="R86" s="848" t="s">
        <v>645</v>
      </c>
      <c r="S86" s="849"/>
      <c r="T86" s="850"/>
      <c r="U86" s="557">
        <v>3.96</v>
      </c>
    </row>
    <row r="87" spans="1:21" ht="9.6" customHeight="1">
      <c r="A87" s="845">
        <v>40092</v>
      </c>
      <c r="B87" s="846"/>
      <c r="C87" s="845" t="s">
        <v>720</v>
      </c>
      <c r="D87" s="847"/>
      <c r="E87" s="847"/>
      <c r="F87" s="847"/>
      <c r="G87" s="847"/>
      <c r="H87" s="847"/>
      <c r="I87" s="847"/>
      <c r="J87" s="847"/>
      <c r="K87" s="847"/>
      <c r="L87" s="847"/>
      <c r="M87" s="847"/>
      <c r="N87" s="847"/>
      <c r="O87" s="847"/>
      <c r="P87" s="847"/>
      <c r="Q87" s="846"/>
      <c r="R87" s="848" t="s">
        <v>645</v>
      </c>
      <c r="S87" s="849"/>
      <c r="T87" s="850"/>
      <c r="U87" s="558">
        <v>50.52</v>
      </c>
    </row>
    <row r="88" spans="1:21" ht="9.6" customHeight="1">
      <c r="A88" s="845">
        <v>40094</v>
      </c>
      <c r="B88" s="846"/>
      <c r="C88" s="845" t="s">
        <v>721</v>
      </c>
      <c r="D88" s="847"/>
      <c r="E88" s="847"/>
      <c r="F88" s="847"/>
      <c r="G88" s="847"/>
      <c r="H88" s="847"/>
      <c r="I88" s="847"/>
      <c r="J88" s="847"/>
      <c r="K88" s="847"/>
      <c r="L88" s="847"/>
      <c r="M88" s="847"/>
      <c r="N88" s="847"/>
      <c r="O88" s="847"/>
      <c r="P88" s="847"/>
      <c r="Q88" s="846"/>
      <c r="R88" s="848" t="s">
        <v>647</v>
      </c>
      <c r="S88" s="849"/>
      <c r="T88" s="850"/>
      <c r="U88" s="557">
        <v>5.83</v>
      </c>
    </row>
    <row r="89" spans="1:21" ht="9.6" customHeight="1">
      <c r="A89" s="845">
        <v>40097</v>
      </c>
      <c r="B89" s="846"/>
      <c r="C89" s="845" t="s">
        <v>722</v>
      </c>
      <c r="D89" s="847"/>
      <c r="E89" s="847"/>
      <c r="F89" s="847"/>
      <c r="G89" s="847"/>
      <c r="H89" s="847"/>
      <c r="I89" s="847"/>
      <c r="J89" s="847"/>
      <c r="K89" s="847"/>
      <c r="L89" s="847"/>
      <c r="M89" s="847"/>
      <c r="N89" s="847"/>
      <c r="O89" s="847"/>
      <c r="P89" s="847"/>
      <c r="Q89" s="846"/>
      <c r="R89" s="848" t="s">
        <v>647</v>
      </c>
      <c r="S89" s="849"/>
      <c r="T89" s="850"/>
      <c r="U89" s="557">
        <v>8.93</v>
      </c>
    </row>
    <row r="90" spans="1:21" ht="9.6" customHeight="1">
      <c r="A90" s="845">
        <v>40098</v>
      </c>
      <c r="B90" s="846"/>
      <c r="C90" s="845" t="s">
        <v>723</v>
      </c>
      <c r="D90" s="847"/>
      <c r="E90" s="847"/>
      <c r="F90" s="847"/>
      <c r="G90" s="847"/>
      <c r="H90" s="847"/>
      <c r="I90" s="847"/>
      <c r="J90" s="847"/>
      <c r="K90" s="847"/>
      <c r="L90" s="847"/>
      <c r="M90" s="847"/>
      <c r="N90" s="847"/>
      <c r="O90" s="847"/>
      <c r="P90" s="847"/>
      <c r="Q90" s="846"/>
      <c r="R90" s="848" t="s">
        <v>647</v>
      </c>
      <c r="S90" s="849"/>
      <c r="T90" s="850"/>
      <c r="U90" s="557">
        <v>3.28</v>
      </c>
    </row>
    <row r="91" spans="1:21" ht="9.6" customHeight="1">
      <c r="A91" s="845">
        <v>40099</v>
      </c>
      <c r="B91" s="846"/>
      <c r="C91" s="845" t="s">
        <v>724</v>
      </c>
      <c r="D91" s="847"/>
      <c r="E91" s="847"/>
      <c r="F91" s="847"/>
      <c r="G91" s="847"/>
      <c r="H91" s="847"/>
      <c r="I91" s="847"/>
      <c r="J91" s="847"/>
      <c r="K91" s="847"/>
      <c r="L91" s="847"/>
      <c r="M91" s="847"/>
      <c r="N91" s="847"/>
      <c r="O91" s="847"/>
      <c r="P91" s="847"/>
      <c r="Q91" s="846"/>
      <c r="R91" s="848" t="s">
        <v>647</v>
      </c>
      <c r="S91" s="849"/>
      <c r="T91" s="850"/>
      <c r="U91" s="557">
        <v>3.95</v>
      </c>
    </row>
    <row r="92" spans="1:21" ht="9.6" customHeight="1">
      <c r="A92" s="845">
        <v>40100</v>
      </c>
      <c r="B92" s="846"/>
      <c r="C92" s="845" t="s">
        <v>725</v>
      </c>
      <c r="D92" s="847"/>
      <c r="E92" s="847"/>
      <c r="F92" s="847"/>
      <c r="G92" s="847"/>
      <c r="H92" s="847"/>
      <c r="I92" s="847"/>
      <c r="J92" s="847"/>
      <c r="K92" s="847"/>
      <c r="L92" s="847"/>
      <c r="M92" s="847"/>
      <c r="N92" s="847"/>
      <c r="O92" s="847"/>
      <c r="P92" s="847"/>
      <c r="Q92" s="846"/>
      <c r="R92" s="848" t="s">
        <v>645</v>
      </c>
      <c r="S92" s="849"/>
      <c r="T92" s="850"/>
      <c r="U92" s="557">
        <v>6.16</v>
      </c>
    </row>
    <row r="93" spans="1:21" ht="9.6" customHeight="1">
      <c r="A93" s="845">
        <v>40101</v>
      </c>
      <c r="B93" s="846"/>
      <c r="C93" s="845" t="s">
        <v>726</v>
      </c>
      <c r="D93" s="847"/>
      <c r="E93" s="847"/>
      <c r="F93" s="847"/>
      <c r="G93" s="847"/>
      <c r="H93" s="847"/>
      <c r="I93" s="847"/>
      <c r="J93" s="847"/>
      <c r="K93" s="847"/>
      <c r="L93" s="847"/>
      <c r="M93" s="847"/>
      <c r="N93" s="847"/>
      <c r="O93" s="847"/>
      <c r="P93" s="847"/>
      <c r="Q93" s="846"/>
      <c r="R93" s="848" t="s">
        <v>645</v>
      </c>
      <c r="S93" s="849"/>
      <c r="T93" s="850"/>
      <c r="U93" s="557">
        <v>6.85</v>
      </c>
    </row>
    <row r="94" spans="1:21" ht="9.6" customHeight="1">
      <c r="A94" s="845">
        <v>40102</v>
      </c>
      <c r="B94" s="846"/>
      <c r="C94" s="845" t="s">
        <v>727</v>
      </c>
      <c r="D94" s="847"/>
      <c r="E94" s="847"/>
      <c r="F94" s="847"/>
      <c r="G94" s="847"/>
      <c r="H94" s="847"/>
      <c r="I94" s="847"/>
      <c r="J94" s="847"/>
      <c r="K94" s="847"/>
      <c r="L94" s="847"/>
      <c r="M94" s="847"/>
      <c r="N94" s="847"/>
      <c r="O94" s="847"/>
      <c r="P94" s="847"/>
      <c r="Q94" s="846"/>
      <c r="R94" s="848" t="s">
        <v>645</v>
      </c>
      <c r="S94" s="849"/>
      <c r="T94" s="850"/>
      <c r="U94" s="557">
        <v>8.76</v>
      </c>
    </row>
    <row r="95" spans="1:21" ht="9.6" customHeight="1">
      <c r="A95" s="845">
        <v>40105</v>
      </c>
      <c r="B95" s="846"/>
      <c r="C95" s="845" t="s">
        <v>1180</v>
      </c>
      <c r="D95" s="847"/>
      <c r="E95" s="847"/>
      <c r="F95" s="847"/>
      <c r="G95" s="847"/>
      <c r="H95" s="847"/>
      <c r="I95" s="847"/>
      <c r="J95" s="847"/>
      <c r="K95" s="847"/>
      <c r="L95" s="847"/>
      <c r="M95" s="847"/>
      <c r="N95" s="847"/>
      <c r="O95" s="847"/>
      <c r="P95" s="847"/>
      <c r="Q95" s="846"/>
      <c r="R95" s="848" t="s">
        <v>645</v>
      </c>
      <c r="S95" s="849"/>
      <c r="T95" s="850"/>
      <c r="U95" s="558">
        <v>11.83</v>
      </c>
    </row>
    <row r="96" spans="1:21" ht="9.6" customHeight="1">
      <c r="A96" s="845">
        <v>40120</v>
      </c>
      <c r="B96" s="846"/>
      <c r="C96" s="845" t="s">
        <v>728</v>
      </c>
      <c r="D96" s="847"/>
      <c r="E96" s="847"/>
      <c r="F96" s="847"/>
      <c r="G96" s="847"/>
      <c r="H96" s="847"/>
      <c r="I96" s="847"/>
      <c r="J96" s="847"/>
      <c r="K96" s="847"/>
      <c r="L96" s="847"/>
      <c r="M96" s="847"/>
      <c r="N96" s="847"/>
      <c r="O96" s="847"/>
      <c r="P96" s="847"/>
      <c r="Q96" s="846"/>
      <c r="R96" s="848" t="s">
        <v>643</v>
      </c>
      <c r="S96" s="849"/>
      <c r="T96" s="850"/>
      <c r="U96" s="557">
        <v>0.52</v>
      </c>
    </row>
    <row r="97" spans="1:21" ht="9.6" customHeight="1">
      <c r="A97" s="845">
        <v>40130</v>
      </c>
      <c r="B97" s="846"/>
      <c r="C97" s="845" t="s">
        <v>729</v>
      </c>
      <c r="D97" s="847"/>
      <c r="E97" s="847"/>
      <c r="F97" s="847"/>
      <c r="G97" s="847"/>
      <c r="H97" s="847"/>
      <c r="I97" s="847"/>
      <c r="J97" s="847"/>
      <c r="K97" s="847"/>
      <c r="L97" s="847"/>
      <c r="M97" s="847"/>
      <c r="N97" s="847"/>
      <c r="O97" s="847"/>
      <c r="P97" s="847"/>
      <c r="Q97" s="846"/>
      <c r="R97" s="848" t="s">
        <v>643</v>
      </c>
      <c r="S97" s="849"/>
      <c r="T97" s="850"/>
      <c r="U97" s="557">
        <v>0.53</v>
      </c>
    </row>
    <row r="98" spans="1:21" ht="9.6" customHeight="1">
      <c r="A98" s="845">
        <v>40140</v>
      </c>
      <c r="B98" s="846"/>
      <c r="C98" s="845" t="s">
        <v>730</v>
      </c>
      <c r="D98" s="847"/>
      <c r="E98" s="847"/>
      <c r="F98" s="847"/>
      <c r="G98" s="847"/>
      <c r="H98" s="847"/>
      <c r="I98" s="847"/>
      <c r="J98" s="847"/>
      <c r="K98" s="847"/>
      <c r="L98" s="847"/>
      <c r="M98" s="847"/>
      <c r="N98" s="847"/>
      <c r="O98" s="847"/>
      <c r="P98" s="847"/>
      <c r="Q98" s="846"/>
      <c r="R98" s="848" t="s">
        <v>645</v>
      </c>
      <c r="S98" s="849"/>
      <c r="T98" s="850"/>
      <c r="U98" s="559">
        <v>122.27</v>
      </c>
    </row>
    <row r="99" spans="1:21" ht="9.6" customHeight="1">
      <c r="A99" s="845">
        <v>40145</v>
      </c>
      <c r="B99" s="846"/>
      <c r="C99" s="845" t="s">
        <v>731</v>
      </c>
      <c r="D99" s="847"/>
      <c r="E99" s="847"/>
      <c r="F99" s="847"/>
      <c r="G99" s="847"/>
      <c r="H99" s="847"/>
      <c r="I99" s="847"/>
      <c r="J99" s="847"/>
      <c r="K99" s="847"/>
      <c r="L99" s="847"/>
      <c r="M99" s="847"/>
      <c r="N99" s="847"/>
      <c r="O99" s="847"/>
      <c r="P99" s="847"/>
      <c r="Q99" s="846"/>
      <c r="R99" s="848" t="s">
        <v>645</v>
      </c>
      <c r="S99" s="849"/>
      <c r="T99" s="850"/>
      <c r="U99" s="557">
        <v>2.5499999999999998</v>
      </c>
    </row>
    <row r="100" spans="1:21" ht="9.6" customHeight="1">
      <c r="A100" s="851">
        <v>100002</v>
      </c>
      <c r="B100" s="852"/>
      <c r="C100" s="851" t="s">
        <v>732</v>
      </c>
      <c r="D100" s="853"/>
      <c r="E100" s="853"/>
      <c r="F100" s="853"/>
      <c r="G100" s="853"/>
      <c r="H100" s="853"/>
      <c r="I100" s="853"/>
      <c r="J100" s="853"/>
      <c r="K100" s="853"/>
      <c r="L100" s="853"/>
      <c r="M100" s="853"/>
      <c r="N100" s="853"/>
      <c r="O100" s="853"/>
      <c r="P100" s="853"/>
      <c r="Q100" s="853"/>
      <c r="R100" s="853"/>
      <c r="S100" s="853"/>
      <c r="T100" s="853"/>
      <c r="U100" s="852"/>
    </row>
    <row r="101" spans="1:21" ht="9.6" customHeight="1">
      <c r="A101" s="845">
        <v>40305</v>
      </c>
      <c r="B101" s="846"/>
      <c r="C101" s="845" t="s">
        <v>1181</v>
      </c>
      <c r="D101" s="847"/>
      <c r="E101" s="847"/>
      <c r="F101" s="847"/>
      <c r="G101" s="847"/>
      <c r="H101" s="847"/>
      <c r="I101" s="847"/>
      <c r="J101" s="847"/>
      <c r="K101" s="847"/>
      <c r="L101" s="847"/>
      <c r="M101" s="847"/>
      <c r="N101" s="847"/>
      <c r="O101" s="847"/>
      <c r="P101" s="847"/>
      <c r="Q101" s="846"/>
      <c r="R101" s="848" t="s">
        <v>643</v>
      </c>
      <c r="S101" s="849"/>
      <c r="T101" s="850"/>
      <c r="U101" s="557">
        <v>0.5</v>
      </c>
    </row>
    <row r="102" spans="1:21" ht="9.6" customHeight="1">
      <c r="A102" s="845">
        <v>40310</v>
      </c>
      <c r="B102" s="846"/>
      <c r="C102" s="845" t="s">
        <v>733</v>
      </c>
      <c r="D102" s="847"/>
      <c r="E102" s="847"/>
      <c r="F102" s="847"/>
      <c r="G102" s="847"/>
      <c r="H102" s="847"/>
      <c r="I102" s="847"/>
      <c r="J102" s="847"/>
      <c r="K102" s="847"/>
      <c r="L102" s="847"/>
      <c r="M102" s="847"/>
      <c r="N102" s="847"/>
      <c r="O102" s="847"/>
      <c r="P102" s="847"/>
      <c r="Q102" s="846"/>
      <c r="R102" s="848" t="s">
        <v>643</v>
      </c>
      <c r="S102" s="849"/>
      <c r="T102" s="850"/>
      <c r="U102" s="557">
        <v>3.53</v>
      </c>
    </row>
    <row r="103" spans="1:21" ht="9.6" customHeight="1">
      <c r="A103" s="845">
        <v>40315</v>
      </c>
      <c r="B103" s="846"/>
      <c r="C103" s="845" t="s">
        <v>1182</v>
      </c>
      <c r="D103" s="847"/>
      <c r="E103" s="847"/>
      <c r="F103" s="847"/>
      <c r="G103" s="847"/>
      <c r="H103" s="847"/>
      <c r="I103" s="847"/>
      <c r="J103" s="847"/>
      <c r="K103" s="847"/>
      <c r="L103" s="847"/>
      <c r="M103" s="847"/>
      <c r="N103" s="847"/>
      <c r="O103" s="847"/>
      <c r="P103" s="847"/>
      <c r="Q103" s="846"/>
      <c r="R103" s="848" t="s">
        <v>645</v>
      </c>
      <c r="S103" s="849"/>
      <c r="T103" s="850"/>
      <c r="U103" s="557">
        <v>5.36</v>
      </c>
    </row>
    <row r="104" spans="1:21" ht="9.6" customHeight="1">
      <c r="A104" s="845">
        <v>40317</v>
      </c>
      <c r="B104" s="846"/>
      <c r="C104" s="845" t="s">
        <v>1183</v>
      </c>
      <c r="D104" s="847"/>
      <c r="E104" s="847"/>
      <c r="F104" s="847"/>
      <c r="G104" s="847"/>
      <c r="H104" s="847"/>
      <c r="I104" s="847"/>
      <c r="J104" s="847"/>
      <c r="K104" s="847"/>
      <c r="L104" s="847"/>
      <c r="M104" s="847"/>
      <c r="N104" s="847"/>
      <c r="O104" s="847"/>
      <c r="P104" s="847"/>
      <c r="Q104" s="846"/>
      <c r="R104" s="848" t="s">
        <v>645</v>
      </c>
      <c r="S104" s="849"/>
      <c r="T104" s="850"/>
      <c r="U104" s="558">
        <v>24.58</v>
      </c>
    </row>
    <row r="105" spans="1:21" ht="9.6" customHeight="1">
      <c r="A105" s="845">
        <v>40320</v>
      </c>
      <c r="B105" s="846"/>
      <c r="C105" s="845" t="s">
        <v>734</v>
      </c>
      <c r="D105" s="847"/>
      <c r="E105" s="847"/>
      <c r="F105" s="847"/>
      <c r="G105" s="847"/>
      <c r="H105" s="847"/>
      <c r="I105" s="847"/>
      <c r="J105" s="847"/>
      <c r="K105" s="847"/>
      <c r="L105" s="847"/>
      <c r="M105" s="847"/>
      <c r="N105" s="847"/>
      <c r="O105" s="847"/>
      <c r="P105" s="847"/>
      <c r="Q105" s="846"/>
      <c r="R105" s="848" t="s">
        <v>647</v>
      </c>
      <c r="S105" s="849"/>
      <c r="T105" s="850"/>
      <c r="U105" s="557">
        <v>3.25</v>
      </c>
    </row>
    <row r="106" spans="1:21" ht="9.6" customHeight="1">
      <c r="A106" s="845">
        <v>40325</v>
      </c>
      <c r="B106" s="846"/>
      <c r="C106" s="845" t="s">
        <v>1359</v>
      </c>
      <c r="D106" s="847"/>
      <c r="E106" s="847"/>
      <c r="F106" s="847"/>
      <c r="G106" s="847"/>
      <c r="H106" s="847"/>
      <c r="I106" s="847"/>
      <c r="J106" s="847"/>
      <c r="K106" s="847"/>
      <c r="L106" s="847"/>
      <c r="M106" s="847"/>
      <c r="N106" s="847"/>
      <c r="O106" s="847"/>
      <c r="P106" s="847"/>
      <c r="Q106" s="846"/>
      <c r="R106" s="848" t="s">
        <v>647</v>
      </c>
      <c r="S106" s="849"/>
      <c r="T106" s="850"/>
      <c r="U106" s="557">
        <v>2.35</v>
      </c>
    </row>
    <row r="107" spans="1:21" ht="9.6" customHeight="1">
      <c r="A107" s="845">
        <v>40326</v>
      </c>
      <c r="B107" s="846"/>
      <c r="C107" s="845" t="s">
        <v>1360</v>
      </c>
      <c r="D107" s="847"/>
      <c r="E107" s="847"/>
      <c r="F107" s="847"/>
      <c r="G107" s="847"/>
      <c r="H107" s="847"/>
      <c r="I107" s="847"/>
      <c r="J107" s="847"/>
      <c r="K107" s="847"/>
      <c r="L107" s="847"/>
      <c r="M107" s="847"/>
      <c r="N107" s="847"/>
      <c r="O107" s="847"/>
      <c r="P107" s="847"/>
      <c r="Q107" s="846"/>
      <c r="R107" s="848" t="s">
        <v>647</v>
      </c>
      <c r="S107" s="849"/>
      <c r="T107" s="850"/>
      <c r="U107" s="557">
        <v>1.59</v>
      </c>
    </row>
    <row r="108" spans="1:21" ht="9.6" customHeight="1">
      <c r="A108" s="845">
        <v>40335</v>
      </c>
      <c r="B108" s="846"/>
      <c r="C108" s="845" t="s">
        <v>735</v>
      </c>
      <c r="D108" s="847"/>
      <c r="E108" s="847"/>
      <c r="F108" s="847"/>
      <c r="G108" s="847"/>
      <c r="H108" s="847"/>
      <c r="I108" s="847"/>
      <c r="J108" s="847"/>
      <c r="K108" s="847"/>
      <c r="L108" s="847"/>
      <c r="M108" s="847"/>
      <c r="N108" s="847"/>
      <c r="O108" s="847"/>
      <c r="P108" s="847"/>
      <c r="Q108" s="846"/>
      <c r="R108" s="848" t="s">
        <v>645</v>
      </c>
      <c r="S108" s="849"/>
      <c r="T108" s="850"/>
      <c r="U108" s="558">
        <v>23.24</v>
      </c>
    </row>
    <row r="109" spans="1:21" ht="9.6" customHeight="1">
      <c r="A109" s="845">
        <v>40336</v>
      </c>
      <c r="B109" s="846"/>
      <c r="C109" s="845" t="s">
        <v>736</v>
      </c>
      <c r="D109" s="847"/>
      <c r="E109" s="847"/>
      <c r="F109" s="847"/>
      <c r="G109" s="847"/>
      <c r="H109" s="847"/>
      <c r="I109" s="847"/>
      <c r="J109" s="847"/>
      <c r="K109" s="847"/>
      <c r="L109" s="847"/>
      <c r="M109" s="847"/>
      <c r="N109" s="847"/>
      <c r="O109" s="847"/>
      <c r="P109" s="847"/>
      <c r="Q109" s="846"/>
      <c r="R109" s="848" t="s">
        <v>645</v>
      </c>
      <c r="S109" s="849"/>
      <c r="T109" s="850"/>
      <c r="U109" s="558">
        <v>26.19</v>
      </c>
    </row>
    <row r="110" spans="1:21" ht="9.6" customHeight="1">
      <c r="A110" s="845">
        <v>40337</v>
      </c>
      <c r="B110" s="846"/>
      <c r="C110" s="845" t="s">
        <v>737</v>
      </c>
      <c r="D110" s="847"/>
      <c r="E110" s="847"/>
      <c r="F110" s="847"/>
      <c r="G110" s="847"/>
      <c r="H110" s="847"/>
      <c r="I110" s="847"/>
      <c r="J110" s="847"/>
      <c r="K110" s="847"/>
      <c r="L110" s="847"/>
      <c r="M110" s="847"/>
      <c r="N110" s="847"/>
      <c r="O110" s="847"/>
      <c r="P110" s="847"/>
      <c r="Q110" s="846"/>
      <c r="R110" s="848" t="s">
        <v>645</v>
      </c>
      <c r="S110" s="849"/>
      <c r="T110" s="850"/>
      <c r="U110" s="558">
        <v>29.25</v>
      </c>
    </row>
    <row r="111" spans="1:21" ht="9.6" customHeight="1">
      <c r="A111" s="845">
        <v>40350</v>
      </c>
      <c r="B111" s="846"/>
      <c r="C111" s="845" t="s">
        <v>738</v>
      </c>
      <c r="D111" s="847"/>
      <c r="E111" s="847"/>
      <c r="F111" s="847"/>
      <c r="G111" s="847"/>
      <c r="H111" s="847"/>
      <c r="I111" s="847"/>
      <c r="J111" s="847"/>
      <c r="K111" s="847"/>
      <c r="L111" s="847"/>
      <c r="M111" s="847"/>
      <c r="N111" s="847"/>
      <c r="O111" s="847"/>
      <c r="P111" s="847"/>
      <c r="Q111" s="846"/>
      <c r="R111" s="848" t="s">
        <v>645</v>
      </c>
      <c r="S111" s="849"/>
      <c r="T111" s="850"/>
      <c r="U111" s="558">
        <v>61.23</v>
      </c>
    </row>
    <row r="112" spans="1:21" ht="9.6" customHeight="1">
      <c r="A112" s="845">
        <v>40365</v>
      </c>
      <c r="B112" s="846"/>
      <c r="C112" s="845" t="s">
        <v>739</v>
      </c>
      <c r="D112" s="847"/>
      <c r="E112" s="847"/>
      <c r="F112" s="847"/>
      <c r="G112" s="847"/>
      <c r="H112" s="847"/>
      <c r="I112" s="847"/>
      <c r="J112" s="847"/>
      <c r="K112" s="847"/>
      <c r="L112" s="847"/>
      <c r="M112" s="847"/>
      <c r="N112" s="847"/>
      <c r="O112" s="847"/>
      <c r="P112" s="847"/>
      <c r="Q112" s="846"/>
      <c r="R112" s="848" t="s">
        <v>645</v>
      </c>
      <c r="S112" s="849"/>
      <c r="T112" s="850"/>
      <c r="U112" s="559">
        <v>133.6</v>
      </c>
    </row>
    <row r="113" spans="1:21" ht="9.6" customHeight="1">
      <c r="A113" s="845">
        <v>40370</v>
      </c>
      <c r="B113" s="846"/>
      <c r="C113" s="845" t="s">
        <v>740</v>
      </c>
      <c r="D113" s="847"/>
      <c r="E113" s="847"/>
      <c r="F113" s="847"/>
      <c r="G113" s="847"/>
      <c r="H113" s="847"/>
      <c r="I113" s="847"/>
      <c r="J113" s="847"/>
      <c r="K113" s="847"/>
      <c r="L113" s="847"/>
      <c r="M113" s="847"/>
      <c r="N113" s="847"/>
      <c r="O113" s="847"/>
      <c r="P113" s="847"/>
      <c r="Q113" s="846"/>
      <c r="R113" s="848" t="s">
        <v>645</v>
      </c>
      <c r="S113" s="849"/>
      <c r="T113" s="850"/>
      <c r="U113" s="558">
        <v>96.2</v>
      </c>
    </row>
    <row r="114" spans="1:21" ht="9.6" customHeight="1">
      <c r="A114" s="845">
        <v>40375</v>
      </c>
      <c r="B114" s="846"/>
      <c r="C114" s="845" t="s">
        <v>741</v>
      </c>
      <c r="D114" s="847"/>
      <c r="E114" s="847"/>
      <c r="F114" s="847"/>
      <c r="G114" s="847"/>
      <c r="H114" s="847"/>
      <c r="I114" s="847"/>
      <c r="J114" s="847"/>
      <c r="K114" s="847"/>
      <c r="L114" s="847"/>
      <c r="M114" s="847"/>
      <c r="N114" s="847"/>
      <c r="O114" s="847"/>
      <c r="P114" s="847"/>
      <c r="Q114" s="846"/>
      <c r="R114" s="848" t="s">
        <v>645</v>
      </c>
      <c r="S114" s="849"/>
      <c r="T114" s="850"/>
      <c r="U114" s="558">
        <v>78.67</v>
      </c>
    </row>
    <row r="115" spans="1:21" ht="9.6" customHeight="1">
      <c r="A115" s="845">
        <v>40380</v>
      </c>
      <c r="B115" s="846"/>
      <c r="C115" s="845" t="s">
        <v>742</v>
      </c>
      <c r="D115" s="847"/>
      <c r="E115" s="847"/>
      <c r="F115" s="847"/>
      <c r="G115" s="847"/>
      <c r="H115" s="847"/>
      <c r="I115" s="847"/>
      <c r="J115" s="847"/>
      <c r="K115" s="847"/>
      <c r="L115" s="847"/>
      <c r="M115" s="847"/>
      <c r="N115" s="847"/>
      <c r="O115" s="847"/>
      <c r="P115" s="847"/>
      <c r="Q115" s="846"/>
      <c r="R115" s="848" t="s">
        <v>643</v>
      </c>
      <c r="S115" s="849"/>
      <c r="T115" s="850"/>
      <c r="U115" s="557">
        <v>0.56999999999999995</v>
      </c>
    </row>
    <row r="116" spans="1:21" ht="9.6" customHeight="1">
      <c r="A116" s="845">
        <v>40385</v>
      </c>
      <c r="B116" s="846"/>
      <c r="C116" s="845" t="s">
        <v>743</v>
      </c>
      <c r="D116" s="847"/>
      <c r="E116" s="847"/>
      <c r="F116" s="847"/>
      <c r="G116" s="847"/>
      <c r="H116" s="847"/>
      <c r="I116" s="847"/>
      <c r="J116" s="847"/>
      <c r="K116" s="847"/>
      <c r="L116" s="847"/>
      <c r="M116" s="847"/>
      <c r="N116" s="847"/>
      <c r="O116" s="847"/>
      <c r="P116" s="847"/>
      <c r="Q116" s="846"/>
      <c r="R116" s="848" t="s">
        <v>643</v>
      </c>
      <c r="S116" s="849"/>
      <c r="T116" s="850"/>
      <c r="U116" s="557">
        <v>0.47</v>
      </c>
    </row>
    <row r="117" spans="1:21" ht="9.6" customHeight="1">
      <c r="A117" s="845">
        <v>40423</v>
      </c>
      <c r="B117" s="846"/>
      <c r="C117" s="845" t="s">
        <v>744</v>
      </c>
      <c r="D117" s="847"/>
      <c r="E117" s="847"/>
      <c r="F117" s="847"/>
      <c r="G117" s="847"/>
      <c r="H117" s="847"/>
      <c r="I117" s="847"/>
      <c r="J117" s="847"/>
      <c r="K117" s="847"/>
      <c r="L117" s="847"/>
      <c r="M117" s="847"/>
      <c r="N117" s="847"/>
      <c r="O117" s="847"/>
      <c r="P117" s="847"/>
      <c r="Q117" s="846"/>
      <c r="R117" s="848" t="s">
        <v>645</v>
      </c>
      <c r="S117" s="849"/>
      <c r="T117" s="850"/>
      <c r="U117" s="557">
        <v>6.22</v>
      </c>
    </row>
    <row r="118" spans="1:21" ht="9.6" customHeight="1">
      <c r="A118" s="845">
        <v>40425</v>
      </c>
      <c r="B118" s="846"/>
      <c r="C118" s="845" t="s">
        <v>745</v>
      </c>
      <c r="D118" s="847"/>
      <c r="E118" s="847"/>
      <c r="F118" s="847"/>
      <c r="G118" s="847"/>
      <c r="H118" s="847"/>
      <c r="I118" s="847"/>
      <c r="J118" s="847"/>
      <c r="K118" s="847"/>
      <c r="L118" s="847"/>
      <c r="M118" s="847"/>
      <c r="N118" s="847"/>
      <c r="O118" s="847"/>
      <c r="P118" s="847"/>
      <c r="Q118" s="846"/>
      <c r="R118" s="848" t="s">
        <v>645</v>
      </c>
      <c r="S118" s="849"/>
      <c r="T118" s="850"/>
      <c r="U118" s="558">
        <v>11.76</v>
      </c>
    </row>
    <row r="119" spans="1:21" ht="9.6" customHeight="1">
      <c r="A119" s="845">
        <v>40430</v>
      </c>
      <c r="B119" s="846"/>
      <c r="C119" s="845" t="s">
        <v>746</v>
      </c>
      <c r="D119" s="847"/>
      <c r="E119" s="847"/>
      <c r="F119" s="847"/>
      <c r="G119" s="847"/>
      <c r="H119" s="847"/>
      <c r="I119" s="847"/>
      <c r="J119" s="847"/>
      <c r="K119" s="847"/>
      <c r="L119" s="847"/>
      <c r="M119" s="847"/>
      <c r="N119" s="847"/>
      <c r="O119" s="847"/>
      <c r="P119" s="847"/>
      <c r="Q119" s="846"/>
      <c r="R119" s="848" t="s">
        <v>647</v>
      </c>
      <c r="S119" s="849"/>
      <c r="T119" s="850"/>
      <c r="U119" s="557">
        <v>3.68</v>
      </c>
    </row>
    <row r="120" spans="1:21" ht="9.6" customHeight="1">
      <c r="A120" s="845">
        <v>40435</v>
      </c>
      <c r="B120" s="846"/>
      <c r="C120" s="845" t="s">
        <v>747</v>
      </c>
      <c r="D120" s="847"/>
      <c r="E120" s="847"/>
      <c r="F120" s="847"/>
      <c r="G120" s="847"/>
      <c r="H120" s="847"/>
      <c r="I120" s="847"/>
      <c r="J120" s="847"/>
      <c r="K120" s="847"/>
      <c r="L120" s="847"/>
      <c r="M120" s="847"/>
      <c r="N120" s="847"/>
      <c r="O120" s="847"/>
      <c r="P120" s="847"/>
      <c r="Q120" s="846"/>
      <c r="R120" s="848" t="s">
        <v>748</v>
      </c>
      <c r="S120" s="849"/>
      <c r="T120" s="850"/>
      <c r="U120" s="557">
        <v>3.51</v>
      </c>
    </row>
    <row r="121" spans="1:21" ht="9.6" customHeight="1">
      <c r="A121" s="845">
        <v>40440</v>
      </c>
      <c r="B121" s="846"/>
      <c r="C121" s="845" t="s">
        <v>749</v>
      </c>
      <c r="D121" s="847"/>
      <c r="E121" s="847"/>
      <c r="F121" s="847"/>
      <c r="G121" s="847"/>
      <c r="H121" s="847"/>
      <c r="I121" s="847"/>
      <c r="J121" s="847"/>
      <c r="K121" s="847"/>
      <c r="L121" s="847"/>
      <c r="M121" s="847"/>
      <c r="N121" s="847"/>
      <c r="O121" s="847"/>
      <c r="P121" s="847"/>
      <c r="Q121" s="846"/>
      <c r="R121" s="848" t="s">
        <v>748</v>
      </c>
      <c r="S121" s="849"/>
      <c r="T121" s="850"/>
      <c r="U121" s="557">
        <v>1.76</v>
      </c>
    </row>
    <row r="122" spans="1:21" ht="9.6" customHeight="1">
      <c r="A122" s="845">
        <v>40445</v>
      </c>
      <c r="B122" s="846"/>
      <c r="C122" s="845" t="s">
        <v>750</v>
      </c>
      <c r="D122" s="847"/>
      <c r="E122" s="847"/>
      <c r="F122" s="847"/>
      <c r="G122" s="847"/>
      <c r="H122" s="847"/>
      <c r="I122" s="847"/>
      <c r="J122" s="847"/>
      <c r="K122" s="847"/>
      <c r="L122" s="847"/>
      <c r="M122" s="847"/>
      <c r="N122" s="847"/>
      <c r="O122" s="847"/>
      <c r="P122" s="847"/>
      <c r="Q122" s="846"/>
      <c r="R122" s="848" t="s">
        <v>647</v>
      </c>
      <c r="S122" s="849"/>
      <c r="T122" s="850"/>
      <c r="U122" s="557">
        <v>2.35</v>
      </c>
    </row>
    <row r="123" spans="1:21" ht="9.6" customHeight="1">
      <c r="A123" s="845">
        <v>40449</v>
      </c>
      <c r="B123" s="846"/>
      <c r="C123" s="845" t="s">
        <v>751</v>
      </c>
      <c r="D123" s="847"/>
      <c r="E123" s="847"/>
      <c r="F123" s="847"/>
      <c r="G123" s="847"/>
      <c r="H123" s="847"/>
      <c r="I123" s="847"/>
      <c r="J123" s="847"/>
      <c r="K123" s="847"/>
      <c r="L123" s="847"/>
      <c r="M123" s="847"/>
      <c r="N123" s="847"/>
      <c r="O123" s="847"/>
      <c r="P123" s="847"/>
      <c r="Q123" s="846"/>
      <c r="R123" s="848" t="s">
        <v>752</v>
      </c>
      <c r="S123" s="849"/>
      <c r="T123" s="850"/>
      <c r="U123" s="557">
        <v>1.73</v>
      </c>
    </row>
    <row r="124" spans="1:21" ht="9.6" customHeight="1">
      <c r="A124" s="845">
        <v>40450</v>
      </c>
      <c r="B124" s="846"/>
      <c r="C124" s="845" t="s">
        <v>753</v>
      </c>
      <c r="D124" s="847"/>
      <c r="E124" s="847"/>
      <c r="F124" s="847"/>
      <c r="G124" s="847"/>
      <c r="H124" s="847"/>
      <c r="I124" s="847"/>
      <c r="J124" s="847"/>
      <c r="K124" s="847"/>
      <c r="L124" s="847"/>
      <c r="M124" s="847"/>
      <c r="N124" s="847"/>
      <c r="O124" s="847"/>
      <c r="P124" s="847"/>
      <c r="Q124" s="846"/>
      <c r="R124" s="848" t="s">
        <v>748</v>
      </c>
      <c r="S124" s="849"/>
      <c r="T124" s="850"/>
      <c r="U124" s="557">
        <v>0.89</v>
      </c>
    </row>
    <row r="125" spans="1:21" ht="9.6" customHeight="1">
      <c r="A125" s="845">
        <v>40455</v>
      </c>
      <c r="B125" s="846"/>
      <c r="C125" s="845" t="s">
        <v>754</v>
      </c>
      <c r="D125" s="847"/>
      <c r="E125" s="847"/>
      <c r="F125" s="847"/>
      <c r="G125" s="847"/>
      <c r="H125" s="847"/>
      <c r="I125" s="847"/>
      <c r="J125" s="847"/>
      <c r="K125" s="847"/>
      <c r="L125" s="847"/>
      <c r="M125" s="847"/>
      <c r="N125" s="847"/>
      <c r="O125" s="847"/>
      <c r="P125" s="847"/>
      <c r="Q125" s="846"/>
      <c r="R125" s="848" t="s">
        <v>647</v>
      </c>
      <c r="S125" s="849"/>
      <c r="T125" s="850"/>
      <c r="U125" s="557">
        <v>1.59</v>
      </c>
    </row>
    <row r="126" spans="1:21" ht="9.6" customHeight="1">
      <c r="A126" s="845">
        <v>40460</v>
      </c>
      <c r="B126" s="846"/>
      <c r="C126" s="845" t="s">
        <v>755</v>
      </c>
      <c r="D126" s="847"/>
      <c r="E126" s="847"/>
      <c r="F126" s="847"/>
      <c r="G126" s="847"/>
      <c r="H126" s="847"/>
      <c r="I126" s="847"/>
      <c r="J126" s="847"/>
      <c r="K126" s="847"/>
      <c r="L126" s="847"/>
      <c r="M126" s="847"/>
      <c r="N126" s="847"/>
      <c r="O126" s="847"/>
      <c r="P126" s="847"/>
      <c r="Q126" s="846"/>
      <c r="R126" s="848" t="s">
        <v>748</v>
      </c>
      <c r="S126" s="849"/>
      <c r="T126" s="850"/>
      <c r="U126" s="557">
        <v>1.05</v>
      </c>
    </row>
    <row r="127" spans="1:21" ht="9.6" customHeight="1">
      <c r="A127" s="845">
        <v>40465</v>
      </c>
      <c r="B127" s="846"/>
      <c r="C127" s="845" t="s">
        <v>756</v>
      </c>
      <c r="D127" s="847"/>
      <c r="E127" s="847"/>
      <c r="F127" s="847"/>
      <c r="G127" s="847"/>
      <c r="H127" s="847"/>
      <c r="I127" s="847"/>
      <c r="J127" s="847"/>
      <c r="K127" s="847"/>
      <c r="L127" s="847"/>
      <c r="M127" s="847"/>
      <c r="N127" s="847"/>
      <c r="O127" s="847"/>
      <c r="P127" s="847"/>
      <c r="Q127" s="846"/>
      <c r="R127" s="848" t="s">
        <v>645</v>
      </c>
      <c r="S127" s="849"/>
      <c r="T127" s="850"/>
      <c r="U127" s="559">
        <v>223.63</v>
      </c>
    </row>
    <row r="128" spans="1:21" ht="9.6" customHeight="1">
      <c r="A128" s="845">
        <v>40470</v>
      </c>
      <c r="B128" s="846"/>
      <c r="C128" s="845" t="s">
        <v>757</v>
      </c>
      <c r="D128" s="847"/>
      <c r="E128" s="847"/>
      <c r="F128" s="847"/>
      <c r="G128" s="847"/>
      <c r="H128" s="847"/>
      <c r="I128" s="847"/>
      <c r="J128" s="847"/>
      <c r="K128" s="847"/>
      <c r="L128" s="847"/>
      <c r="M128" s="847"/>
      <c r="N128" s="847"/>
      <c r="O128" s="847"/>
      <c r="P128" s="847"/>
      <c r="Q128" s="846"/>
      <c r="R128" s="848" t="s">
        <v>645</v>
      </c>
      <c r="S128" s="849"/>
      <c r="T128" s="850"/>
      <c r="U128" s="559">
        <v>141.49</v>
      </c>
    </row>
    <row r="129" spans="1:21" ht="9.6" customHeight="1">
      <c r="A129" s="845">
        <v>40480</v>
      </c>
      <c r="B129" s="846"/>
      <c r="C129" s="845" t="s">
        <v>758</v>
      </c>
      <c r="D129" s="847"/>
      <c r="E129" s="847"/>
      <c r="F129" s="847"/>
      <c r="G129" s="847"/>
      <c r="H129" s="847"/>
      <c r="I129" s="847"/>
      <c r="J129" s="847"/>
      <c r="K129" s="847"/>
      <c r="L129" s="847"/>
      <c r="M129" s="847"/>
      <c r="N129" s="847"/>
      <c r="O129" s="847"/>
      <c r="P129" s="847"/>
      <c r="Q129" s="846"/>
      <c r="R129" s="848" t="s">
        <v>759</v>
      </c>
      <c r="S129" s="849"/>
      <c r="T129" s="850"/>
      <c r="U129" s="560">
        <v>9171.7000000000007</v>
      </c>
    </row>
    <row r="130" spans="1:21" ht="9.6" customHeight="1">
      <c r="A130" s="845">
        <v>40485</v>
      </c>
      <c r="B130" s="846"/>
      <c r="C130" s="845" t="s">
        <v>760</v>
      </c>
      <c r="D130" s="847"/>
      <c r="E130" s="847"/>
      <c r="F130" s="847"/>
      <c r="G130" s="847"/>
      <c r="H130" s="847"/>
      <c r="I130" s="847"/>
      <c r="J130" s="847"/>
      <c r="K130" s="847"/>
      <c r="L130" s="847"/>
      <c r="M130" s="847"/>
      <c r="N130" s="847"/>
      <c r="O130" s="847"/>
      <c r="P130" s="847"/>
      <c r="Q130" s="846"/>
      <c r="R130" s="848" t="s">
        <v>761</v>
      </c>
      <c r="S130" s="849"/>
      <c r="T130" s="850"/>
      <c r="U130" s="560">
        <v>4330.78</v>
      </c>
    </row>
    <row r="131" spans="1:21" ht="9.6" customHeight="1">
      <c r="A131" s="845">
        <v>40490</v>
      </c>
      <c r="B131" s="846"/>
      <c r="C131" s="845" t="s">
        <v>762</v>
      </c>
      <c r="D131" s="847"/>
      <c r="E131" s="847"/>
      <c r="F131" s="847"/>
      <c r="G131" s="847"/>
      <c r="H131" s="847"/>
      <c r="I131" s="847"/>
      <c r="J131" s="847"/>
      <c r="K131" s="847"/>
      <c r="L131" s="847"/>
      <c r="M131" s="847"/>
      <c r="N131" s="847"/>
      <c r="O131" s="847"/>
      <c r="P131" s="847"/>
      <c r="Q131" s="846"/>
      <c r="R131" s="848" t="s">
        <v>759</v>
      </c>
      <c r="S131" s="849"/>
      <c r="T131" s="850"/>
      <c r="U131" s="560">
        <v>4650.07</v>
      </c>
    </row>
    <row r="132" spans="1:21" ht="9.6" customHeight="1">
      <c r="A132" s="845">
        <v>40495</v>
      </c>
      <c r="B132" s="846"/>
      <c r="C132" s="845" t="s">
        <v>763</v>
      </c>
      <c r="D132" s="847"/>
      <c r="E132" s="847"/>
      <c r="F132" s="847"/>
      <c r="G132" s="847"/>
      <c r="H132" s="847"/>
      <c r="I132" s="847"/>
      <c r="J132" s="847"/>
      <c r="K132" s="847"/>
      <c r="L132" s="847"/>
      <c r="M132" s="847"/>
      <c r="N132" s="847"/>
      <c r="O132" s="847"/>
      <c r="P132" s="847"/>
      <c r="Q132" s="846"/>
      <c r="R132" s="848" t="s">
        <v>759</v>
      </c>
      <c r="S132" s="849"/>
      <c r="T132" s="850"/>
      <c r="U132" s="560">
        <v>6059.18</v>
      </c>
    </row>
    <row r="133" spans="1:21" ht="9.6" customHeight="1">
      <c r="A133" s="845">
        <v>40500</v>
      </c>
      <c r="B133" s="846"/>
      <c r="C133" s="845" t="s">
        <v>764</v>
      </c>
      <c r="D133" s="847"/>
      <c r="E133" s="847"/>
      <c r="F133" s="847"/>
      <c r="G133" s="847"/>
      <c r="H133" s="847"/>
      <c r="I133" s="847"/>
      <c r="J133" s="847"/>
      <c r="K133" s="847"/>
      <c r="L133" s="847"/>
      <c r="M133" s="847"/>
      <c r="N133" s="847"/>
      <c r="O133" s="847"/>
      <c r="P133" s="847"/>
      <c r="Q133" s="846"/>
      <c r="R133" s="848" t="s">
        <v>759</v>
      </c>
      <c r="S133" s="849"/>
      <c r="T133" s="850"/>
      <c r="U133" s="560">
        <v>4652.12</v>
      </c>
    </row>
    <row r="134" spans="1:21" ht="9.6" customHeight="1">
      <c r="A134" s="845">
        <v>40501</v>
      </c>
      <c r="B134" s="846"/>
      <c r="C134" s="845" t="s">
        <v>765</v>
      </c>
      <c r="D134" s="847"/>
      <c r="E134" s="847"/>
      <c r="F134" s="847"/>
      <c r="G134" s="847"/>
      <c r="H134" s="847"/>
      <c r="I134" s="847"/>
      <c r="J134" s="847"/>
      <c r="K134" s="847"/>
      <c r="L134" s="847"/>
      <c r="M134" s="847"/>
      <c r="N134" s="847"/>
      <c r="O134" s="847"/>
      <c r="P134" s="847"/>
      <c r="Q134" s="846"/>
      <c r="R134" s="848" t="s">
        <v>759</v>
      </c>
      <c r="S134" s="849"/>
      <c r="T134" s="850"/>
      <c r="U134" s="560">
        <v>5182.07</v>
      </c>
    </row>
    <row r="135" spans="1:21" ht="9.6" customHeight="1">
      <c r="A135" s="845">
        <v>40505</v>
      </c>
      <c r="B135" s="846"/>
      <c r="C135" s="845" t="s">
        <v>766</v>
      </c>
      <c r="D135" s="847"/>
      <c r="E135" s="847"/>
      <c r="F135" s="847"/>
      <c r="G135" s="847"/>
      <c r="H135" s="847"/>
      <c r="I135" s="847"/>
      <c r="J135" s="847"/>
      <c r="K135" s="847"/>
      <c r="L135" s="847"/>
      <c r="M135" s="847"/>
      <c r="N135" s="847"/>
      <c r="O135" s="847"/>
      <c r="P135" s="847"/>
      <c r="Q135" s="846"/>
      <c r="R135" s="848" t="s">
        <v>759</v>
      </c>
      <c r="S135" s="849"/>
      <c r="T135" s="850"/>
      <c r="U135" s="560">
        <v>4936.3100000000004</v>
      </c>
    </row>
    <row r="136" spans="1:21" ht="9.6" customHeight="1">
      <c r="A136" s="845">
        <v>40510</v>
      </c>
      <c r="B136" s="846"/>
      <c r="C136" s="845" t="s">
        <v>767</v>
      </c>
      <c r="D136" s="847"/>
      <c r="E136" s="847"/>
      <c r="F136" s="847"/>
      <c r="G136" s="847"/>
      <c r="H136" s="847"/>
      <c r="I136" s="847"/>
      <c r="J136" s="847"/>
      <c r="K136" s="847"/>
      <c r="L136" s="847"/>
      <c r="M136" s="847"/>
      <c r="N136" s="847"/>
      <c r="O136" s="847"/>
      <c r="P136" s="847"/>
      <c r="Q136" s="846"/>
      <c r="R136" s="848" t="s">
        <v>759</v>
      </c>
      <c r="S136" s="849"/>
      <c r="T136" s="850"/>
      <c r="U136" s="560">
        <v>4526.92</v>
      </c>
    </row>
    <row r="137" spans="1:21" ht="9.6" customHeight="1">
      <c r="A137" s="845">
        <v>40511</v>
      </c>
      <c r="B137" s="846"/>
      <c r="C137" s="845" t="s">
        <v>768</v>
      </c>
      <c r="D137" s="847"/>
      <c r="E137" s="847"/>
      <c r="F137" s="847"/>
      <c r="G137" s="847"/>
      <c r="H137" s="847"/>
      <c r="I137" s="847"/>
      <c r="J137" s="847"/>
      <c r="K137" s="847"/>
      <c r="L137" s="847"/>
      <c r="M137" s="847"/>
      <c r="N137" s="847"/>
      <c r="O137" s="847"/>
      <c r="P137" s="847"/>
      <c r="Q137" s="846"/>
      <c r="R137" s="848" t="s">
        <v>761</v>
      </c>
      <c r="S137" s="849"/>
      <c r="T137" s="850"/>
      <c r="U137" s="560">
        <v>6220.96</v>
      </c>
    </row>
    <row r="138" spans="1:21" ht="9.6" customHeight="1">
      <c r="A138" s="845">
        <v>40515</v>
      </c>
      <c r="B138" s="846"/>
      <c r="C138" s="845" t="s">
        <v>769</v>
      </c>
      <c r="D138" s="847"/>
      <c r="E138" s="847"/>
      <c r="F138" s="847"/>
      <c r="G138" s="847"/>
      <c r="H138" s="847"/>
      <c r="I138" s="847"/>
      <c r="J138" s="847"/>
      <c r="K138" s="847"/>
      <c r="L138" s="847"/>
      <c r="M138" s="847"/>
      <c r="N138" s="847"/>
      <c r="O138" s="847"/>
      <c r="P138" s="847"/>
      <c r="Q138" s="846"/>
      <c r="R138" s="848" t="s">
        <v>759</v>
      </c>
      <c r="S138" s="849"/>
      <c r="T138" s="850"/>
      <c r="U138" s="560">
        <v>9215.2800000000007</v>
      </c>
    </row>
    <row r="139" spans="1:21" ht="9.6" customHeight="1">
      <c r="A139" s="845">
        <v>40520</v>
      </c>
      <c r="B139" s="846"/>
      <c r="C139" s="845" t="s">
        <v>770</v>
      </c>
      <c r="D139" s="847"/>
      <c r="E139" s="847"/>
      <c r="F139" s="847"/>
      <c r="G139" s="847"/>
      <c r="H139" s="847"/>
      <c r="I139" s="847"/>
      <c r="J139" s="847"/>
      <c r="K139" s="847"/>
      <c r="L139" s="847"/>
      <c r="M139" s="847"/>
      <c r="N139" s="847"/>
      <c r="O139" s="847"/>
      <c r="P139" s="847"/>
      <c r="Q139" s="846"/>
      <c r="R139" s="848" t="s">
        <v>761</v>
      </c>
      <c r="S139" s="849"/>
      <c r="T139" s="850"/>
      <c r="U139" s="560">
        <v>6408.27</v>
      </c>
    </row>
    <row r="140" spans="1:21" ht="9.6" customHeight="1">
      <c r="A140" s="845">
        <v>40525</v>
      </c>
      <c r="B140" s="846"/>
      <c r="C140" s="845" t="s">
        <v>771</v>
      </c>
      <c r="D140" s="847"/>
      <c r="E140" s="847"/>
      <c r="F140" s="847"/>
      <c r="G140" s="847"/>
      <c r="H140" s="847"/>
      <c r="I140" s="847"/>
      <c r="J140" s="847"/>
      <c r="K140" s="847"/>
      <c r="L140" s="847"/>
      <c r="M140" s="847"/>
      <c r="N140" s="847"/>
      <c r="O140" s="847"/>
      <c r="P140" s="847"/>
      <c r="Q140" s="846"/>
      <c r="R140" s="848" t="s">
        <v>759</v>
      </c>
      <c r="S140" s="849"/>
      <c r="T140" s="850"/>
      <c r="U140" s="560">
        <v>6230.41</v>
      </c>
    </row>
    <row r="141" spans="1:21" ht="9.6" customHeight="1">
      <c r="A141" s="845">
        <v>40526</v>
      </c>
      <c r="B141" s="846"/>
      <c r="C141" s="845" t="s">
        <v>772</v>
      </c>
      <c r="D141" s="847"/>
      <c r="E141" s="847"/>
      <c r="F141" s="847"/>
      <c r="G141" s="847"/>
      <c r="H141" s="847"/>
      <c r="I141" s="847"/>
      <c r="J141" s="847"/>
      <c r="K141" s="847"/>
      <c r="L141" s="847"/>
      <c r="M141" s="847"/>
      <c r="N141" s="847"/>
      <c r="O141" s="847"/>
      <c r="P141" s="847"/>
      <c r="Q141" s="846"/>
      <c r="R141" s="848" t="s">
        <v>761</v>
      </c>
      <c r="S141" s="849"/>
      <c r="T141" s="850"/>
      <c r="U141" s="560">
        <v>7240.14</v>
      </c>
    </row>
    <row r="142" spans="1:21" ht="9.6" customHeight="1">
      <c r="A142" s="845">
        <v>40530</v>
      </c>
      <c r="B142" s="846"/>
      <c r="C142" s="845" t="s">
        <v>773</v>
      </c>
      <c r="D142" s="847"/>
      <c r="E142" s="847"/>
      <c r="F142" s="847"/>
      <c r="G142" s="847"/>
      <c r="H142" s="847"/>
      <c r="I142" s="847"/>
      <c r="J142" s="847"/>
      <c r="K142" s="847"/>
      <c r="L142" s="847"/>
      <c r="M142" s="847"/>
      <c r="N142" s="847"/>
      <c r="O142" s="847"/>
      <c r="P142" s="847"/>
      <c r="Q142" s="846"/>
      <c r="R142" s="848" t="s">
        <v>752</v>
      </c>
      <c r="S142" s="849"/>
      <c r="T142" s="850"/>
      <c r="U142" s="557">
        <v>2.34</v>
      </c>
    </row>
    <row r="143" spans="1:21" ht="9.6" customHeight="1">
      <c r="A143" s="845">
        <v>40601</v>
      </c>
      <c r="B143" s="846"/>
      <c r="C143" s="845" t="s">
        <v>774</v>
      </c>
      <c r="D143" s="847"/>
      <c r="E143" s="847"/>
      <c r="F143" s="847"/>
      <c r="G143" s="847"/>
      <c r="H143" s="847"/>
      <c r="I143" s="847"/>
      <c r="J143" s="847"/>
      <c r="K143" s="847"/>
      <c r="L143" s="847"/>
      <c r="M143" s="847"/>
      <c r="N143" s="847"/>
      <c r="O143" s="847"/>
      <c r="P143" s="847"/>
      <c r="Q143" s="846"/>
      <c r="R143" s="848" t="s">
        <v>645</v>
      </c>
      <c r="S143" s="849"/>
      <c r="T143" s="850"/>
      <c r="U143" s="558">
        <v>71.040000000000006</v>
      </c>
    </row>
    <row r="144" spans="1:21" ht="9.6" customHeight="1">
      <c r="A144" s="845">
        <v>40602</v>
      </c>
      <c r="B144" s="846"/>
      <c r="C144" s="845" t="s">
        <v>1184</v>
      </c>
      <c r="D144" s="847"/>
      <c r="E144" s="847"/>
      <c r="F144" s="847"/>
      <c r="G144" s="847"/>
      <c r="H144" s="847"/>
      <c r="I144" s="847"/>
      <c r="J144" s="847"/>
      <c r="K144" s="847"/>
      <c r="L144" s="847"/>
      <c r="M144" s="847"/>
      <c r="N144" s="847"/>
      <c r="O144" s="847"/>
      <c r="P144" s="847"/>
      <c r="Q144" s="846"/>
      <c r="R144" s="848" t="s">
        <v>645</v>
      </c>
      <c r="S144" s="849"/>
      <c r="T144" s="850"/>
      <c r="U144" s="559">
        <v>529.05999999999995</v>
      </c>
    </row>
    <row r="145" spans="1:21" ht="9.6" customHeight="1">
      <c r="A145" s="845">
        <v>40603</v>
      </c>
      <c r="B145" s="846"/>
      <c r="C145" s="845" t="s">
        <v>775</v>
      </c>
      <c r="D145" s="847"/>
      <c r="E145" s="847"/>
      <c r="F145" s="847"/>
      <c r="G145" s="847"/>
      <c r="H145" s="847"/>
      <c r="I145" s="847"/>
      <c r="J145" s="847"/>
      <c r="K145" s="847"/>
      <c r="L145" s="847"/>
      <c r="M145" s="847"/>
      <c r="N145" s="847"/>
      <c r="O145" s="847"/>
      <c r="P145" s="847"/>
      <c r="Q145" s="846"/>
      <c r="R145" s="848" t="s">
        <v>643</v>
      </c>
      <c r="S145" s="849"/>
      <c r="T145" s="850"/>
      <c r="U145" s="557">
        <v>4.6399999999999997</v>
      </c>
    </row>
    <row r="146" spans="1:21" ht="9.6" customHeight="1">
      <c r="A146" s="845">
        <v>40604</v>
      </c>
      <c r="B146" s="846"/>
      <c r="C146" s="845" t="s">
        <v>776</v>
      </c>
      <c r="D146" s="847"/>
      <c r="E146" s="847"/>
      <c r="F146" s="847"/>
      <c r="G146" s="847"/>
      <c r="H146" s="847"/>
      <c r="I146" s="847"/>
      <c r="J146" s="847"/>
      <c r="K146" s="847"/>
      <c r="L146" s="847"/>
      <c r="M146" s="847"/>
      <c r="N146" s="847"/>
      <c r="O146" s="847"/>
      <c r="P146" s="847"/>
      <c r="Q146" s="846"/>
      <c r="R146" s="848" t="s">
        <v>643</v>
      </c>
      <c r="S146" s="849"/>
      <c r="T146" s="850"/>
      <c r="U146" s="557">
        <v>6.08</v>
      </c>
    </row>
    <row r="147" spans="1:21" ht="9.6" customHeight="1">
      <c r="A147" s="845">
        <v>40605</v>
      </c>
      <c r="B147" s="846"/>
      <c r="C147" s="845" t="s">
        <v>777</v>
      </c>
      <c r="D147" s="847"/>
      <c r="E147" s="847"/>
      <c r="F147" s="847"/>
      <c r="G147" s="847"/>
      <c r="H147" s="847"/>
      <c r="I147" s="847"/>
      <c r="J147" s="847"/>
      <c r="K147" s="847"/>
      <c r="L147" s="847"/>
      <c r="M147" s="847"/>
      <c r="N147" s="847"/>
      <c r="O147" s="847"/>
      <c r="P147" s="847"/>
      <c r="Q147" s="846"/>
      <c r="R147" s="848" t="s">
        <v>643</v>
      </c>
      <c r="S147" s="849"/>
      <c r="T147" s="850"/>
      <c r="U147" s="557">
        <v>6.09</v>
      </c>
    </row>
    <row r="148" spans="1:21" ht="9.6" customHeight="1">
      <c r="A148" s="845">
        <v>40606</v>
      </c>
      <c r="B148" s="846"/>
      <c r="C148" s="845" t="s">
        <v>778</v>
      </c>
      <c r="D148" s="847"/>
      <c r="E148" s="847"/>
      <c r="F148" s="847"/>
      <c r="G148" s="847"/>
      <c r="H148" s="847"/>
      <c r="I148" s="847"/>
      <c r="J148" s="847"/>
      <c r="K148" s="847"/>
      <c r="L148" s="847"/>
      <c r="M148" s="847"/>
      <c r="N148" s="847"/>
      <c r="O148" s="847"/>
      <c r="P148" s="847"/>
      <c r="Q148" s="846"/>
      <c r="R148" s="848" t="s">
        <v>645</v>
      </c>
      <c r="S148" s="849"/>
      <c r="T148" s="850"/>
      <c r="U148" s="559">
        <v>119.78</v>
      </c>
    </row>
    <row r="149" spans="1:21" ht="9.6" customHeight="1">
      <c r="A149" s="845">
        <v>40607</v>
      </c>
      <c r="B149" s="846"/>
      <c r="C149" s="845" t="s">
        <v>779</v>
      </c>
      <c r="D149" s="847"/>
      <c r="E149" s="847"/>
      <c r="F149" s="847"/>
      <c r="G149" s="847"/>
      <c r="H149" s="847"/>
      <c r="I149" s="847"/>
      <c r="J149" s="847"/>
      <c r="K149" s="847"/>
      <c r="L149" s="847"/>
      <c r="M149" s="847"/>
      <c r="N149" s="847"/>
      <c r="O149" s="847"/>
      <c r="P149" s="847"/>
      <c r="Q149" s="846"/>
      <c r="R149" s="848" t="s">
        <v>645</v>
      </c>
      <c r="S149" s="849"/>
      <c r="T149" s="850"/>
      <c r="U149" s="559">
        <v>222.04</v>
      </c>
    </row>
    <row r="150" spans="1:21" ht="9.6" customHeight="1">
      <c r="A150" s="845">
        <v>40608</v>
      </c>
      <c r="B150" s="846"/>
      <c r="C150" s="845" t="s">
        <v>780</v>
      </c>
      <c r="D150" s="847"/>
      <c r="E150" s="847"/>
      <c r="F150" s="847"/>
      <c r="G150" s="847"/>
      <c r="H150" s="847"/>
      <c r="I150" s="847"/>
      <c r="J150" s="847"/>
      <c r="K150" s="847"/>
      <c r="L150" s="847"/>
      <c r="M150" s="847"/>
      <c r="N150" s="847"/>
      <c r="O150" s="847"/>
      <c r="P150" s="847"/>
      <c r="Q150" s="846"/>
      <c r="R150" s="848" t="s">
        <v>643</v>
      </c>
      <c r="S150" s="849"/>
      <c r="T150" s="850"/>
      <c r="U150" s="557">
        <v>4.6900000000000004</v>
      </c>
    </row>
    <row r="151" spans="1:21" ht="9.6" customHeight="1">
      <c r="A151" s="845">
        <v>40609</v>
      </c>
      <c r="B151" s="846"/>
      <c r="C151" s="845" t="s">
        <v>781</v>
      </c>
      <c r="D151" s="847"/>
      <c r="E151" s="847"/>
      <c r="F151" s="847"/>
      <c r="G151" s="847"/>
      <c r="H151" s="847"/>
      <c r="I151" s="847"/>
      <c r="J151" s="847"/>
      <c r="K151" s="847"/>
      <c r="L151" s="847"/>
      <c r="M151" s="847"/>
      <c r="N151" s="847"/>
      <c r="O151" s="847"/>
      <c r="P151" s="847"/>
      <c r="Q151" s="846"/>
      <c r="R151" s="848" t="s">
        <v>643</v>
      </c>
      <c r="S151" s="849"/>
      <c r="T151" s="850"/>
      <c r="U151" s="557">
        <v>9.08</v>
      </c>
    </row>
    <row r="152" spans="1:21" ht="9.6" customHeight="1">
      <c r="A152" s="845">
        <v>40610</v>
      </c>
      <c r="B152" s="846"/>
      <c r="C152" s="845" t="s">
        <v>782</v>
      </c>
      <c r="D152" s="847"/>
      <c r="E152" s="847"/>
      <c r="F152" s="847"/>
      <c r="G152" s="847"/>
      <c r="H152" s="847"/>
      <c r="I152" s="847"/>
      <c r="J152" s="847"/>
      <c r="K152" s="847"/>
      <c r="L152" s="847"/>
      <c r="M152" s="847"/>
      <c r="N152" s="847"/>
      <c r="O152" s="847"/>
      <c r="P152" s="847"/>
      <c r="Q152" s="846"/>
      <c r="R152" s="848" t="s">
        <v>643</v>
      </c>
      <c r="S152" s="849"/>
      <c r="T152" s="850"/>
      <c r="U152" s="557">
        <v>3.34</v>
      </c>
    </row>
    <row r="153" spans="1:21" ht="9.6" customHeight="1">
      <c r="A153" s="845">
        <v>40611</v>
      </c>
      <c r="B153" s="846"/>
      <c r="C153" s="845" t="s">
        <v>783</v>
      </c>
      <c r="D153" s="847"/>
      <c r="E153" s="847"/>
      <c r="F153" s="847"/>
      <c r="G153" s="847"/>
      <c r="H153" s="847"/>
      <c r="I153" s="847"/>
      <c r="J153" s="847"/>
      <c r="K153" s="847"/>
      <c r="L153" s="847"/>
      <c r="M153" s="847"/>
      <c r="N153" s="847"/>
      <c r="O153" s="847"/>
      <c r="P153" s="847"/>
      <c r="Q153" s="846"/>
      <c r="R153" s="848" t="s">
        <v>643</v>
      </c>
      <c r="S153" s="849"/>
      <c r="T153" s="850"/>
      <c r="U153" s="557">
        <v>3.07</v>
      </c>
    </row>
    <row r="154" spans="1:21" ht="9.6" customHeight="1">
      <c r="A154" s="845">
        <v>40612</v>
      </c>
      <c r="B154" s="846"/>
      <c r="C154" s="845" t="s">
        <v>784</v>
      </c>
      <c r="D154" s="847"/>
      <c r="E154" s="847"/>
      <c r="F154" s="847"/>
      <c r="G154" s="847"/>
      <c r="H154" s="847"/>
      <c r="I154" s="847"/>
      <c r="J154" s="847"/>
      <c r="K154" s="847"/>
      <c r="L154" s="847"/>
      <c r="M154" s="847"/>
      <c r="N154" s="847"/>
      <c r="O154" s="847"/>
      <c r="P154" s="847"/>
      <c r="Q154" s="846"/>
      <c r="R154" s="848" t="s">
        <v>643</v>
      </c>
      <c r="S154" s="849"/>
      <c r="T154" s="850"/>
      <c r="U154" s="557">
        <v>4.17</v>
      </c>
    </row>
    <row r="155" spans="1:21" ht="9.6" customHeight="1">
      <c r="A155" s="845">
        <v>40613</v>
      </c>
      <c r="B155" s="846"/>
      <c r="C155" s="845" t="s">
        <v>785</v>
      </c>
      <c r="D155" s="847"/>
      <c r="E155" s="847"/>
      <c r="F155" s="847"/>
      <c r="G155" s="847"/>
      <c r="H155" s="847"/>
      <c r="I155" s="847"/>
      <c r="J155" s="847"/>
      <c r="K155" s="847"/>
      <c r="L155" s="847"/>
      <c r="M155" s="847"/>
      <c r="N155" s="847"/>
      <c r="O155" s="847"/>
      <c r="P155" s="847"/>
      <c r="Q155" s="846"/>
      <c r="R155" s="848" t="s">
        <v>643</v>
      </c>
      <c r="S155" s="849"/>
      <c r="T155" s="850"/>
      <c r="U155" s="557">
        <v>3.84</v>
      </c>
    </row>
    <row r="156" spans="1:21" ht="9.6" customHeight="1">
      <c r="A156" s="845">
        <v>40614</v>
      </c>
      <c r="B156" s="846"/>
      <c r="C156" s="845" t="s">
        <v>1185</v>
      </c>
      <c r="D156" s="847"/>
      <c r="E156" s="847"/>
      <c r="F156" s="847"/>
      <c r="G156" s="847"/>
      <c r="H156" s="847"/>
      <c r="I156" s="847"/>
      <c r="J156" s="847"/>
      <c r="K156" s="847"/>
      <c r="L156" s="847"/>
      <c r="M156" s="847"/>
      <c r="N156" s="847"/>
      <c r="O156" s="847"/>
      <c r="P156" s="847"/>
      <c r="Q156" s="846"/>
      <c r="R156" s="848" t="s">
        <v>645</v>
      </c>
      <c r="S156" s="849"/>
      <c r="T156" s="850"/>
      <c r="U156" s="559">
        <v>306.04000000000002</v>
      </c>
    </row>
    <row r="157" spans="1:21" ht="9.6" customHeight="1">
      <c r="A157" s="845">
        <v>40615</v>
      </c>
      <c r="B157" s="846"/>
      <c r="C157" s="845" t="s">
        <v>1186</v>
      </c>
      <c r="D157" s="847"/>
      <c r="E157" s="847"/>
      <c r="F157" s="847"/>
      <c r="G157" s="847"/>
      <c r="H157" s="847"/>
      <c r="I157" s="847"/>
      <c r="J157" s="847"/>
      <c r="K157" s="847"/>
      <c r="L157" s="847"/>
      <c r="M157" s="847"/>
      <c r="N157" s="847"/>
      <c r="O157" s="847"/>
      <c r="P157" s="847"/>
      <c r="Q157" s="846"/>
      <c r="R157" s="848" t="s">
        <v>643</v>
      </c>
      <c r="S157" s="849"/>
      <c r="T157" s="850"/>
      <c r="U157" s="557">
        <v>2.88</v>
      </c>
    </row>
    <row r="158" spans="1:21" ht="9.6" customHeight="1">
      <c r="A158" s="845">
        <v>40617</v>
      </c>
      <c r="B158" s="846"/>
      <c r="C158" s="845" t="s">
        <v>786</v>
      </c>
      <c r="D158" s="847"/>
      <c r="E158" s="847"/>
      <c r="F158" s="847"/>
      <c r="G158" s="847"/>
      <c r="H158" s="847"/>
      <c r="I158" s="847"/>
      <c r="J158" s="847"/>
      <c r="K158" s="847"/>
      <c r="L158" s="847"/>
      <c r="M158" s="847"/>
      <c r="N158" s="847"/>
      <c r="O158" s="847"/>
      <c r="P158" s="847"/>
      <c r="Q158" s="846"/>
      <c r="R158" s="848" t="s">
        <v>645</v>
      </c>
      <c r="S158" s="849"/>
      <c r="T158" s="850"/>
      <c r="U158" s="559">
        <v>286.26</v>
      </c>
    </row>
    <row r="159" spans="1:21" ht="9.6" customHeight="1">
      <c r="A159" s="845">
        <v>40618</v>
      </c>
      <c r="B159" s="846"/>
      <c r="C159" s="845" t="s">
        <v>1187</v>
      </c>
      <c r="D159" s="847"/>
      <c r="E159" s="847"/>
      <c r="F159" s="847"/>
      <c r="G159" s="847"/>
      <c r="H159" s="847"/>
      <c r="I159" s="847"/>
      <c r="J159" s="847"/>
      <c r="K159" s="847"/>
      <c r="L159" s="847"/>
      <c r="M159" s="847"/>
      <c r="N159" s="847"/>
      <c r="O159" s="847"/>
      <c r="P159" s="847"/>
      <c r="Q159" s="846"/>
      <c r="R159" s="848" t="s">
        <v>645</v>
      </c>
      <c r="S159" s="849"/>
      <c r="T159" s="850"/>
      <c r="U159" s="559">
        <v>529.01</v>
      </c>
    </row>
    <row r="160" spans="1:21" ht="9.6" customHeight="1">
      <c r="A160" s="845">
        <v>40620</v>
      </c>
      <c r="B160" s="846"/>
      <c r="C160" s="845" t="s">
        <v>787</v>
      </c>
      <c r="D160" s="847"/>
      <c r="E160" s="847"/>
      <c r="F160" s="847"/>
      <c r="G160" s="847"/>
      <c r="H160" s="847"/>
      <c r="I160" s="847"/>
      <c r="J160" s="847"/>
      <c r="K160" s="847"/>
      <c r="L160" s="847"/>
      <c r="M160" s="847"/>
      <c r="N160" s="847"/>
      <c r="O160" s="847"/>
      <c r="P160" s="847"/>
      <c r="Q160" s="846"/>
      <c r="R160" s="848" t="s">
        <v>645</v>
      </c>
      <c r="S160" s="849"/>
      <c r="T160" s="850"/>
      <c r="U160" s="558">
        <v>19.34</v>
      </c>
    </row>
    <row r="161" spans="1:21" ht="9.6" customHeight="1">
      <c r="A161" s="845">
        <v>40621</v>
      </c>
      <c r="B161" s="846"/>
      <c r="C161" s="845" t="s">
        <v>788</v>
      </c>
      <c r="D161" s="847"/>
      <c r="E161" s="847"/>
      <c r="F161" s="847"/>
      <c r="G161" s="847"/>
      <c r="H161" s="847"/>
      <c r="I161" s="847"/>
      <c r="J161" s="847"/>
      <c r="K161" s="847"/>
      <c r="L161" s="847"/>
      <c r="M161" s="847"/>
      <c r="N161" s="847"/>
      <c r="O161" s="847"/>
      <c r="P161" s="847"/>
      <c r="Q161" s="846"/>
      <c r="R161" s="848" t="s">
        <v>645</v>
      </c>
      <c r="S161" s="849"/>
      <c r="T161" s="850"/>
      <c r="U161" s="558">
        <v>84.02</v>
      </c>
    </row>
    <row r="162" spans="1:21" ht="9.6" customHeight="1">
      <c r="A162" s="845">
        <v>40625</v>
      </c>
      <c r="B162" s="846"/>
      <c r="C162" s="845" t="s">
        <v>789</v>
      </c>
      <c r="D162" s="847"/>
      <c r="E162" s="847"/>
      <c r="F162" s="847"/>
      <c r="G162" s="847"/>
      <c r="H162" s="847"/>
      <c r="I162" s="847"/>
      <c r="J162" s="847"/>
      <c r="K162" s="847"/>
      <c r="L162" s="847"/>
      <c r="M162" s="847"/>
      <c r="N162" s="847"/>
      <c r="O162" s="847"/>
      <c r="P162" s="847"/>
      <c r="Q162" s="846"/>
      <c r="R162" s="848" t="s">
        <v>645</v>
      </c>
      <c r="S162" s="849"/>
      <c r="T162" s="850"/>
      <c r="U162" s="559">
        <v>134.46</v>
      </c>
    </row>
    <row r="163" spans="1:21" ht="9.6" customHeight="1">
      <c r="A163" s="845">
        <v>40635</v>
      </c>
      <c r="B163" s="846"/>
      <c r="C163" s="845" t="s">
        <v>790</v>
      </c>
      <c r="D163" s="847"/>
      <c r="E163" s="847"/>
      <c r="F163" s="847"/>
      <c r="G163" s="847"/>
      <c r="H163" s="847"/>
      <c r="I163" s="847"/>
      <c r="J163" s="847"/>
      <c r="K163" s="847"/>
      <c r="L163" s="847"/>
      <c r="M163" s="847"/>
      <c r="N163" s="847"/>
      <c r="O163" s="847"/>
      <c r="P163" s="847"/>
      <c r="Q163" s="846"/>
      <c r="R163" s="848" t="s">
        <v>645</v>
      </c>
      <c r="S163" s="849"/>
      <c r="T163" s="850"/>
      <c r="U163" s="559">
        <v>129.93</v>
      </c>
    </row>
    <row r="164" spans="1:21" ht="9.6" customHeight="1">
      <c r="A164" s="845">
        <v>40645</v>
      </c>
      <c r="B164" s="846"/>
      <c r="C164" s="845" t="s">
        <v>791</v>
      </c>
      <c r="D164" s="847"/>
      <c r="E164" s="847"/>
      <c r="F164" s="847"/>
      <c r="G164" s="847"/>
      <c r="H164" s="847"/>
      <c r="I164" s="847"/>
      <c r="J164" s="847"/>
      <c r="K164" s="847"/>
      <c r="L164" s="847"/>
      <c r="M164" s="847"/>
      <c r="N164" s="847"/>
      <c r="O164" s="847"/>
      <c r="P164" s="847"/>
      <c r="Q164" s="846"/>
      <c r="R164" s="848" t="s">
        <v>645</v>
      </c>
      <c r="S164" s="849"/>
      <c r="T164" s="850"/>
      <c r="U164" s="559">
        <v>158.61000000000001</v>
      </c>
    </row>
    <row r="165" spans="1:21" ht="9.6" customHeight="1">
      <c r="A165" s="845">
        <v>42498</v>
      </c>
      <c r="B165" s="846"/>
      <c r="C165" s="845" t="s">
        <v>1188</v>
      </c>
      <c r="D165" s="847"/>
      <c r="E165" s="847"/>
      <c r="F165" s="847"/>
      <c r="G165" s="847"/>
      <c r="H165" s="847"/>
      <c r="I165" s="847"/>
      <c r="J165" s="847"/>
      <c r="K165" s="847"/>
      <c r="L165" s="847"/>
      <c r="M165" s="847"/>
      <c r="N165" s="847"/>
      <c r="O165" s="847"/>
      <c r="P165" s="847"/>
      <c r="Q165" s="846"/>
      <c r="R165" s="848" t="s">
        <v>645</v>
      </c>
      <c r="S165" s="849"/>
      <c r="T165" s="850"/>
      <c r="U165" s="559">
        <v>474.2</v>
      </c>
    </row>
    <row r="166" spans="1:21" ht="9.6" customHeight="1">
      <c r="A166" s="851">
        <v>100004</v>
      </c>
      <c r="B166" s="852"/>
      <c r="C166" s="851" t="s">
        <v>792</v>
      </c>
      <c r="D166" s="853"/>
      <c r="E166" s="853"/>
      <c r="F166" s="853"/>
      <c r="G166" s="853"/>
      <c r="H166" s="853"/>
      <c r="I166" s="853"/>
      <c r="J166" s="853"/>
      <c r="K166" s="853"/>
      <c r="L166" s="853"/>
      <c r="M166" s="853"/>
      <c r="N166" s="853"/>
      <c r="O166" s="853"/>
      <c r="P166" s="853"/>
      <c r="Q166" s="853"/>
      <c r="R166" s="853"/>
      <c r="S166" s="853"/>
      <c r="T166" s="853"/>
      <c r="U166" s="852"/>
    </row>
    <row r="167" spans="1:21" ht="9.6" customHeight="1">
      <c r="A167" s="845">
        <v>41201</v>
      </c>
      <c r="B167" s="846"/>
      <c r="C167" s="845" t="s">
        <v>1189</v>
      </c>
      <c r="D167" s="847"/>
      <c r="E167" s="847"/>
      <c r="F167" s="847"/>
      <c r="G167" s="847"/>
      <c r="H167" s="847"/>
      <c r="I167" s="847"/>
      <c r="J167" s="847"/>
      <c r="K167" s="847"/>
      <c r="L167" s="847"/>
      <c r="M167" s="847"/>
      <c r="N167" s="847"/>
      <c r="O167" s="847"/>
      <c r="P167" s="847"/>
      <c r="Q167" s="846"/>
      <c r="R167" s="848" t="s">
        <v>793</v>
      </c>
      <c r="S167" s="849"/>
      <c r="T167" s="850"/>
      <c r="U167" s="559">
        <v>106.83</v>
      </c>
    </row>
    <row r="168" spans="1:21" ht="9.6" customHeight="1">
      <c r="A168" s="845">
        <v>41202</v>
      </c>
      <c r="B168" s="846"/>
      <c r="C168" s="845" t="s">
        <v>1190</v>
      </c>
      <c r="D168" s="847"/>
      <c r="E168" s="847"/>
      <c r="F168" s="847"/>
      <c r="G168" s="847"/>
      <c r="H168" s="847"/>
      <c r="I168" s="847"/>
      <c r="J168" s="847"/>
      <c r="K168" s="847"/>
      <c r="L168" s="847"/>
      <c r="M168" s="847"/>
      <c r="N168" s="847"/>
      <c r="O168" s="847"/>
      <c r="P168" s="847"/>
      <c r="Q168" s="846"/>
      <c r="R168" s="848" t="s">
        <v>793</v>
      </c>
      <c r="S168" s="849"/>
      <c r="T168" s="850"/>
      <c r="U168" s="558">
        <v>89.11</v>
      </c>
    </row>
    <row r="169" spans="1:21" ht="9.6" customHeight="1">
      <c r="A169" s="845">
        <v>41203</v>
      </c>
      <c r="B169" s="846"/>
      <c r="C169" s="845" t="s">
        <v>1191</v>
      </c>
      <c r="D169" s="847"/>
      <c r="E169" s="847"/>
      <c r="F169" s="847"/>
      <c r="G169" s="847"/>
      <c r="H169" s="847"/>
      <c r="I169" s="847"/>
      <c r="J169" s="847"/>
      <c r="K169" s="847"/>
      <c r="L169" s="847"/>
      <c r="M169" s="847"/>
      <c r="N169" s="847"/>
      <c r="O169" s="847"/>
      <c r="P169" s="847"/>
      <c r="Q169" s="846"/>
      <c r="R169" s="848" t="s">
        <v>793</v>
      </c>
      <c r="S169" s="849"/>
      <c r="T169" s="850"/>
      <c r="U169" s="558">
        <v>71.61</v>
      </c>
    </row>
    <row r="170" spans="1:21" ht="9.6" customHeight="1">
      <c r="A170" s="845">
        <v>41204</v>
      </c>
      <c r="B170" s="846"/>
      <c r="C170" s="845" t="s">
        <v>1192</v>
      </c>
      <c r="D170" s="847"/>
      <c r="E170" s="847"/>
      <c r="F170" s="847"/>
      <c r="G170" s="847"/>
      <c r="H170" s="847"/>
      <c r="I170" s="847"/>
      <c r="J170" s="847"/>
      <c r="K170" s="847"/>
      <c r="L170" s="847"/>
      <c r="M170" s="847"/>
      <c r="N170" s="847"/>
      <c r="O170" s="847"/>
      <c r="P170" s="847"/>
      <c r="Q170" s="846"/>
      <c r="R170" s="848" t="s">
        <v>793</v>
      </c>
      <c r="S170" s="849"/>
      <c r="T170" s="850"/>
      <c r="U170" s="558">
        <v>57.37</v>
      </c>
    </row>
    <row r="171" spans="1:21" ht="9.6" customHeight="1">
      <c r="A171" s="845">
        <v>41205</v>
      </c>
      <c r="B171" s="846"/>
      <c r="C171" s="845" t="s">
        <v>1193</v>
      </c>
      <c r="D171" s="847"/>
      <c r="E171" s="847"/>
      <c r="F171" s="847"/>
      <c r="G171" s="847"/>
      <c r="H171" s="847"/>
      <c r="I171" s="847"/>
      <c r="J171" s="847"/>
      <c r="K171" s="847"/>
      <c r="L171" s="847"/>
      <c r="M171" s="847"/>
      <c r="N171" s="847"/>
      <c r="O171" s="847"/>
      <c r="P171" s="847"/>
      <c r="Q171" s="846"/>
      <c r="R171" s="848" t="s">
        <v>793</v>
      </c>
      <c r="S171" s="849"/>
      <c r="T171" s="850"/>
      <c r="U171" s="559">
        <v>109.8</v>
      </c>
    </row>
    <row r="172" spans="1:21" ht="9.6" customHeight="1">
      <c r="A172" s="845">
        <v>41206</v>
      </c>
      <c r="B172" s="846"/>
      <c r="C172" s="845" t="s">
        <v>1194</v>
      </c>
      <c r="D172" s="847"/>
      <c r="E172" s="847"/>
      <c r="F172" s="847"/>
      <c r="G172" s="847"/>
      <c r="H172" s="847"/>
      <c r="I172" s="847"/>
      <c r="J172" s="847"/>
      <c r="K172" s="847"/>
      <c r="L172" s="847"/>
      <c r="M172" s="847"/>
      <c r="N172" s="847"/>
      <c r="O172" s="847"/>
      <c r="P172" s="847"/>
      <c r="Q172" s="846"/>
      <c r="R172" s="848" t="s">
        <v>793</v>
      </c>
      <c r="S172" s="849"/>
      <c r="T172" s="850"/>
      <c r="U172" s="558">
        <v>91.79</v>
      </c>
    </row>
    <row r="173" spans="1:21" ht="9.6" customHeight="1">
      <c r="A173" s="845">
        <v>41207</v>
      </c>
      <c r="B173" s="846"/>
      <c r="C173" s="845" t="s">
        <v>1195</v>
      </c>
      <c r="D173" s="847"/>
      <c r="E173" s="847"/>
      <c r="F173" s="847"/>
      <c r="G173" s="847"/>
      <c r="H173" s="847"/>
      <c r="I173" s="847"/>
      <c r="J173" s="847"/>
      <c r="K173" s="847"/>
      <c r="L173" s="847"/>
      <c r="M173" s="847"/>
      <c r="N173" s="847"/>
      <c r="O173" s="847"/>
      <c r="P173" s="847"/>
      <c r="Q173" s="846"/>
      <c r="R173" s="848" t="s">
        <v>793</v>
      </c>
      <c r="S173" s="849"/>
      <c r="T173" s="850"/>
      <c r="U173" s="558">
        <v>73.319999999999993</v>
      </c>
    </row>
    <row r="174" spans="1:21" ht="9.6" customHeight="1">
      <c r="A174" s="845">
        <v>41208</v>
      </c>
      <c r="B174" s="846"/>
      <c r="C174" s="845" t="s">
        <v>1196</v>
      </c>
      <c r="D174" s="847"/>
      <c r="E174" s="847"/>
      <c r="F174" s="847"/>
      <c r="G174" s="847"/>
      <c r="H174" s="847"/>
      <c r="I174" s="847"/>
      <c r="J174" s="847"/>
      <c r="K174" s="847"/>
      <c r="L174" s="847"/>
      <c r="M174" s="847"/>
      <c r="N174" s="847"/>
      <c r="O174" s="847"/>
      <c r="P174" s="847"/>
      <c r="Q174" s="846"/>
      <c r="R174" s="848" t="s">
        <v>793</v>
      </c>
      <c r="S174" s="849"/>
      <c r="T174" s="850"/>
      <c r="U174" s="558">
        <v>59.2</v>
      </c>
    </row>
    <row r="175" spans="1:21" ht="9.6" customHeight="1">
      <c r="A175" s="845">
        <v>41209</v>
      </c>
      <c r="B175" s="846"/>
      <c r="C175" s="845" t="s">
        <v>1197</v>
      </c>
      <c r="D175" s="847"/>
      <c r="E175" s="847"/>
      <c r="F175" s="847"/>
      <c r="G175" s="847"/>
      <c r="H175" s="847"/>
      <c r="I175" s="847"/>
      <c r="J175" s="847"/>
      <c r="K175" s="847"/>
      <c r="L175" s="847"/>
      <c r="M175" s="847"/>
      <c r="N175" s="847"/>
      <c r="O175" s="847"/>
      <c r="P175" s="847"/>
      <c r="Q175" s="846"/>
      <c r="R175" s="848" t="s">
        <v>793</v>
      </c>
      <c r="S175" s="849"/>
      <c r="T175" s="850"/>
      <c r="U175" s="558">
        <v>83.46</v>
      </c>
    </row>
    <row r="176" spans="1:21" ht="9.6" customHeight="1">
      <c r="A176" s="845">
        <v>41210</v>
      </c>
      <c r="B176" s="846"/>
      <c r="C176" s="845" t="s">
        <v>1198</v>
      </c>
      <c r="D176" s="847"/>
      <c r="E176" s="847"/>
      <c r="F176" s="847"/>
      <c r="G176" s="847"/>
      <c r="H176" s="847"/>
      <c r="I176" s="847"/>
      <c r="J176" s="847"/>
      <c r="K176" s="847"/>
      <c r="L176" s="847"/>
      <c r="M176" s="847"/>
      <c r="N176" s="847"/>
      <c r="O176" s="847"/>
      <c r="P176" s="847"/>
      <c r="Q176" s="846"/>
      <c r="R176" s="848" t="s">
        <v>793</v>
      </c>
      <c r="S176" s="849"/>
      <c r="T176" s="850"/>
      <c r="U176" s="558">
        <v>67.489999999999995</v>
      </c>
    </row>
    <row r="177" spans="1:21" ht="9.6" customHeight="1">
      <c r="A177" s="845">
        <v>41211</v>
      </c>
      <c r="B177" s="846"/>
      <c r="C177" s="845" t="s">
        <v>1199</v>
      </c>
      <c r="D177" s="847"/>
      <c r="E177" s="847"/>
      <c r="F177" s="847"/>
      <c r="G177" s="847"/>
      <c r="H177" s="847"/>
      <c r="I177" s="847"/>
      <c r="J177" s="847"/>
      <c r="K177" s="847"/>
      <c r="L177" s="847"/>
      <c r="M177" s="847"/>
      <c r="N177" s="847"/>
      <c r="O177" s="847"/>
      <c r="P177" s="847"/>
      <c r="Q177" s="846"/>
      <c r="R177" s="848" t="s">
        <v>793</v>
      </c>
      <c r="S177" s="849"/>
      <c r="T177" s="850"/>
      <c r="U177" s="558">
        <v>54.68</v>
      </c>
    </row>
    <row r="178" spans="1:21" ht="9.6" customHeight="1">
      <c r="A178" s="845">
        <v>41216</v>
      </c>
      <c r="B178" s="846"/>
      <c r="C178" s="845" t="s">
        <v>1200</v>
      </c>
      <c r="D178" s="847"/>
      <c r="E178" s="847"/>
      <c r="F178" s="847"/>
      <c r="G178" s="847"/>
      <c r="H178" s="847"/>
      <c r="I178" s="847"/>
      <c r="J178" s="847"/>
      <c r="K178" s="847"/>
      <c r="L178" s="847"/>
      <c r="M178" s="847"/>
      <c r="N178" s="847"/>
      <c r="O178" s="847"/>
      <c r="P178" s="847"/>
      <c r="Q178" s="846"/>
      <c r="R178" s="848" t="s">
        <v>793</v>
      </c>
      <c r="S178" s="849"/>
      <c r="T178" s="850"/>
      <c r="U178" s="558">
        <v>29.97</v>
      </c>
    </row>
    <row r="179" spans="1:21" ht="9.6" customHeight="1">
      <c r="A179" s="845">
        <v>41217</v>
      </c>
      <c r="B179" s="846"/>
      <c r="C179" s="845" t="s">
        <v>1201</v>
      </c>
      <c r="D179" s="847"/>
      <c r="E179" s="847"/>
      <c r="F179" s="847"/>
      <c r="G179" s="847"/>
      <c r="H179" s="847"/>
      <c r="I179" s="847"/>
      <c r="J179" s="847"/>
      <c r="K179" s="847"/>
      <c r="L179" s="847"/>
      <c r="M179" s="847"/>
      <c r="N179" s="847"/>
      <c r="O179" s="847"/>
      <c r="P179" s="847"/>
      <c r="Q179" s="846"/>
      <c r="R179" s="848" t="s">
        <v>793</v>
      </c>
      <c r="S179" s="849"/>
      <c r="T179" s="850"/>
      <c r="U179" s="558">
        <v>23.35</v>
      </c>
    </row>
    <row r="180" spans="1:21" ht="9.6" customHeight="1">
      <c r="A180" s="845">
        <v>41218</v>
      </c>
      <c r="B180" s="846"/>
      <c r="C180" s="845" t="s">
        <v>1202</v>
      </c>
      <c r="D180" s="847"/>
      <c r="E180" s="847"/>
      <c r="F180" s="847"/>
      <c r="G180" s="847"/>
      <c r="H180" s="847"/>
      <c r="I180" s="847"/>
      <c r="J180" s="847"/>
      <c r="K180" s="847"/>
      <c r="L180" s="847"/>
      <c r="M180" s="847"/>
      <c r="N180" s="847"/>
      <c r="O180" s="847"/>
      <c r="P180" s="847"/>
      <c r="Q180" s="846"/>
      <c r="R180" s="848" t="s">
        <v>793</v>
      </c>
      <c r="S180" s="849"/>
      <c r="T180" s="850"/>
      <c r="U180" s="558">
        <v>18.05</v>
      </c>
    </row>
    <row r="181" spans="1:21" ht="9.6" customHeight="1">
      <c r="A181" s="845">
        <v>41238</v>
      </c>
      <c r="B181" s="846"/>
      <c r="C181" s="845" t="s">
        <v>1203</v>
      </c>
      <c r="D181" s="847"/>
      <c r="E181" s="847"/>
      <c r="F181" s="847"/>
      <c r="G181" s="847"/>
      <c r="H181" s="847"/>
      <c r="I181" s="847"/>
      <c r="J181" s="847"/>
      <c r="K181" s="847"/>
      <c r="L181" s="847"/>
      <c r="M181" s="847"/>
      <c r="N181" s="847"/>
      <c r="O181" s="847"/>
      <c r="P181" s="847"/>
      <c r="Q181" s="846"/>
      <c r="R181" s="848" t="s">
        <v>793</v>
      </c>
      <c r="S181" s="849"/>
      <c r="T181" s="850"/>
      <c r="U181" s="558">
        <v>26.12</v>
      </c>
    </row>
    <row r="182" spans="1:21" ht="9.6" customHeight="1">
      <c r="A182" s="845">
        <v>41239</v>
      </c>
      <c r="B182" s="846"/>
      <c r="C182" s="845" t="s">
        <v>1204</v>
      </c>
      <c r="D182" s="847"/>
      <c r="E182" s="847"/>
      <c r="F182" s="847"/>
      <c r="G182" s="847"/>
      <c r="H182" s="847"/>
      <c r="I182" s="847"/>
      <c r="J182" s="847"/>
      <c r="K182" s="847"/>
      <c r="L182" s="847"/>
      <c r="M182" s="847"/>
      <c r="N182" s="847"/>
      <c r="O182" s="847"/>
      <c r="P182" s="847"/>
      <c r="Q182" s="846"/>
      <c r="R182" s="848" t="s">
        <v>793</v>
      </c>
      <c r="S182" s="849"/>
      <c r="T182" s="850"/>
      <c r="U182" s="558">
        <v>16.41</v>
      </c>
    </row>
    <row r="183" spans="1:21" ht="9.6" customHeight="1">
      <c r="A183" s="845">
        <v>41285</v>
      </c>
      <c r="B183" s="846"/>
      <c r="C183" s="845" t="s">
        <v>794</v>
      </c>
      <c r="D183" s="847"/>
      <c r="E183" s="847"/>
      <c r="F183" s="847"/>
      <c r="G183" s="847"/>
      <c r="H183" s="847"/>
      <c r="I183" s="847"/>
      <c r="J183" s="847"/>
      <c r="K183" s="847"/>
      <c r="L183" s="847"/>
      <c r="M183" s="847"/>
      <c r="N183" s="847"/>
      <c r="O183" s="847"/>
      <c r="P183" s="847"/>
      <c r="Q183" s="846"/>
      <c r="R183" s="848" t="s">
        <v>645</v>
      </c>
      <c r="S183" s="849"/>
      <c r="T183" s="850"/>
      <c r="U183" s="557">
        <v>2.34</v>
      </c>
    </row>
    <row r="184" spans="1:21" ht="9.6" customHeight="1">
      <c r="A184" s="845">
        <v>41286</v>
      </c>
      <c r="B184" s="846"/>
      <c r="C184" s="845" t="s">
        <v>795</v>
      </c>
      <c r="D184" s="847"/>
      <c r="E184" s="847"/>
      <c r="F184" s="847"/>
      <c r="G184" s="847"/>
      <c r="H184" s="847"/>
      <c r="I184" s="847"/>
      <c r="J184" s="847"/>
      <c r="K184" s="847"/>
      <c r="L184" s="847"/>
      <c r="M184" s="847"/>
      <c r="N184" s="847"/>
      <c r="O184" s="847"/>
      <c r="P184" s="847"/>
      <c r="Q184" s="846"/>
      <c r="R184" s="848" t="s">
        <v>793</v>
      </c>
      <c r="S184" s="849"/>
      <c r="T184" s="850"/>
      <c r="U184" s="558">
        <v>70.89</v>
      </c>
    </row>
    <row r="185" spans="1:21" ht="9.6" customHeight="1">
      <c r="A185" s="845">
        <v>41287</v>
      </c>
      <c r="B185" s="846"/>
      <c r="C185" s="845" t="s">
        <v>796</v>
      </c>
      <c r="D185" s="847"/>
      <c r="E185" s="847"/>
      <c r="F185" s="847"/>
      <c r="G185" s="847"/>
      <c r="H185" s="847"/>
      <c r="I185" s="847"/>
      <c r="J185" s="847"/>
      <c r="K185" s="847"/>
      <c r="L185" s="847"/>
      <c r="M185" s="847"/>
      <c r="N185" s="847"/>
      <c r="O185" s="847"/>
      <c r="P185" s="847"/>
      <c r="Q185" s="846"/>
      <c r="R185" s="848" t="s">
        <v>793</v>
      </c>
      <c r="S185" s="849"/>
      <c r="T185" s="850"/>
      <c r="U185" s="558">
        <v>54.34</v>
      </c>
    </row>
    <row r="186" spans="1:21" ht="9.6" customHeight="1">
      <c r="A186" s="845">
        <v>41291</v>
      </c>
      <c r="B186" s="846"/>
      <c r="C186" s="845" t="s">
        <v>797</v>
      </c>
      <c r="D186" s="847"/>
      <c r="E186" s="847"/>
      <c r="F186" s="847"/>
      <c r="G186" s="847"/>
      <c r="H186" s="847"/>
      <c r="I186" s="847"/>
      <c r="J186" s="847"/>
      <c r="K186" s="847"/>
      <c r="L186" s="847"/>
      <c r="M186" s="847"/>
      <c r="N186" s="847"/>
      <c r="O186" s="847"/>
      <c r="P186" s="847"/>
      <c r="Q186" s="846"/>
      <c r="R186" s="848" t="s">
        <v>645</v>
      </c>
      <c r="S186" s="849"/>
      <c r="T186" s="850"/>
      <c r="U186" s="558">
        <v>48.75</v>
      </c>
    </row>
    <row r="187" spans="1:21" ht="9.6" customHeight="1">
      <c r="A187" s="845">
        <v>41293</v>
      </c>
      <c r="B187" s="846"/>
      <c r="C187" s="845" t="s">
        <v>798</v>
      </c>
      <c r="D187" s="847"/>
      <c r="E187" s="847"/>
      <c r="F187" s="847"/>
      <c r="G187" s="847"/>
      <c r="H187" s="847"/>
      <c r="I187" s="847"/>
      <c r="J187" s="847"/>
      <c r="K187" s="847"/>
      <c r="L187" s="847"/>
      <c r="M187" s="847"/>
      <c r="N187" s="847"/>
      <c r="O187" s="847"/>
      <c r="P187" s="847"/>
      <c r="Q187" s="846"/>
      <c r="R187" s="848" t="s">
        <v>643</v>
      </c>
      <c r="S187" s="849"/>
      <c r="T187" s="850"/>
      <c r="U187" s="557">
        <v>6.44</v>
      </c>
    </row>
    <row r="188" spans="1:21" ht="9.6" customHeight="1">
      <c r="A188" s="845">
        <v>41294</v>
      </c>
      <c r="B188" s="846"/>
      <c r="C188" s="845" t="s">
        <v>1205</v>
      </c>
      <c r="D188" s="847"/>
      <c r="E188" s="847"/>
      <c r="F188" s="847"/>
      <c r="G188" s="847"/>
      <c r="H188" s="847"/>
      <c r="I188" s="847"/>
      <c r="J188" s="847"/>
      <c r="K188" s="847"/>
      <c r="L188" s="847"/>
      <c r="M188" s="847"/>
      <c r="N188" s="847"/>
      <c r="O188" s="847"/>
      <c r="P188" s="847"/>
      <c r="Q188" s="846"/>
      <c r="R188" s="848" t="s">
        <v>645</v>
      </c>
      <c r="S188" s="849"/>
      <c r="T188" s="850"/>
      <c r="U188" s="559">
        <v>149.07</v>
      </c>
    </row>
    <row r="189" spans="1:21" ht="9.6" customHeight="1">
      <c r="A189" s="845">
        <v>41295</v>
      </c>
      <c r="B189" s="846"/>
      <c r="C189" s="845" t="s">
        <v>799</v>
      </c>
      <c r="D189" s="847"/>
      <c r="E189" s="847"/>
      <c r="F189" s="847"/>
      <c r="G189" s="847"/>
      <c r="H189" s="847"/>
      <c r="I189" s="847"/>
      <c r="J189" s="847"/>
      <c r="K189" s="847"/>
      <c r="L189" s="847"/>
      <c r="M189" s="847"/>
      <c r="N189" s="847"/>
      <c r="O189" s="847"/>
      <c r="P189" s="847"/>
      <c r="Q189" s="846"/>
      <c r="R189" s="848" t="s">
        <v>645</v>
      </c>
      <c r="S189" s="849"/>
      <c r="T189" s="850"/>
      <c r="U189" s="558">
        <v>10.26</v>
      </c>
    </row>
    <row r="190" spans="1:21" ht="9.6" customHeight="1">
      <c r="A190" s="845">
        <v>41296</v>
      </c>
      <c r="B190" s="846"/>
      <c r="C190" s="845" t="s">
        <v>800</v>
      </c>
      <c r="D190" s="847"/>
      <c r="E190" s="847"/>
      <c r="F190" s="847"/>
      <c r="G190" s="847"/>
      <c r="H190" s="847"/>
      <c r="I190" s="847"/>
      <c r="J190" s="847"/>
      <c r="K190" s="847"/>
      <c r="L190" s="847"/>
      <c r="M190" s="847"/>
      <c r="N190" s="847"/>
      <c r="O190" s="847"/>
      <c r="P190" s="847"/>
      <c r="Q190" s="846"/>
      <c r="R190" s="848" t="s">
        <v>793</v>
      </c>
      <c r="S190" s="849"/>
      <c r="T190" s="850"/>
      <c r="U190" s="558">
        <v>70.89</v>
      </c>
    </row>
    <row r="191" spans="1:21" ht="9.6" customHeight="1">
      <c r="A191" s="845">
        <v>41297</v>
      </c>
      <c r="B191" s="846"/>
      <c r="C191" s="845" t="s">
        <v>801</v>
      </c>
      <c r="D191" s="847"/>
      <c r="E191" s="847"/>
      <c r="F191" s="847"/>
      <c r="G191" s="847"/>
      <c r="H191" s="847"/>
      <c r="I191" s="847"/>
      <c r="J191" s="847"/>
      <c r="K191" s="847"/>
      <c r="L191" s="847"/>
      <c r="M191" s="847"/>
      <c r="N191" s="847"/>
      <c r="O191" s="847"/>
      <c r="P191" s="847"/>
      <c r="Q191" s="846"/>
      <c r="R191" s="848" t="s">
        <v>793</v>
      </c>
      <c r="S191" s="849"/>
      <c r="T191" s="850"/>
      <c r="U191" s="558">
        <v>54.34</v>
      </c>
    </row>
    <row r="192" spans="1:21" ht="9.6" customHeight="1">
      <c r="A192" s="845">
        <v>41301</v>
      </c>
      <c r="B192" s="846"/>
      <c r="C192" s="845" t="s">
        <v>1206</v>
      </c>
      <c r="D192" s="847"/>
      <c r="E192" s="847"/>
      <c r="F192" s="847"/>
      <c r="G192" s="847"/>
      <c r="H192" s="847"/>
      <c r="I192" s="847"/>
      <c r="J192" s="847"/>
      <c r="K192" s="847"/>
      <c r="L192" s="847"/>
      <c r="M192" s="847"/>
      <c r="N192" s="847"/>
      <c r="O192" s="847"/>
      <c r="P192" s="847"/>
      <c r="Q192" s="846"/>
      <c r="R192" s="848" t="s">
        <v>645</v>
      </c>
      <c r="S192" s="849"/>
      <c r="T192" s="850"/>
      <c r="U192" s="559">
        <v>153.72999999999999</v>
      </c>
    </row>
    <row r="193" spans="1:21" ht="9.6" customHeight="1">
      <c r="A193" s="845">
        <v>41302</v>
      </c>
      <c r="B193" s="846"/>
      <c r="C193" s="845" t="s">
        <v>1207</v>
      </c>
      <c r="D193" s="847"/>
      <c r="E193" s="847"/>
      <c r="F193" s="847"/>
      <c r="G193" s="847"/>
      <c r="H193" s="847"/>
      <c r="I193" s="847"/>
      <c r="J193" s="847"/>
      <c r="K193" s="847"/>
      <c r="L193" s="847"/>
      <c r="M193" s="847"/>
      <c r="N193" s="847"/>
      <c r="O193" s="847"/>
      <c r="P193" s="847"/>
      <c r="Q193" s="846"/>
      <c r="R193" s="848" t="s">
        <v>645</v>
      </c>
      <c r="S193" s="849"/>
      <c r="T193" s="850"/>
      <c r="U193" s="559">
        <v>140.18</v>
      </c>
    </row>
    <row r="194" spans="1:21" ht="9.6" customHeight="1">
      <c r="A194" s="845">
        <v>41303</v>
      </c>
      <c r="B194" s="846"/>
      <c r="C194" s="845" t="s">
        <v>802</v>
      </c>
      <c r="D194" s="847"/>
      <c r="E194" s="847"/>
      <c r="F194" s="847"/>
      <c r="G194" s="847"/>
      <c r="H194" s="847"/>
      <c r="I194" s="847"/>
      <c r="J194" s="847"/>
      <c r="K194" s="847"/>
      <c r="L194" s="847"/>
      <c r="M194" s="847"/>
      <c r="N194" s="847"/>
      <c r="O194" s="847"/>
      <c r="P194" s="847"/>
      <c r="Q194" s="846"/>
      <c r="R194" s="848" t="s">
        <v>793</v>
      </c>
      <c r="S194" s="849"/>
      <c r="T194" s="850"/>
      <c r="U194" s="559">
        <v>143.84</v>
      </c>
    </row>
    <row r="195" spans="1:21" ht="9.6" customHeight="1">
      <c r="A195" s="845">
        <v>41304</v>
      </c>
      <c r="B195" s="846"/>
      <c r="C195" s="845" t="s">
        <v>803</v>
      </c>
      <c r="D195" s="847"/>
      <c r="E195" s="847"/>
      <c r="F195" s="847"/>
      <c r="G195" s="847"/>
      <c r="H195" s="847"/>
      <c r="I195" s="847"/>
      <c r="J195" s="847"/>
      <c r="K195" s="847"/>
      <c r="L195" s="847"/>
      <c r="M195" s="847"/>
      <c r="N195" s="847"/>
      <c r="O195" s="847"/>
      <c r="P195" s="847"/>
      <c r="Q195" s="846"/>
      <c r="R195" s="848" t="s">
        <v>793</v>
      </c>
      <c r="S195" s="849"/>
      <c r="T195" s="850"/>
      <c r="U195" s="559">
        <v>152.80000000000001</v>
      </c>
    </row>
    <row r="196" spans="1:21" ht="9.6" customHeight="1">
      <c r="A196" s="845">
        <v>41305</v>
      </c>
      <c r="B196" s="846"/>
      <c r="C196" s="845" t="s">
        <v>804</v>
      </c>
      <c r="D196" s="847"/>
      <c r="E196" s="847"/>
      <c r="F196" s="847"/>
      <c r="G196" s="847"/>
      <c r="H196" s="847"/>
      <c r="I196" s="847"/>
      <c r="J196" s="847"/>
      <c r="K196" s="847"/>
      <c r="L196" s="847"/>
      <c r="M196" s="847"/>
      <c r="N196" s="847"/>
      <c r="O196" s="847"/>
      <c r="P196" s="847"/>
      <c r="Q196" s="846"/>
      <c r="R196" s="848" t="s">
        <v>793</v>
      </c>
      <c r="S196" s="849"/>
      <c r="T196" s="850"/>
      <c r="U196" s="559">
        <v>184.61</v>
      </c>
    </row>
    <row r="197" spans="1:21" ht="9.6" customHeight="1">
      <c r="A197" s="845">
        <v>41306</v>
      </c>
      <c r="B197" s="846"/>
      <c r="C197" s="845" t="s">
        <v>805</v>
      </c>
      <c r="D197" s="847"/>
      <c r="E197" s="847"/>
      <c r="F197" s="847"/>
      <c r="G197" s="847"/>
      <c r="H197" s="847"/>
      <c r="I197" s="847"/>
      <c r="J197" s="847"/>
      <c r="K197" s="847"/>
      <c r="L197" s="847"/>
      <c r="M197" s="847"/>
      <c r="N197" s="847"/>
      <c r="O197" s="847"/>
      <c r="P197" s="847"/>
      <c r="Q197" s="846"/>
      <c r="R197" s="848" t="s">
        <v>793</v>
      </c>
      <c r="S197" s="849"/>
      <c r="T197" s="850"/>
      <c r="U197" s="559">
        <v>195.36</v>
      </c>
    </row>
    <row r="198" spans="1:21" ht="9.6" customHeight="1">
      <c r="A198" s="845">
        <v>41307</v>
      </c>
      <c r="B198" s="846"/>
      <c r="C198" s="845" t="s">
        <v>806</v>
      </c>
      <c r="D198" s="847"/>
      <c r="E198" s="847"/>
      <c r="F198" s="847"/>
      <c r="G198" s="847"/>
      <c r="H198" s="847"/>
      <c r="I198" s="847"/>
      <c r="J198" s="847"/>
      <c r="K198" s="847"/>
      <c r="L198" s="847"/>
      <c r="M198" s="847"/>
      <c r="N198" s="847"/>
      <c r="O198" s="847"/>
      <c r="P198" s="847"/>
      <c r="Q198" s="846"/>
      <c r="R198" s="848" t="s">
        <v>793</v>
      </c>
      <c r="S198" s="849"/>
      <c r="T198" s="850"/>
      <c r="U198" s="559">
        <v>133.94999999999999</v>
      </c>
    </row>
    <row r="199" spans="1:21" ht="9.6" customHeight="1">
      <c r="A199" s="845">
        <v>41308</v>
      </c>
      <c r="B199" s="846"/>
      <c r="C199" s="845" t="s">
        <v>807</v>
      </c>
      <c r="D199" s="847"/>
      <c r="E199" s="847"/>
      <c r="F199" s="847"/>
      <c r="G199" s="847"/>
      <c r="H199" s="847"/>
      <c r="I199" s="847"/>
      <c r="J199" s="847"/>
      <c r="K199" s="847"/>
      <c r="L199" s="847"/>
      <c r="M199" s="847"/>
      <c r="N199" s="847"/>
      <c r="O199" s="847"/>
      <c r="P199" s="847"/>
      <c r="Q199" s="846"/>
      <c r="R199" s="848" t="s">
        <v>793</v>
      </c>
      <c r="S199" s="849"/>
      <c r="T199" s="850"/>
      <c r="U199" s="559">
        <v>148.41</v>
      </c>
    </row>
    <row r="200" spans="1:21" ht="9.6" customHeight="1">
      <c r="A200" s="845">
        <v>41309</v>
      </c>
      <c r="B200" s="846"/>
      <c r="C200" s="845" t="s">
        <v>808</v>
      </c>
      <c r="D200" s="847"/>
      <c r="E200" s="847"/>
      <c r="F200" s="847"/>
      <c r="G200" s="847"/>
      <c r="H200" s="847"/>
      <c r="I200" s="847"/>
      <c r="J200" s="847"/>
      <c r="K200" s="847"/>
      <c r="L200" s="847"/>
      <c r="M200" s="847"/>
      <c r="N200" s="847"/>
      <c r="O200" s="847"/>
      <c r="P200" s="847"/>
      <c r="Q200" s="846"/>
      <c r="R200" s="848" t="s">
        <v>793</v>
      </c>
      <c r="S200" s="849"/>
      <c r="T200" s="850"/>
      <c r="U200" s="559">
        <v>176.58</v>
      </c>
    </row>
    <row r="201" spans="1:21" ht="9.6" customHeight="1">
      <c r="A201" s="845">
        <v>41310</v>
      </c>
      <c r="B201" s="846"/>
      <c r="C201" s="845" t="s">
        <v>809</v>
      </c>
      <c r="D201" s="847"/>
      <c r="E201" s="847"/>
      <c r="F201" s="847"/>
      <c r="G201" s="847"/>
      <c r="H201" s="847"/>
      <c r="I201" s="847"/>
      <c r="J201" s="847"/>
      <c r="K201" s="847"/>
      <c r="L201" s="847"/>
      <c r="M201" s="847"/>
      <c r="N201" s="847"/>
      <c r="O201" s="847"/>
      <c r="P201" s="847"/>
      <c r="Q201" s="846"/>
      <c r="R201" s="848" t="s">
        <v>793</v>
      </c>
      <c r="S201" s="849"/>
      <c r="T201" s="850"/>
      <c r="U201" s="559">
        <v>191.04</v>
      </c>
    </row>
    <row r="202" spans="1:21" ht="9.6" customHeight="1">
      <c r="A202" s="845">
        <v>41311</v>
      </c>
      <c r="B202" s="846"/>
      <c r="C202" s="845" t="s">
        <v>810</v>
      </c>
      <c r="D202" s="847"/>
      <c r="E202" s="847"/>
      <c r="F202" s="847"/>
      <c r="G202" s="847"/>
      <c r="H202" s="847"/>
      <c r="I202" s="847"/>
      <c r="J202" s="847"/>
      <c r="K202" s="847"/>
      <c r="L202" s="847"/>
      <c r="M202" s="847"/>
      <c r="N202" s="847"/>
      <c r="O202" s="847"/>
      <c r="P202" s="847"/>
      <c r="Q202" s="846"/>
      <c r="R202" s="848" t="s">
        <v>793</v>
      </c>
      <c r="S202" s="849"/>
      <c r="T202" s="850"/>
      <c r="U202" s="558">
        <v>78.930000000000007</v>
      </c>
    </row>
    <row r="203" spans="1:21" ht="9.6" customHeight="1">
      <c r="A203" s="845">
        <v>41312</v>
      </c>
      <c r="B203" s="846"/>
      <c r="C203" s="845" t="s">
        <v>811</v>
      </c>
      <c r="D203" s="847"/>
      <c r="E203" s="847"/>
      <c r="F203" s="847"/>
      <c r="G203" s="847"/>
      <c r="H203" s="847"/>
      <c r="I203" s="847"/>
      <c r="J203" s="847"/>
      <c r="K203" s="847"/>
      <c r="L203" s="847"/>
      <c r="M203" s="847"/>
      <c r="N203" s="847"/>
      <c r="O203" s="847"/>
      <c r="P203" s="847"/>
      <c r="Q203" s="846"/>
      <c r="R203" s="848" t="s">
        <v>793</v>
      </c>
      <c r="S203" s="849"/>
      <c r="T203" s="850"/>
      <c r="U203" s="558">
        <v>96.19</v>
      </c>
    </row>
    <row r="204" spans="1:21" ht="9.6" customHeight="1">
      <c r="A204" s="845">
        <v>41313</v>
      </c>
      <c r="B204" s="846"/>
      <c r="C204" s="845" t="s">
        <v>812</v>
      </c>
      <c r="D204" s="847"/>
      <c r="E204" s="847"/>
      <c r="F204" s="847"/>
      <c r="G204" s="847"/>
      <c r="H204" s="847"/>
      <c r="I204" s="847"/>
      <c r="J204" s="847"/>
      <c r="K204" s="847"/>
      <c r="L204" s="847"/>
      <c r="M204" s="847"/>
      <c r="N204" s="847"/>
      <c r="O204" s="847"/>
      <c r="P204" s="847"/>
      <c r="Q204" s="846"/>
      <c r="R204" s="848" t="s">
        <v>793</v>
      </c>
      <c r="S204" s="849"/>
      <c r="T204" s="850"/>
      <c r="U204" s="558">
        <v>53.36</v>
      </c>
    </row>
    <row r="205" spans="1:21" ht="9.6" customHeight="1">
      <c r="A205" s="845">
        <v>41314</v>
      </c>
      <c r="B205" s="846"/>
      <c r="C205" s="845" t="s">
        <v>813</v>
      </c>
      <c r="D205" s="847"/>
      <c r="E205" s="847"/>
      <c r="F205" s="847"/>
      <c r="G205" s="847"/>
      <c r="H205" s="847"/>
      <c r="I205" s="847"/>
      <c r="J205" s="847"/>
      <c r="K205" s="847"/>
      <c r="L205" s="847"/>
      <c r="M205" s="847"/>
      <c r="N205" s="847"/>
      <c r="O205" s="847"/>
      <c r="P205" s="847"/>
      <c r="Q205" s="846"/>
      <c r="R205" s="848" t="s">
        <v>793</v>
      </c>
      <c r="S205" s="849"/>
      <c r="T205" s="850"/>
      <c r="U205" s="558">
        <v>35.68</v>
      </c>
    </row>
    <row r="206" spans="1:21" ht="9.6" customHeight="1">
      <c r="A206" s="845">
        <v>41315</v>
      </c>
      <c r="B206" s="846"/>
      <c r="C206" s="845" t="s">
        <v>814</v>
      </c>
      <c r="D206" s="847"/>
      <c r="E206" s="847"/>
      <c r="F206" s="847"/>
      <c r="G206" s="847"/>
      <c r="H206" s="847"/>
      <c r="I206" s="847"/>
      <c r="J206" s="847"/>
      <c r="K206" s="847"/>
      <c r="L206" s="847"/>
      <c r="M206" s="847"/>
      <c r="N206" s="847"/>
      <c r="O206" s="847"/>
      <c r="P206" s="847"/>
      <c r="Q206" s="846"/>
      <c r="R206" s="848" t="s">
        <v>793</v>
      </c>
      <c r="S206" s="849"/>
      <c r="T206" s="850"/>
      <c r="U206" s="558">
        <v>80.650000000000006</v>
      </c>
    </row>
    <row r="207" spans="1:21" ht="9.6" customHeight="1">
      <c r="A207" s="845">
        <v>41324</v>
      </c>
      <c r="B207" s="846"/>
      <c r="C207" s="845" t="s">
        <v>1208</v>
      </c>
      <c r="D207" s="847"/>
      <c r="E207" s="847"/>
      <c r="F207" s="847"/>
      <c r="G207" s="847"/>
      <c r="H207" s="847"/>
      <c r="I207" s="847"/>
      <c r="J207" s="847"/>
      <c r="K207" s="847"/>
      <c r="L207" s="847"/>
      <c r="M207" s="847"/>
      <c r="N207" s="847"/>
      <c r="O207" s="847"/>
      <c r="P207" s="847"/>
      <c r="Q207" s="846"/>
      <c r="R207" s="848" t="s">
        <v>793</v>
      </c>
      <c r="S207" s="849"/>
      <c r="T207" s="850"/>
      <c r="U207" s="558">
        <v>99.63</v>
      </c>
    </row>
    <row r="208" spans="1:21" ht="9.6" customHeight="1">
      <c r="A208" s="845">
        <v>41325</v>
      </c>
      <c r="B208" s="846"/>
      <c r="C208" s="845" t="s">
        <v>1209</v>
      </c>
      <c r="D208" s="847"/>
      <c r="E208" s="847"/>
      <c r="F208" s="847"/>
      <c r="G208" s="847"/>
      <c r="H208" s="847"/>
      <c r="I208" s="847"/>
      <c r="J208" s="847"/>
      <c r="K208" s="847"/>
      <c r="L208" s="847"/>
      <c r="M208" s="847"/>
      <c r="N208" s="847"/>
      <c r="O208" s="847"/>
      <c r="P208" s="847"/>
      <c r="Q208" s="846"/>
      <c r="R208" s="848" t="s">
        <v>793</v>
      </c>
      <c r="S208" s="849"/>
      <c r="T208" s="850"/>
      <c r="U208" s="558">
        <v>70.239999999999995</v>
      </c>
    </row>
    <row r="209" spans="1:21" ht="9.6" customHeight="1">
      <c r="A209" s="845">
        <v>41326</v>
      </c>
      <c r="B209" s="846"/>
      <c r="C209" s="845" t="s">
        <v>1210</v>
      </c>
      <c r="D209" s="847"/>
      <c r="E209" s="847"/>
      <c r="F209" s="847"/>
      <c r="G209" s="847"/>
      <c r="H209" s="847"/>
      <c r="I209" s="847"/>
      <c r="J209" s="847"/>
      <c r="K209" s="847"/>
      <c r="L209" s="847"/>
      <c r="M209" s="847"/>
      <c r="N209" s="847"/>
      <c r="O209" s="847"/>
      <c r="P209" s="847"/>
      <c r="Q209" s="846"/>
      <c r="R209" s="848" t="s">
        <v>793</v>
      </c>
      <c r="S209" s="849"/>
      <c r="T209" s="850"/>
      <c r="U209" s="558">
        <v>65.569999999999993</v>
      </c>
    </row>
    <row r="210" spans="1:21" ht="9.6" customHeight="1">
      <c r="A210" s="845">
        <v>41327</v>
      </c>
      <c r="B210" s="846"/>
      <c r="C210" s="845" t="s">
        <v>1211</v>
      </c>
      <c r="D210" s="847"/>
      <c r="E210" s="847"/>
      <c r="F210" s="847"/>
      <c r="G210" s="847"/>
      <c r="H210" s="847"/>
      <c r="I210" s="847"/>
      <c r="J210" s="847"/>
      <c r="K210" s="847"/>
      <c r="L210" s="847"/>
      <c r="M210" s="847"/>
      <c r="N210" s="847"/>
      <c r="O210" s="847"/>
      <c r="P210" s="847"/>
      <c r="Q210" s="846"/>
      <c r="R210" s="848" t="s">
        <v>793</v>
      </c>
      <c r="S210" s="849"/>
      <c r="T210" s="850"/>
      <c r="U210" s="558">
        <v>87.71</v>
      </c>
    </row>
    <row r="211" spans="1:21" ht="9.6" customHeight="1">
      <c r="A211" s="845">
        <v>41328</v>
      </c>
      <c r="B211" s="846"/>
      <c r="C211" s="845" t="s">
        <v>1212</v>
      </c>
      <c r="D211" s="847"/>
      <c r="E211" s="847"/>
      <c r="F211" s="847"/>
      <c r="G211" s="847"/>
      <c r="H211" s="847"/>
      <c r="I211" s="847"/>
      <c r="J211" s="847"/>
      <c r="K211" s="847"/>
      <c r="L211" s="847"/>
      <c r="M211" s="847"/>
      <c r="N211" s="847"/>
      <c r="O211" s="847"/>
      <c r="P211" s="847"/>
      <c r="Q211" s="846"/>
      <c r="R211" s="848" t="s">
        <v>793</v>
      </c>
      <c r="S211" s="849"/>
      <c r="T211" s="850"/>
      <c r="U211" s="558">
        <v>85.66</v>
      </c>
    </row>
    <row r="212" spans="1:21" ht="9.6" customHeight="1">
      <c r="A212" s="845">
        <v>41329</v>
      </c>
      <c r="B212" s="846"/>
      <c r="C212" s="845" t="s">
        <v>1213</v>
      </c>
      <c r="D212" s="847"/>
      <c r="E212" s="847"/>
      <c r="F212" s="847"/>
      <c r="G212" s="847"/>
      <c r="H212" s="847"/>
      <c r="I212" s="847"/>
      <c r="J212" s="847"/>
      <c r="K212" s="847"/>
      <c r="L212" s="847"/>
      <c r="M212" s="847"/>
      <c r="N212" s="847"/>
      <c r="O212" s="847"/>
      <c r="P212" s="847"/>
      <c r="Q212" s="846"/>
      <c r="R212" s="848" t="s">
        <v>793</v>
      </c>
      <c r="S212" s="849"/>
      <c r="T212" s="850"/>
      <c r="U212" s="559">
        <v>115.31</v>
      </c>
    </row>
    <row r="213" spans="1:21" ht="9.6" customHeight="1">
      <c r="A213" s="845">
        <v>41330</v>
      </c>
      <c r="B213" s="846"/>
      <c r="C213" s="845" t="s">
        <v>815</v>
      </c>
      <c r="D213" s="847"/>
      <c r="E213" s="847"/>
      <c r="F213" s="847"/>
      <c r="G213" s="847"/>
      <c r="H213" s="847"/>
      <c r="I213" s="847"/>
      <c r="J213" s="847"/>
      <c r="K213" s="847"/>
      <c r="L213" s="847"/>
      <c r="M213" s="847"/>
      <c r="N213" s="847"/>
      <c r="O213" s="847"/>
      <c r="P213" s="847"/>
      <c r="Q213" s="846"/>
      <c r="R213" s="848" t="s">
        <v>793</v>
      </c>
      <c r="S213" s="849"/>
      <c r="T213" s="850"/>
      <c r="U213" s="558">
        <v>74.680000000000007</v>
      </c>
    </row>
    <row r="214" spans="1:21" ht="9.6" customHeight="1">
      <c r="A214" s="845">
        <v>41331</v>
      </c>
      <c r="B214" s="846"/>
      <c r="C214" s="845" t="s">
        <v>816</v>
      </c>
      <c r="D214" s="847"/>
      <c r="E214" s="847"/>
      <c r="F214" s="847"/>
      <c r="G214" s="847"/>
      <c r="H214" s="847"/>
      <c r="I214" s="847"/>
      <c r="J214" s="847"/>
      <c r="K214" s="847"/>
      <c r="L214" s="847"/>
      <c r="M214" s="847"/>
      <c r="N214" s="847"/>
      <c r="O214" s="847"/>
      <c r="P214" s="847"/>
      <c r="Q214" s="846"/>
      <c r="R214" s="848" t="s">
        <v>793</v>
      </c>
      <c r="S214" s="849"/>
      <c r="T214" s="850"/>
      <c r="U214" s="558">
        <v>64.39</v>
      </c>
    </row>
    <row r="215" spans="1:21" ht="9.6" customHeight="1">
      <c r="A215" s="845">
        <v>41332</v>
      </c>
      <c r="B215" s="846"/>
      <c r="C215" s="845" t="s">
        <v>817</v>
      </c>
      <c r="D215" s="847"/>
      <c r="E215" s="847"/>
      <c r="F215" s="847"/>
      <c r="G215" s="847"/>
      <c r="H215" s="847"/>
      <c r="I215" s="847"/>
      <c r="J215" s="847"/>
      <c r="K215" s="847"/>
      <c r="L215" s="847"/>
      <c r="M215" s="847"/>
      <c r="N215" s="847"/>
      <c r="O215" s="847"/>
      <c r="P215" s="847"/>
      <c r="Q215" s="846"/>
      <c r="R215" s="848" t="s">
        <v>793</v>
      </c>
      <c r="S215" s="849"/>
      <c r="T215" s="850"/>
      <c r="U215" s="558">
        <v>29.72</v>
      </c>
    </row>
    <row r="216" spans="1:21" ht="9.6" customHeight="1">
      <c r="A216" s="845">
        <v>41333</v>
      </c>
      <c r="B216" s="846"/>
      <c r="C216" s="845" t="s">
        <v>818</v>
      </c>
      <c r="D216" s="847"/>
      <c r="E216" s="847"/>
      <c r="F216" s="847"/>
      <c r="G216" s="847"/>
      <c r="H216" s="847"/>
      <c r="I216" s="847"/>
      <c r="J216" s="847"/>
      <c r="K216" s="847"/>
      <c r="L216" s="847"/>
      <c r="M216" s="847"/>
      <c r="N216" s="847"/>
      <c r="O216" s="847"/>
      <c r="P216" s="847"/>
      <c r="Q216" s="846"/>
      <c r="R216" s="848" t="s">
        <v>793</v>
      </c>
      <c r="S216" s="849"/>
      <c r="T216" s="850"/>
      <c r="U216" s="558">
        <v>22.55</v>
      </c>
    </row>
    <row r="217" spans="1:21" ht="9.6" customHeight="1">
      <c r="A217" s="845">
        <v>41334</v>
      </c>
      <c r="B217" s="846"/>
      <c r="C217" s="845" t="s">
        <v>819</v>
      </c>
      <c r="D217" s="847"/>
      <c r="E217" s="847"/>
      <c r="F217" s="847"/>
      <c r="G217" s="847"/>
      <c r="H217" s="847"/>
      <c r="I217" s="847"/>
      <c r="J217" s="847"/>
      <c r="K217" s="847"/>
      <c r="L217" s="847"/>
      <c r="M217" s="847"/>
      <c r="N217" s="847"/>
      <c r="O217" s="847"/>
      <c r="P217" s="847"/>
      <c r="Q217" s="846"/>
      <c r="R217" s="848" t="s">
        <v>793</v>
      </c>
      <c r="S217" s="849"/>
      <c r="T217" s="850"/>
      <c r="U217" s="558">
        <v>23.12</v>
      </c>
    </row>
    <row r="218" spans="1:21" ht="9.6" customHeight="1">
      <c r="A218" s="845">
        <v>41335</v>
      </c>
      <c r="B218" s="846"/>
      <c r="C218" s="845" t="s">
        <v>820</v>
      </c>
      <c r="D218" s="847"/>
      <c r="E218" s="847"/>
      <c r="F218" s="847"/>
      <c r="G218" s="847"/>
      <c r="H218" s="847"/>
      <c r="I218" s="847"/>
      <c r="J218" s="847"/>
      <c r="K218" s="847"/>
      <c r="L218" s="847"/>
      <c r="M218" s="847"/>
      <c r="N218" s="847"/>
      <c r="O218" s="847"/>
      <c r="P218" s="847"/>
      <c r="Q218" s="846"/>
      <c r="R218" s="848" t="s">
        <v>793</v>
      </c>
      <c r="S218" s="849"/>
      <c r="T218" s="850"/>
      <c r="U218" s="558">
        <v>16.09</v>
      </c>
    </row>
    <row r="219" spans="1:21" ht="9.6" customHeight="1">
      <c r="A219" s="845">
        <v>41336</v>
      </c>
      <c r="B219" s="846"/>
      <c r="C219" s="845" t="s">
        <v>821</v>
      </c>
      <c r="D219" s="847"/>
      <c r="E219" s="847"/>
      <c r="F219" s="847"/>
      <c r="G219" s="847"/>
      <c r="H219" s="847"/>
      <c r="I219" s="847"/>
      <c r="J219" s="847"/>
      <c r="K219" s="847"/>
      <c r="L219" s="847"/>
      <c r="M219" s="847"/>
      <c r="N219" s="847"/>
      <c r="O219" s="847"/>
      <c r="P219" s="847"/>
      <c r="Q219" s="846"/>
      <c r="R219" s="848" t="s">
        <v>793</v>
      </c>
      <c r="S219" s="849"/>
      <c r="T219" s="850"/>
      <c r="U219" s="558">
        <v>27.21</v>
      </c>
    </row>
    <row r="220" spans="1:21" ht="9.6" customHeight="1">
      <c r="A220" s="845">
        <v>41337</v>
      </c>
      <c r="B220" s="846"/>
      <c r="C220" s="845" t="s">
        <v>822</v>
      </c>
      <c r="D220" s="847"/>
      <c r="E220" s="847"/>
      <c r="F220" s="847"/>
      <c r="G220" s="847"/>
      <c r="H220" s="847"/>
      <c r="I220" s="847"/>
      <c r="J220" s="847"/>
      <c r="K220" s="847"/>
      <c r="L220" s="847"/>
      <c r="M220" s="847"/>
      <c r="N220" s="847"/>
      <c r="O220" s="847"/>
      <c r="P220" s="847"/>
      <c r="Q220" s="846"/>
      <c r="R220" s="848" t="s">
        <v>793</v>
      </c>
      <c r="S220" s="849"/>
      <c r="T220" s="850"/>
      <c r="U220" s="558">
        <v>48.42</v>
      </c>
    </row>
    <row r="221" spans="1:21" ht="9.6" customHeight="1">
      <c r="A221" s="845">
        <v>41338</v>
      </c>
      <c r="B221" s="846"/>
      <c r="C221" s="845" t="s">
        <v>823</v>
      </c>
      <c r="D221" s="847"/>
      <c r="E221" s="847"/>
      <c r="F221" s="847"/>
      <c r="G221" s="847"/>
      <c r="H221" s="847"/>
      <c r="I221" s="847"/>
      <c r="J221" s="847"/>
      <c r="K221" s="847"/>
      <c r="L221" s="847"/>
      <c r="M221" s="847"/>
      <c r="N221" s="847"/>
      <c r="O221" s="847"/>
      <c r="P221" s="847"/>
      <c r="Q221" s="846"/>
      <c r="R221" s="848" t="s">
        <v>793</v>
      </c>
      <c r="S221" s="849"/>
      <c r="T221" s="850"/>
      <c r="U221" s="559">
        <v>157.88999999999999</v>
      </c>
    </row>
    <row r="222" spans="1:21" ht="9.6" customHeight="1">
      <c r="A222" s="845">
        <v>41339</v>
      </c>
      <c r="B222" s="846"/>
      <c r="C222" s="845" t="s">
        <v>824</v>
      </c>
      <c r="D222" s="847"/>
      <c r="E222" s="847"/>
      <c r="F222" s="847"/>
      <c r="G222" s="847"/>
      <c r="H222" s="847"/>
      <c r="I222" s="847"/>
      <c r="J222" s="847"/>
      <c r="K222" s="847"/>
      <c r="L222" s="847"/>
      <c r="M222" s="847"/>
      <c r="N222" s="847"/>
      <c r="O222" s="847"/>
      <c r="P222" s="847"/>
      <c r="Q222" s="846"/>
      <c r="R222" s="848" t="s">
        <v>793</v>
      </c>
      <c r="S222" s="849"/>
      <c r="T222" s="850"/>
      <c r="U222" s="559">
        <v>125.44</v>
      </c>
    </row>
    <row r="223" spans="1:21" ht="9.6" customHeight="1">
      <c r="A223" s="845">
        <v>41340</v>
      </c>
      <c r="B223" s="846"/>
      <c r="C223" s="845" t="s">
        <v>825</v>
      </c>
      <c r="D223" s="847"/>
      <c r="E223" s="847"/>
      <c r="F223" s="847"/>
      <c r="G223" s="847"/>
      <c r="H223" s="847"/>
      <c r="I223" s="847"/>
      <c r="J223" s="847"/>
      <c r="K223" s="847"/>
      <c r="L223" s="847"/>
      <c r="M223" s="847"/>
      <c r="N223" s="847"/>
      <c r="O223" s="847"/>
      <c r="P223" s="847"/>
      <c r="Q223" s="846"/>
      <c r="R223" s="848" t="s">
        <v>793</v>
      </c>
      <c r="S223" s="849"/>
      <c r="T223" s="850"/>
      <c r="U223" s="559">
        <v>157.88999999999999</v>
      </c>
    </row>
    <row r="224" spans="1:21" ht="9.6" customHeight="1">
      <c r="A224" s="845">
        <v>41341</v>
      </c>
      <c r="B224" s="846"/>
      <c r="C224" s="845" t="s">
        <v>826</v>
      </c>
      <c r="D224" s="847"/>
      <c r="E224" s="847"/>
      <c r="F224" s="847"/>
      <c r="G224" s="847"/>
      <c r="H224" s="847"/>
      <c r="I224" s="847"/>
      <c r="J224" s="847"/>
      <c r="K224" s="847"/>
      <c r="L224" s="847"/>
      <c r="M224" s="847"/>
      <c r="N224" s="847"/>
      <c r="O224" s="847"/>
      <c r="P224" s="847"/>
      <c r="Q224" s="846"/>
      <c r="R224" s="848" t="s">
        <v>793</v>
      </c>
      <c r="S224" s="849"/>
      <c r="T224" s="850"/>
      <c r="U224" s="559">
        <v>125.44</v>
      </c>
    </row>
    <row r="225" spans="1:21" ht="9.6" customHeight="1">
      <c r="A225" s="845">
        <v>41345</v>
      </c>
      <c r="B225" s="846"/>
      <c r="C225" s="845" t="s">
        <v>827</v>
      </c>
      <c r="D225" s="847"/>
      <c r="E225" s="847"/>
      <c r="F225" s="847"/>
      <c r="G225" s="847"/>
      <c r="H225" s="847"/>
      <c r="I225" s="847"/>
      <c r="J225" s="847"/>
      <c r="K225" s="847"/>
      <c r="L225" s="847"/>
      <c r="M225" s="847"/>
      <c r="N225" s="847"/>
      <c r="O225" s="847"/>
      <c r="P225" s="847"/>
      <c r="Q225" s="846"/>
      <c r="R225" s="848" t="s">
        <v>828</v>
      </c>
      <c r="S225" s="849"/>
      <c r="T225" s="850"/>
      <c r="U225" s="560">
        <v>1852.38</v>
      </c>
    </row>
    <row r="226" spans="1:21" ht="9.6" customHeight="1">
      <c r="A226" s="845">
        <v>41346</v>
      </c>
      <c r="B226" s="846"/>
      <c r="C226" s="845" t="s">
        <v>829</v>
      </c>
      <c r="D226" s="847"/>
      <c r="E226" s="847"/>
      <c r="F226" s="847"/>
      <c r="G226" s="847"/>
      <c r="H226" s="847"/>
      <c r="I226" s="847"/>
      <c r="J226" s="847"/>
      <c r="K226" s="847"/>
      <c r="L226" s="847"/>
      <c r="M226" s="847"/>
      <c r="N226" s="847"/>
      <c r="O226" s="847"/>
      <c r="P226" s="847"/>
      <c r="Q226" s="846"/>
      <c r="R226" s="848" t="s">
        <v>828</v>
      </c>
      <c r="S226" s="849"/>
      <c r="T226" s="850"/>
      <c r="U226" s="560">
        <v>2244.67</v>
      </c>
    </row>
    <row r="227" spans="1:21" ht="9.6" customHeight="1">
      <c r="A227" s="845">
        <v>41347</v>
      </c>
      <c r="B227" s="846"/>
      <c r="C227" s="845" t="s">
        <v>830</v>
      </c>
      <c r="D227" s="847"/>
      <c r="E227" s="847"/>
      <c r="F227" s="847"/>
      <c r="G227" s="847"/>
      <c r="H227" s="847"/>
      <c r="I227" s="847"/>
      <c r="J227" s="847"/>
      <c r="K227" s="847"/>
      <c r="L227" s="847"/>
      <c r="M227" s="847"/>
      <c r="N227" s="847"/>
      <c r="O227" s="847"/>
      <c r="P227" s="847"/>
      <c r="Q227" s="846"/>
      <c r="R227" s="848" t="s">
        <v>828</v>
      </c>
      <c r="S227" s="849"/>
      <c r="T227" s="850"/>
      <c r="U227" s="560">
        <v>2626.84</v>
      </c>
    </row>
    <row r="228" spans="1:21" ht="9.6" customHeight="1">
      <c r="A228" s="845">
        <v>41350</v>
      </c>
      <c r="B228" s="846"/>
      <c r="C228" s="845" t="s">
        <v>831</v>
      </c>
      <c r="D228" s="847"/>
      <c r="E228" s="847"/>
      <c r="F228" s="847"/>
      <c r="G228" s="847"/>
      <c r="H228" s="847"/>
      <c r="I228" s="847"/>
      <c r="J228" s="847"/>
      <c r="K228" s="847"/>
      <c r="L228" s="847"/>
      <c r="M228" s="847"/>
      <c r="N228" s="847"/>
      <c r="O228" s="847"/>
      <c r="P228" s="847"/>
      <c r="Q228" s="846"/>
      <c r="R228" s="848" t="s">
        <v>828</v>
      </c>
      <c r="S228" s="849"/>
      <c r="T228" s="850"/>
      <c r="U228" s="559">
        <v>423.62</v>
      </c>
    </row>
    <row r="229" spans="1:21" ht="9.6" customHeight="1">
      <c r="A229" s="845">
        <v>41367</v>
      </c>
      <c r="B229" s="846"/>
      <c r="C229" s="845" t="s">
        <v>832</v>
      </c>
      <c r="D229" s="847"/>
      <c r="E229" s="847"/>
      <c r="F229" s="847"/>
      <c r="G229" s="847"/>
      <c r="H229" s="847"/>
      <c r="I229" s="847"/>
      <c r="J229" s="847"/>
      <c r="K229" s="847"/>
      <c r="L229" s="847"/>
      <c r="M229" s="847"/>
      <c r="N229" s="847"/>
      <c r="O229" s="847"/>
      <c r="P229" s="847"/>
      <c r="Q229" s="846"/>
      <c r="R229" s="848" t="s">
        <v>828</v>
      </c>
      <c r="S229" s="849"/>
      <c r="T229" s="850"/>
      <c r="U229" s="559">
        <v>220.35</v>
      </c>
    </row>
    <row r="230" spans="1:21" ht="9.6" customHeight="1">
      <c r="A230" s="845">
        <v>41368</v>
      </c>
      <c r="B230" s="846"/>
      <c r="C230" s="845" t="s">
        <v>833</v>
      </c>
      <c r="D230" s="847"/>
      <c r="E230" s="847"/>
      <c r="F230" s="847"/>
      <c r="G230" s="847"/>
      <c r="H230" s="847"/>
      <c r="I230" s="847"/>
      <c r="J230" s="847"/>
      <c r="K230" s="847"/>
      <c r="L230" s="847"/>
      <c r="M230" s="847"/>
      <c r="N230" s="847"/>
      <c r="O230" s="847"/>
      <c r="P230" s="847"/>
      <c r="Q230" s="846"/>
      <c r="R230" s="848" t="s">
        <v>828</v>
      </c>
      <c r="S230" s="849"/>
      <c r="T230" s="850"/>
      <c r="U230" s="559">
        <v>261.5</v>
      </c>
    </row>
    <row r="231" spans="1:21" ht="9.6" customHeight="1">
      <c r="A231" s="845">
        <v>41369</v>
      </c>
      <c r="B231" s="846"/>
      <c r="C231" s="845" t="s">
        <v>834</v>
      </c>
      <c r="D231" s="847"/>
      <c r="E231" s="847"/>
      <c r="F231" s="847"/>
      <c r="G231" s="847"/>
      <c r="H231" s="847"/>
      <c r="I231" s="847"/>
      <c r="J231" s="847"/>
      <c r="K231" s="847"/>
      <c r="L231" s="847"/>
      <c r="M231" s="847"/>
      <c r="N231" s="847"/>
      <c r="O231" s="847"/>
      <c r="P231" s="847"/>
      <c r="Q231" s="846"/>
      <c r="R231" s="848" t="s">
        <v>828</v>
      </c>
      <c r="S231" s="849"/>
      <c r="T231" s="850"/>
      <c r="U231" s="559">
        <v>318.54000000000002</v>
      </c>
    </row>
    <row r="232" spans="1:21" ht="9.6" customHeight="1">
      <c r="A232" s="845">
        <v>41370</v>
      </c>
      <c r="B232" s="846"/>
      <c r="C232" s="845" t="s">
        <v>835</v>
      </c>
      <c r="D232" s="847"/>
      <c r="E232" s="847"/>
      <c r="F232" s="847"/>
      <c r="G232" s="847"/>
      <c r="H232" s="847"/>
      <c r="I232" s="847"/>
      <c r="J232" s="847"/>
      <c r="K232" s="847"/>
      <c r="L232" s="847"/>
      <c r="M232" s="847"/>
      <c r="N232" s="847"/>
      <c r="O232" s="847"/>
      <c r="P232" s="847"/>
      <c r="Q232" s="846"/>
      <c r="R232" s="848" t="s">
        <v>828</v>
      </c>
      <c r="S232" s="849"/>
      <c r="T232" s="850"/>
      <c r="U232" s="559">
        <v>383.93</v>
      </c>
    </row>
    <row r="233" spans="1:21" ht="9.6" customHeight="1">
      <c r="A233" s="845">
        <v>41371</v>
      </c>
      <c r="B233" s="846"/>
      <c r="C233" s="845" t="s">
        <v>836</v>
      </c>
      <c r="D233" s="847"/>
      <c r="E233" s="847"/>
      <c r="F233" s="847"/>
      <c r="G233" s="847"/>
      <c r="H233" s="847"/>
      <c r="I233" s="847"/>
      <c r="J233" s="847"/>
      <c r="K233" s="847"/>
      <c r="L233" s="847"/>
      <c r="M233" s="847"/>
      <c r="N233" s="847"/>
      <c r="O233" s="847"/>
      <c r="P233" s="847"/>
      <c r="Q233" s="846"/>
      <c r="R233" s="848" t="s">
        <v>828</v>
      </c>
      <c r="S233" s="849"/>
      <c r="T233" s="850"/>
      <c r="U233" s="559">
        <v>446.11</v>
      </c>
    </row>
    <row r="234" spans="1:21" ht="9.6" customHeight="1">
      <c r="A234" s="845">
        <v>41372</v>
      </c>
      <c r="B234" s="846"/>
      <c r="C234" s="845" t="s">
        <v>837</v>
      </c>
      <c r="D234" s="847"/>
      <c r="E234" s="847"/>
      <c r="F234" s="847"/>
      <c r="G234" s="847"/>
      <c r="H234" s="847"/>
      <c r="I234" s="847"/>
      <c r="J234" s="847"/>
      <c r="K234" s="847"/>
      <c r="L234" s="847"/>
      <c r="M234" s="847"/>
      <c r="N234" s="847"/>
      <c r="O234" s="847"/>
      <c r="P234" s="847"/>
      <c r="Q234" s="846"/>
      <c r="R234" s="848" t="s">
        <v>828</v>
      </c>
      <c r="S234" s="849"/>
      <c r="T234" s="850"/>
      <c r="U234" s="559">
        <v>556</v>
      </c>
    </row>
    <row r="235" spans="1:21" ht="9.6" customHeight="1">
      <c r="A235" s="845">
        <v>41373</v>
      </c>
      <c r="B235" s="846"/>
      <c r="C235" s="845" t="s">
        <v>838</v>
      </c>
      <c r="D235" s="847"/>
      <c r="E235" s="847"/>
      <c r="F235" s="847"/>
      <c r="G235" s="847"/>
      <c r="H235" s="847"/>
      <c r="I235" s="847"/>
      <c r="J235" s="847"/>
      <c r="K235" s="847"/>
      <c r="L235" s="847"/>
      <c r="M235" s="847"/>
      <c r="N235" s="847"/>
      <c r="O235" s="847"/>
      <c r="P235" s="847"/>
      <c r="Q235" s="846"/>
      <c r="R235" s="848" t="s">
        <v>828</v>
      </c>
      <c r="S235" s="849"/>
      <c r="T235" s="850"/>
      <c r="U235" s="560">
        <v>1585.82</v>
      </c>
    </row>
    <row r="236" spans="1:21" ht="9.6" customHeight="1">
      <c r="A236" s="845">
        <v>41374</v>
      </c>
      <c r="B236" s="846"/>
      <c r="C236" s="845" t="s">
        <v>839</v>
      </c>
      <c r="D236" s="847"/>
      <c r="E236" s="847"/>
      <c r="F236" s="847"/>
      <c r="G236" s="847"/>
      <c r="H236" s="847"/>
      <c r="I236" s="847"/>
      <c r="J236" s="847"/>
      <c r="K236" s="847"/>
      <c r="L236" s="847"/>
      <c r="M236" s="847"/>
      <c r="N236" s="847"/>
      <c r="O236" s="847"/>
      <c r="P236" s="847"/>
      <c r="Q236" s="846"/>
      <c r="R236" s="848" t="s">
        <v>828</v>
      </c>
      <c r="S236" s="849"/>
      <c r="T236" s="850"/>
      <c r="U236" s="560">
        <v>2423.5</v>
      </c>
    </row>
    <row r="237" spans="1:21" ht="9.6" customHeight="1">
      <c r="A237" s="845">
        <v>41375</v>
      </c>
      <c r="B237" s="846"/>
      <c r="C237" s="845" t="s">
        <v>840</v>
      </c>
      <c r="D237" s="847"/>
      <c r="E237" s="847"/>
      <c r="F237" s="847"/>
      <c r="G237" s="847"/>
      <c r="H237" s="847"/>
      <c r="I237" s="847"/>
      <c r="J237" s="847"/>
      <c r="K237" s="847"/>
      <c r="L237" s="847"/>
      <c r="M237" s="847"/>
      <c r="N237" s="847"/>
      <c r="O237" s="847"/>
      <c r="P237" s="847"/>
      <c r="Q237" s="846"/>
      <c r="R237" s="848" t="s">
        <v>828</v>
      </c>
      <c r="S237" s="849"/>
      <c r="T237" s="850"/>
      <c r="U237" s="560">
        <v>3430.2</v>
      </c>
    </row>
    <row r="238" spans="1:21" ht="9.6" customHeight="1">
      <c r="A238" s="845">
        <v>41376</v>
      </c>
      <c r="B238" s="846"/>
      <c r="C238" s="845" t="s">
        <v>841</v>
      </c>
      <c r="D238" s="847"/>
      <c r="E238" s="847"/>
      <c r="F238" s="847"/>
      <c r="G238" s="847"/>
      <c r="H238" s="847"/>
      <c r="I238" s="847"/>
      <c r="J238" s="847"/>
      <c r="K238" s="847"/>
      <c r="L238" s="847"/>
      <c r="M238" s="847"/>
      <c r="N238" s="847"/>
      <c r="O238" s="847"/>
      <c r="P238" s="847"/>
      <c r="Q238" s="846"/>
      <c r="R238" s="848" t="s">
        <v>828</v>
      </c>
      <c r="S238" s="849"/>
      <c r="T238" s="850"/>
      <c r="U238" s="560">
        <v>4679.7700000000004</v>
      </c>
    </row>
    <row r="239" spans="1:21" ht="9.6" customHeight="1">
      <c r="A239" s="845">
        <v>41377</v>
      </c>
      <c r="B239" s="846"/>
      <c r="C239" s="845" t="s">
        <v>842</v>
      </c>
      <c r="D239" s="847"/>
      <c r="E239" s="847"/>
      <c r="F239" s="847"/>
      <c r="G239" s="847"/>
      <c r="H239" s="847"/>
      <c r="I239" s="847"/>
      <c r="J239" s="847"/>
      <c r="K239" s="847"/>
      <c r="L239" s="847"/>
      <c r="M239" s="847"/>
      <c r="N239" s="847"/>
      <c r="O239" s="847"/>
      <c r="P239" s="847"/>
      <c r="Q239" s="846"/>
      <c r="R239" s="848" t="s">
        <v>828</v>
      </c>
      <c r="S239" s="849"/>
      <c r="T239" s="850"/>
      <c r="U239" s="560">
        <v>6429.57</v>
      </c>
    </row>
    <row r="240" spans="1:21" ht="9.6" customHeight="1">
      <c r="A240" s="845">
        <v>41378</v>
      </c>
      <c r="B240" s="846"/>
      <c r="C240" s="845" t="s">
        <v>843</v>
      </c>
      <c r="D240" s="847"/>
      <c r="E240" s="847"/>
      <c r="F240" s="847"/>
      <c r="G240" s="847"/>
      <c r="H240" s="847"/>
      <c r="I240" s="847"/>
      <c r="J240" s="847"/>
      <c r="K240" s="847"/>
      <c r="L240" s="847"/>
      <c r="M240" s="847"/>
      <c r="N240" s="847"/>
      <c r="O240" s="847"/>
      <c r="P240" s="847"/>
      <c r="Q240" s="846"/>
      <c r="R240" s="848" t="s">
        <v>828</v>
      </c>
      <c r="S240" s="849"/>
      <c r="T240" s="850"/>
      <c r="U240" s="560">
        <v>4713</v>
      </c>
    </row>
    <row r="241" spans="1:21" ht="9.6" customHeight="1">
      <c r="A241" s="845">
        <v>41381</v>
      </c>
      <c r="B241" s="846"/>
      <c r="C241" s="845" t="s">
        <v>844</v>
      </c>
      <c r="D241" s="847"/>
      <c r="E241" s="847"/>
      <c r="F241" s="847"/>
      <c r="G241" s="847"/>
      <c r="H241" s="847"/>
      <c r="I241" s="847"/>
      <c r="J241" s="847"/>
      <c r="K241" s="847"/>
      <c r="L241" s="847"/>
      <c r="M241" s="847"/>
      <c r="N241" s="847"/>
      <c r="O241" s="847"/>
      <c r="P241" s="847"/>
      <c r="Q241" s="846"/>
      <c r="R241" s="848" t="s">
        <v>828</v>
      </c>
      <c r="S241" s="849"/>
      <c r="T241" s="850"/>
      <c r="U241" s="560">
        <v>6008.38</v>
      </c>
    </row>
    <row r="242" spans="1:21" ht="9.6" customHeight="1">
      <c r="A242" s="845">
        <v>41385</v>
      </c>
      <c r="B242" s="846"/>
      <c r="C242" s="845" t="s">
        <v>845</v>
      </c>
      <c r="D242" s="847"/>
      <c r="E242" s="847"/>
      <c r="F242" s="847"/>
      <c r="G242" s="847"/>
      <c r="H242" s="847"/>
      <c r="I242" s="847"/>
      <c r="J242" s="847"/>
      <c r="K242" s="847"/>
      <c r="L242" s="847"/>
      <c r="M242" s="847"/>
      <c r="N242" s="847"/>
      <c r="O242" s="847"/>
      <c r="P242" s="847"/>
      <c r="Q242" s="846"/>
      <c r="R242" s="848" t="s">
        <v>828</v>
      </c>
      <c r="S242" s="849"/>
      <c r="T242" s="850"/>
      <c r="U242" s="558">
        <v>69.38</v>
      </c>
    </row>
    <row r="243" spans="1:21" ht="9.6" customHeight="1">
      <c r="A243" s="845">
        <v>41386</v>
      </c>
      <c r="B243" s="846"/>
      <c r="C243" s="845" t="s">
        <v>846</v>
      </c>
      <c r="D243" s="847"/>
      <c r="E243" s="847"/>
      <c r="F243" s="847"/>
      <c r="G243" s="847"/>
      <c r="H243" s="847"/>
      <c r="I243" s="847"/>
      <c r="J243" s="847"/>
      <c r="K243" s="847"/>
      <c r="L243" s="847"/>
      <c r="M243" s="847"/>
      <c r="N243" s="847"/>
      <c r="O243" s="847"/>
      <c r="P243" s="847"/>
      <c r="Q243" s="846"/>
      <c r="R243" s="848" t="s">
        <v>828</v>
      </c>
      <c r="S243" s="849"/>
      <c r="T243" s="850"/>
      <c r="U243" s="558">
        <v>84.44</v>
      </c>
    </row>
    <row r="244" spans="1:21" ht="9.6" customHeight="1">
      <c r="A244" s="845">
        <v>41414</v>
      </c>
      <c r="B244" s="846"/>
      <c r="C244" s="845" t="s">
        <v>847</v>
      </c>
      <c r="D244" s="847"/>
      <c r="E244" s="847"/>
      <c r="F244" s="847"/>
      <c r="G244" s="847"/>
      <c r="H244" s="847"/>
      <c r="I244" s="847"/>
      <c r="J244" s="847"/>
      <c r="K244" s="847"/>
      <c r="L244" s="847"/>
      <c r="M244" s="847"/>
      <c r="N244" s="847"/>
      <c r="O244" s="847"/>
      <c r="P244" s="847"/>
      <c r="Q244" s="846"/>
      <c r="R244" s="848" t="s">
        <v>793</v>
      </c>
      <c r="S244" s="849"/>
      <c r="T244" s="850"/>
      <c r="U244" s="559">
        <v>121.91</v>
      </c>
    </row>
    <row r="245" spans="1:21" ht="9.6" customHeight="1">
      <c r="A245" s="845">
        <v>41415</v>
      </c>
      <c r="B245" s="846"/>
      <c r="C245" s="845" t="s">
        <v>848</v>
      </c>
      <c r="D245" s="847"/>
      <c r="E245" s="847"/>
      <c r="F245" s="847"/>
      <c r="G245" s="847"/>
      <c r="H245" s="847"/>
      <c r="I245" s="847"/>
      <c r="J245" s="847"/>
      <c r="K245" s="847"/>
      <c r="L245" s="847"/>
      <c r="M245" s="847"/>
      <c r="N245" s="847"/>
      <c r="O245" s="847"/>
      <c r="P245" s="847"/>
      <c r="Q245" s="846"/>
      <c r="R245" s="848" t="s">
        <v>793</v>
      </c>
      <c r="S245" s="849"/>
      <c r="T245" s="850"/>
      <c r="U245" s="559">
        <v>211.04</v>
      </c>
    </row>
    <row r="246" spans="1:21" ht="9.6" customHeight="1">
      <c r="A246" s="845">
        <v>41417</v>
      </c>
      <c r="B246" s="846"/>
      <c r="C246" s="845" t="s">
        <v>849</v>
      </c>
      <c r="D246" s="847"/>
      <c r="E246" s="847"/>
      <c r="F246" s="847"/>
      <c r="G246" s="847"/>
      <c r="H246" s="847"/>
      <c r="I246" s="847"/>
      <c r="J246" s="847"/>
      <c r="K246" s="847"/>
      <c r="L246" s="847"/>
      <c r="M246" s="847"/>
      <c r="N246" s="847"/>
      <c r="O246" s="847"/>
      <c r="P246" s="847"/>
      <c r="Q246" s="846"/>
      <c r="R246" s="848" t="s">
        <v>793</v>
      </c>
      <c r="S246" s="849"/>
      <c r="T246" s="850"/>
      <c r="U246" s="559">
        <v>353.84</v>
      </c>
    </row>
    <row r="247" spans="1:21" ht="9.6" customHeight="1">
      <c r="A247" s="845">
        <v>41418</v>
      </c>
      <c r="B247" s="846"/>
      <c r="C247" s="845" t="s">
        <v>850</v>
      </c>
      <c r="D247" s="847"/>
      <c r="E247" s="847"/>
      <c r="F247" s="847"/>
      <c r="G247" s="847"/>
      <c r="H247" s="847"/>
      <c r="I247" s="847"/>
      <c r="J247" s="847"/>
      <c r="K247" s="847"/>
      <c r="L247" s="847"/>
      <c r="M247" s="847"/>
      <c r="N247" s="847"/>
      <c r="O247" s="847"/>
      <c r="P247" s="847"/>
      <c r="Q247" s="846"/>
      <c r="R247" s="848" t="s">
        <v>793</v>
      </c>
      <c r="S247" s="849"/>
      <c r="T247" s="850"/>
      <c r="U247" s="559">
        <v>525.54</v>
      </c>
    </row>
    <row r="248" spans="1:21" ht="9.6" customHeight="1">
      <c r="A248" s="845">
        <v>41419</v>
      </c>
      <c r="B248" s="846"/>
      <c r="C248" s="845" t="s">
        <v>851</v>
      </c>
      <c r="D248" s="847"/>
      <c r="E248" s="847"/>
      <c r="F248" s="847"/>
      <c r="G248" s="847"/>
      <c r="H248" s="847"/>
      <c r="I248" s="847"/>
      <c r="J248" s="847"/>
      <c r="K248" s="847"/>
      <c r="L248" s="847"/>
      <c r="M248" s="847"/>
      <c r="N248" s="847"/>
      <c r="O248" s="847"/>
      <c r="P248" s="847"/>
      <c r="Q248" s="846"/>
      <c r="R248" s="848" t="s">
        <v>793</v>
      </c>
      <c r="S248" s="849"/>
      <c r="T248" s="850"/>
      <c r="U248" s="559">
        <v>422.55</v>
      </c>
    </row>
    <row r="249" spans="1:21" ht="9.6" customHeight="1">
      <c r="A249" s="845">
        <v>41420</v>
      </c>
      <c r="B249" s="846"/>
      <c r="C249" s="845" t="s">
        <v>852</v>
      </c>
      <c r="D249" s="847"/>
      <c r="E249" s="847"/>
      <c r="F249" s="847"/>
      <c r="G249" s="847"/>
      <c r="H249" s="847"/>
      <c r="I249" s="847"/>
      <c r="J249" s="847"/>
      <c r="K249" s="847"/>
      <c r="L249" s="847"/>
      <c r="M249" s="847"/>
      <c r="N249" s="847"/>
      <c r="O249" s="847"/>
      <c r="P249" s="847"/>
      <c r="Q249" s="846"/>
      <c r="R249" s="848" t="s">
        <v>793</v>
      </c>
      <c r="S249" s="849"/>
      <c r="T249" s="850"/>
      <c r="U249" s="559">
        <v>603.5</v>
      </c>
    </row>
    <row r="250" spans="1:21" ht="9.6" customHeight="1">
      <c r="A250" s="845">
        <v>41421</v>
      </c>
      <c r="B250" s="846"/>
      <c r="C250" s="845" t="s">
        <v>853</v>
      </c>
      <c r="D250" s="847"/>
      <c r="E250" s="847"/>
      <c r="F250" s="847"/>
      <c r="G250" s="847"/>
      <c r="H250" s="847"/>
      <c r="I250" s="847"/>
      <c r="J250" s="847"/>
      <c r="K250" s="847"/>
      <c r="L250" s="847"/>
      <c r="M250" s="847"/>
      <c r="N250" s="847"/>
      <c r="O250" s="847"/>
      <c r="P250" s="847"/>
      <c r="Q250" s="846"/>
      <c r="R250" s="848" t="s">
        <v>793</v>
      </c>
      <c r="S250" s="849"/>
      <c r="T250" s="850"/>
      <c r="U250" s="559">
        <v>202.37</v>
      </c>
    </row>
    <row r="251" spans="1:21" ht="9.6" customHeight="1">
      <c r="A251" s="845">
        <v>41422</v>
      </c>
      <c r="B251" s="846"/>
      <c r="C251" s="845" t="s">
        <v>854</v>
      </c>
      <c r="D251" s="847"/>
      <c r="E251" s="847"/>
      <c r="F251" s="847"/>
      <c r="G251" s="847"/>
      <c r="H251" s="847"/>
      <c r="I251" s="847"/>
      <c r="J251" s="847"/>
      <c r="K251" s="847"/>
      <c r="L251" s="847"/>
      <c r="M251" s="847"/>
      <c r="N251" s="847"/>
      <c r="O251" s="847"/>
      <c r="P251" s="847"/>
      <c r="Q251" s="846"/>
      <c r="R251" s="848" t="s">
        <v>793</v>
      </c>
      <c r="S251" s="849"/>
      <c r="T251" s="850"/>
      <c r="U251" s="559">
        <v>272.54000000000002</v>
      </c>
    </row>
    <row r="252" spans="1:21" ht="9.6" customHeight="1">
      <c r="A252" s="845">
        <v>41423</v>
      </c>
      <c r="B252" s="846"/>
      <c r="C252" s="845" t="s">
        <v>855</v>
      </c>
      <c r="D252" s="847"/>
      <c r="E252" s="847"/>
      <c r="F252" s="847"/>
      <c r="G252" s="847"/>
      <c r="H252" s="847"/>
      <c r="I252" s="847"/>
      <c r="J252" s="847"/>
      <c r="K252" s="847"/>
      <c r="L252" s="847"/>
      <c r="M252" s="847"/>
      <c r="N252" s="847"/>
      <c r="O252" s="847"/>
      <c r="P252" s="847"/>
      <c r="Q252" s="846"/>
      <c r="R252" s="848" t="s">
        <v>793</v>
      </c>
      <c r="S252" s="849"/>
      <c r="T252" s="850"/>
      <c r="U252" s="559">
        <v>483.75</v>
      </c>
    </row>
    <row r="253" spans="1:21" ht="9.6" customHeight="1">
      <c r="A253" s="845">
        <v>41424</v>
      </c>
      <c r="B253" s="846"/>
      <c r="C253" s="845" t="s">
        <v>856</v>
      </c>
      <c r="D253" s="847"/>
      <c r="E253" s="847"/>
      <c r="F253" s="847"/>
      <c r="G253" s="847"/>
      <c r="H253" s="847"/>
      <c r="I253" s="847"/>
      <c r="J253" s="847"/>
      <c r="K253" s="847"/>
      <c r="L253" s="847"/>
      <c r="M253" s="847"/>
      <c r="N253" s="847"/>
      <c r="O253" s="847"/>
      <c r="P253" s="847"/>
      <c r="Q253" s="846"/>
      <c r="R253" s="848" t="s">
        <v>793</v>
      </c>
      <c r="S253" s="849"/>
      <c r="T253" s="850"/>
      <c r="U253" s="559">
        <v>678.02</v>
      </c>
    </row>
    <row r="254" spans="1:21" ht="9.6" customHeight="1">
      <c r="A254" s="845">
        <v>41425</v>
      </c>
      <c r="B254" s="846"/>
      <c r="C254" s="845" t="s">
        <v>857</v>
      </c>
      <c r="D254" s="847"/>
      <c r="E254" s="847"/>
      <c r="F254" s="847"/>
      <c r="G254" s="847"/>
      <c r="H254" s="847"/>
      <c r="I254" s="847"/>
      <c r="J254" s="847"/>
      <c r="K254" s="847"/>
      <c r="L254" s="847"/>
      <c r="M254" s="847"/>
      <c r="N254" s="847"/>
      <c r="O254" s="847"/>
      <c r="P254" s="847"/>
      <c r="Q254" s="846"/>
      <c r="R254" s="848" t="s">
        <v>793</v>
      </c>
      <c r="S254" s="849"/>
      <c r="T254" s="850"/>
      <c r="U254" s="559">
        <v>679.84</v>
      </c>
    </row>
    <row r="255" spans="1:21" ht="9.6" customHeight="1">
      <c r="A255" s="845">
        <v>41426</v>
      </c>
      <c r="B255" s="846"/>
      <c r="C255" s="845" t="s">
        <v>858</v>
      </c>
      <c r="D255" s="847"/>
      <c r="E255" s="847"/>
      <c r="F255" s="847"/>
      <c r="G255" s="847"/>
      <c r="H255" s="847"/>
      <c r="I255" s="847"/>
      <c r="J255" s="847"/>
      <c r="K255" s="847"/>
      <c r="L255" s="847"/>
      <c r="M255" s="847"/>
      <c r="N255" s="847"/>
      <c r="O255" s="847"/>
      <c r="P255" s="847"/>
      <c r="Q255" s="846"/>
      <c r="R255" s="848" t="s">
        <v>793</v>
      </c>
      <c r="S255" s="849"/>
      <c r="T255" s="850"/>
      <c r="U255" s="559">
        <v>912.62</v>
      </c>
    </row>
    <row r="256" spans="1:21" ht="9.6" customHeight="1">
      <c r="A256" s="845">
        <v>41427</v>
      </c>
      <c r="B256" s="846"/>
      <c r="C256" s="845" t="s">
        <v>859</v>
      </c>
      <c r="D256" s="847"/>
      <c r="E256" s="847"/>
      <c r="F256" s="847"/>
      <c r="G256" s="847"/>
      <c r="H256" s="847"/>
      <c r="I256" s="847"/>
      <c r="J256" s="847"/>
      <c r="K256" s="847"/>
      <c r="L256" s="847"/>
      <c r="M256" s="847"/>
      <c r="N256" s="847"/>
      <c r="O256" s="847"/>
      <c r="P256" s="847"/>
      <c r="Q256" s="846"/>
      <c r="R256" s="848" t="s">
        <v>793</v>
      </c>
      <c r="S256" s="849"/>
      <c r="T256" s="850"/>
      <c r="U256" s="559">
        <v>895.16</v>
      </c>
    </row>
    <row r="257" spans="1:21" ht="9.6" customHeight="1">
      <c r="A257" s="845">
        <v>41428</v>
      </c>
      <c r="B257" s="846"/>
      <c r="C257" s="845" t="s">
        <v>860</v>
      </c>
      <c r="D257" s="847"/>
      <c r="E257" s="847"/>
      <c r="F257" s="847"/>
      <c r="G257" s="847"/>
      <c r="H257" s="847"/>
      <c r="I257" s="847"/>
      <c r="J257" s="847"/>
      <c r="K257" s="847"/>
      <c r="L257" s="847"/>
      <c r="M257" s="847"/>
      <c r="N257" s="847"/>
      <c r="O257" s="847"/>
      <c r="P257" s="847"/>
      <c r="Q257" s="846"/>
      <c r="R257" s="848" t="s">
        <v>793</v>
      </c>
      <c r="S257" s="849"/>
      <c r="T257" s="850"/>
      <c r="U257" s="560">
        <v>1167.9000000000001</v>
      </c>
    </row>
    <row r="258" spans="1:21" ht="9.6" customHeight="1">
      <c r="A258" s="845">
        <v>41429</v>
      </c>
      <c r="B258" s="846"/>
      <c r="C258" s="845" t="s">
        <v>861</v>
      </c>
      <c r="D258" s="847"/>
      <c r="E258" s="847"/>
      <c r="F258" s="847"/>
      <c r="G258" s="847"/>
      <c r="H258" s="847"/>
      <c r="I258" s="847"/>
      <c r="J258" s="847"/>
      <c r="K258" s="847"/>
      <c r="L258" s="847"/>
      <c r="M258" s="847"/>
      <c r="N258" s="847"/>
      <c r="O258" s="847"/>
      <c r="P258" s="847"/>
      <c r="Q258" s="846"/>
      <c r="R258" s="848" t="s">
        <v>793</v>
      </c>
      <c r="S258" s="849"/>
      <c r="T258" s="850"/>
      <c r="U258" s="560">
        <v>1137.96</v>
      </c>
    </row>
    <row r="259" spans="1:21" ht="9.6" customHeight="1">
      <c r="A259" s="845">
        <v>41430</v>
      </c>
      <c r="B259" s="846"/>
      <c r="C259" s="845" t="s">
        <v>862</v>
      </c>
      <c r="D259" s="847"/>
      <c r="E259" s="847"/>
      <c r="F259" s="847"/>
      <c r="G259" s="847"/>
      <c r="H259" s="847"/>
      <c r="I259" s="847"/>
      <c r="J259" s="847"/>
      <c r="K259" s="847"/>
      <c r="L259" s="847"/>
      <c r="M259" s="847"/>
      <c r="N259" s="847"/>
      <c r="O259" s="847"/>
      <c r="P259" s="847"/>
      <c r="Q259" s="846"/>
      <c r="R259" s="848" t="s">
        <v>793</v>
      </c>
      <c r="S259" s="849"/>
      <c r="T259" s="850"/>
      <c r="U259" s="560">
        <v>1442.23</v>
      </c>
    </row>
    <row r="260" spans="1:21" ht="9.6" customHeight="1">
      <c r="A260" s="845">
        <v>41431</v>
      </c>
      <c r="B260" s="846"/>
      <c r="C260" s="845" t="s">
        <v>863</v>
      </c>
      <c r="D260" s="847"/>
      <c r="E260" s="847"/>
      <c r="F260" s="847"/>
      <c r="G260" s="847"/>
      <c r="H260" s="847"/>
      <c r="I260" s="847"/>
      <c r="J260" s="847"/>
      <c r="K260" s="847"/>
      <c r="L260" s="847"/>
      <c r="M260" s="847"/>
      <c r="N260" s="847"/>
      <c r="O260" s="847"/>
      <c r="P260" s="847"/>
      <c r="Q260" s="846"/>
      <c r="R260" s="848" t="s">
        <v>793</v>
      </c>
      <c r="S260" s="849"/>
      <c r="T260" s="850"/>
      <c r="U260" s="560">
        <v>1530.67</v>
      </c>
    </row>
    <row r="261" spans="1:21" ht="9.6" customHeight="1">
      <c r="A261" s="845">
        <v>41432</v>
      </c>
      <c r="B261" s="846"/>
      <c r="C261" s="845" t="s">
        <v>864</v>
      </c>
      <c r="D261" s="847"/>
      <c r="E261" s="847"/>
      <c r="F261" s="847"/>
      <c r="G261" s="847"/>
      <c r="H261" s="847"/>
      <c r="I261" s="847"/>
      <c r="J261" s="847"/>
      <c r="K261" s="847"/>
      <c r="L261" s="847"/>
      <c r="M261" s="847"/>
      <c r="N261" s="847"/>
      <c r="O261" s="847"/>
      <c r="P261" s="847"/>
      <c r="Q261" s="846"/>
      <c r="R261" s="848" t="s">
        <v>793</v>
      </c>
      <c r="S261" s="849"/>
      <c r="T261" s="850"/>
      <c r="U261" s="560">
        <v>1933.22</v>
      </c>
    </row>
    <row r="262" spans="1:21" ht="9.6" customHeight="1">
      <c r="A262" s="845">
        <v>41433</v>
      </c>
      <c r="B262" s="846"/>
      <c r="C262" s="845" t="s">
        <v>865</v>
      </c>
      <c r="D262" s="847"/>
      <c r="E262" s="847"/>
      <c r="F262" s="847"/>
      <c r="G262" s="847"/>
      <c r="H262" s="847"/>
      <c r="I262" s="847"/>
      <c r="J262" s="847"/>
      <c r="K262" s="847"/>
      <c r="L262" s="847"/>
      <c r="M262" s="847"/>
      <c r="N262" s="847"/>
      <c r="O262" s="847"/>
      <c r="P262" s="847"/>
      <c r="Q262" s="846"/>
      <c r="R262" s="848" t="s">
        <v>793</v>
      </c>
      <c r="S262" s="849"/>
      <c r="T262" s="850"/>
      <c r="U262" s="560">
        <v>1902.5</v>
      </c>
    </row>
    <row r="263" spans="1:21" ht="9.6" customHeight="1">
      <c r="A263" s="845">
        <v>41434</v>
      </c>
      <c r="B263" s="846"/>
      <c r="C263" s="845" t="s">
        <v>866</v>
      </c>
      <c r="D263" s="847"/>
      <c r="E263" s="847"/>
      <c r="F263" s="847"/>
      <c r="G263" s="847"/>
      <c r="H263" s="847"/>
      <c r="I263" s="847"/>
      <c r="J263" s="847"/>
      <c r="K263" s="847"/>
      <c r="L263" s="847"/>
      <c r="M263" s="847"/>
      <c r="N263" s="847"/>
      <c r="O263" s="847"/>
      <c r="P263" s="847"/>
      <c r="Q263" s="846"/>
      <c r="R263" s="848" t="s">
        <v>793</v>
      </c>
      <c r="S263" s="849"/>
      <c r="T263" s="850"/>
      <c r="U263" s="560">
        <v>2275.46</v>
      </c>
    </row>
    <row r="264" spans="1:21" ht="9.6" customHeight="1">
      <c r="A264" s="845">
        <v>41435</v>
      </c>
      <c r="B264" s="846"/>
      <c r="C264" s="845" t="s">
        <v>867</v>
      </c>
      <c r="D264" s="847"/>
      <c r="E264" s="847"/>
      <c r="F264" s="847"/>
      <c r="G264" s="847"/>
      <c r="H264" s="847"/>
      <c r="I264" s="847"/>
      <c r="J264" s="847"/>
      <c r="K264" s="847"/>
      <c r="L264" s="847"/>
      <c r="M264" s="847"/>
      <c r="N264" s="847"/>
      <c r="O264" s="847"/>
      <c r="P264" s="847"/>
      <c r="Q264" s="846"/>
      <c r="R264" s="848" t="s">
        <v>793</v>
      </c>
      <c r="S264" s="849"/>
      <c r="T264" s="850"/>
      <c r="U264" s="560">
        <v>2494.42</v>
      </c>
    </row>
    <row r="265" spans="1:21" ht="9.6" customHeight="1">
      <c r="A265" s="845">
        <v>41436</v>
      </c>
      <c r="B265" s="846"/>
      <c r="C265" s="845" t="s">
        <v>868</v>
      </c>
      <c r="D265" s="847"/>
      <c r="E265" s="847"/>
      <c r="F265" s="847"/>
      <c r="G265" s="847"/>
      <c r="H265" s="847"/>
      <c r="I265" s="847"/>
      <c r="J265" s="847"/>
      <c r="K265" s="847"/>
      <c r="L265" s="847"/>
      <c r="M265" s="847"/>
      <c r="N265" s="847"/>
      <c r="O265" s="847"/>
      <c r="P265" s="847"/>
      <c r="Q265" s="846"/>
      <c r="R265" s="848" t="s">
        <v>793</v>
      </c>
      <c r="S265" s="849"/>
      <c r="T265" s="850"/>
      <c r="U265" s="560">
        <v>2930.58</v>
      </c>
    </row>
    <row r="266" spans="1:21" ht="9.6" customHeight="1">
      <c r="A266" s="845">
        <v>41437</v>
      </c>
      <c r="B266" s="846"/>
      <c r="C266" s="845" t="s">
        <v>869</v>
      </c>
      <c r="D266" s="847"/>
      <c r="E266" s="847"/>
      <c r="F266" s="847"/>
      <c r="G266" s="847"/>
      <c r="H266" s="847"/>
      <c r="I266" s="847"/>
      <c r="J266" s="847"/>
      <c r="K266" s="847"/>
      <c r="L266" s="847"/>
      <c r="M266" s="847"/>
      <c r="N266" s="847"/>
      <c r="O266" s="847"/>
      <c r="P266" s="847"/>
      <c r="Q266" s="846"/>
      <c r="R266" s="848" t="s">
        <v>793</v>
      </c>
      <c r="S266" s="849"/>
      <c r="T266" s="850"/>
      <c r="U266" s="560">
        <v>3474.37</v>
      </c>
    </row>
    <row r="267" spans="1:21" ht="9.6" customHeight="1">
      <c r="A267" s="845">
        <v>41438</v>
      </c>
      <c r="B267" s="846"/>
      <c r="C267" s="845" t="s">
        <v>870</v>
      </c>
      <c r="D267" s="847"/>
      <c r="E267" s="847"/>
      <c r="F267" s="847"/>
      <c r="G267" s="847"/>
      <c r="H267" s="847"/>
      <c r="I267" s="847"/>
      <c r="J267" s="847"/>
      <c r="K267" s="847"/>
      <c r="L267" s="847"/>
      <c r="M267" s="847"/>
      <c r="N267" s="847"/>
      <c r="O267" s="847"/>
      <c r="P267" s="847"/>
      <c r="Q267" s="846"/>
      <c r="R267" s="848" t="s">
        <v>793</v>
      </c>
      <c r="S267" s="849"/>
      <c r="T267" s="850"/>
      <c r="U267" s="560">
        <v>4020.51</v>
      </c>
    </row>
    <row r="268" spans="1:21" ht="9.6" customHeight="1">
      <c r="A268" s="845">
        <v>41445</v>
      </c>
      <c r="B268" s="846"/>
      <c r="C268" s="845" t="s">
        <v>871</v>
      </c>
      <c r="D268" s="847"/>
      <c r="E268" s="847"/>
      <c r="F268" s="847"/>
      <c r="G268" s="847"/>
      <c r="H268" s="847"/>
      <c r="I268" s="847"/>
      <c r="J268" s="847"/>
      <c r="K268" s="847"/>
      <c r="L268" s="847"/>
      <c r="M268" s="847"/>
      <c r="N268" s="847"/>
      <c r="O268" s="847"/>
      <c r="P268" s="847"/>
      <c r="Q268" s="846"/>
      <c r="R268" s="848" t="s">
        <v>793</v>
      </c>
      <c r="S268" s="849"/>
      <c r="T268" s="850"/>
      <c r="U268" s="558">
        <v>41.68</v>
      </c>
    </row>
    <row r="269" spans="1:21" ht="9.6" customHeight="1">
      <c r="A269" s="845">
        <v>41446</v>
      </c>
      <c r="B269" s="846"/>
      <c r="C269" s="845" t="s">
        <v>872</v>
      </c>
      <c r="D269" s="847"/>
      <c r="E269" s="847"/>
      <c r="F269" s="847"/>
      <c r="G269" s="847"/>
      <c r="H269" s="847"/>
      <c r="I269" s="847"/>
      <c r="J269" s="847"/>
      <c r="K269" s="847"/>
      <c r="L269" s="847"/>
      <c r="M269" s="847"/>
      <c r="N269" s="847"/>
      <c r="O269" s="847"/>
      <c r="P269" s="847"/>
      <c r="Q269" s="846"/>
      <c r="R269" s="848" t="s">
        <v>793</v>
      </c>
      <c r="S269" s="849"/>
      <c r="T269" s="850"/>
      <c r="U269" s="558">
        <v>42.66</v>
      </c>
    </row>
    <row r="270" spans="1:21" ht="9.6" customHeight="1">
      <c r="A270" s="845">
        <v>41447</v>
      </c>
      <c r="B270" s="846"/>
      <c r="C270" s="845" t="s">
        <v>873</v>
      </c>
      <c r="D270" s="847"/>
      <c r="E270" s="847"/>
      <c r="F270" s="847"/>
      <c r="G270" s="847"/>
      <c r="H270" s="847"/>
      <c r="I270" s="847"/>
      <c r="J270" s="847"/>
      <c r="K270" s="847"/>
      <c r="L270" s="847"/>
      <c r="M270" s="847"/>
      <c r="N270" s="847"/>
      <c r="O270" s="847"/>
      <c r="P270" s="847"/>
      <c r="Q270" s="846"/>
      <c r="R270" s="848" t="s">
        <v>793</v>
      </c>
      <c r="S270" s="849"/>
      <c r="T270" s="850"/>
      <c r="U270" s="558">
        <v>26.1</v>
      </c>
    </row>
    <row r="271" spans="1:21" ht="9.6" customHeight="1">
      <c r="A271" s="845">
        <v>41448</v>
      </c>
      <c r="B271" s="846"/>
      <c r="C271" s="845" t="s">
        <v>874</v>
      </c>
      <c r="D271" s="847"/>
      <c r="E271" s="847"/>
      <c r="F271" s="847"/>
      <c r="G271" s="847"/>
      <c r="H271" s="847"/>
      <c r="I271" s="847"/>
      <c r="J271" s="847"/>
      <c r="K271" s="847"/>
      <c r="L271" s="847"/>
      <c r="M271" s="847"/>
      <c r="N271" s="847"/>
      <c r="O271" s="847"/>
      <c r="P271" s="847"/>
      <c r="Q271" s="846"/>
      <c r="R271" s="848" t="s">
        <v>793</v>
      </c>
      <c r="S271" s="849"/>
      <c r="T271" s="850"/>
      <c r="U271" s="558">
        <v>62.89</v>
      </c>
    </row>
    <row r="272" spans="1:21" ht="9.6" customHeight="1">
      <c r="A272" s="845">
        <v>41449</v>
      </c>
      <c r="B272" s="846"/>
      <c r="C272" s="845" t="s">
        <v>875</v>
      </c>
      <c r="D272" s="847"/>
      <c r="E272" s="847"/>
      <c r="F272" s="847"/>
      <c r="G272" s="847"/>
      <c r="H272" s="847"/>
      <c r="I272" s="847"/>
      <c r="J272" s="847"/>
      <c r="K272" s="847"/>
      <c r="L272" s="847"/>
      <c r="M272" s="847"/>
      <c r="N272" s="847"/>
      <c r="O272" s="847"/>
      <c r="P272" s="847"/>
      <c r="Q272" s="846"/>
      <c r="R272" s="848" t="s">
        <v>793</v>
      </c>
      <c r="S272" s="849"/>
      <c r="T272" s="850"/>
      <c r="U272" s="558">
        <v>56.69</v>
      </c>
    </row>
    <row r="273" spans="1:21" ht="9.6" customHeight="1">
      <c r="A273" s="845">
        <v>41450</v>
      </c>
      <c r="B273" s="846"/>
      <c r="C273" s="845" t="s">
        <v>876</v>
      </c>
      <c r="D273" s="847"/>
      <c r="E273" s="847"/>
      <c r="F273" s="847"/>
      <c r="G273" s="847"/>
      <c r="H273" s="847"/>
      <c r="I273" s="847"/>
      <c r="J273" s="847"/>
      <c r="K273" s="847"/>
      <c r="L273" s="847"/>
      <c r="M273" s="847"/>
      <c r="N273" s="847"/>
      <c r="O273" s="847"/>
      <c r="P273" s="847"/>
      <c r="Q273" s="846"/>
      <c r="R273" s="848" t="s">
        <v>793</v>
      </c>
      <c r="S273" s="849"/>
      <c r="T273" s="850"/>
      <c r="U273" s="558">
        <v>44.61</v>
      </c>
    </row>
    <row r="274" spans="1:21" ht="9.6" customHeight="1">
      <c r="A274" s="845">
        <v>41454</v>
      </c>
      <c r="B274" s="846"/>
      <c r="C274" s="845" t="s">
        <v>877</v>
      </c>
      <c r="D274" s="847"/>
      <c r="E274" s="847"/>
      <c r="F274" s="847"/>
      <c r="G274" s="847"/>
      <c r="H274" s="847"/>
      <c r="I274" s="847"/>
      <c r="J274" s="847"/>
      <c r="K274" s="847"/>
      <c r="L274" s="847"/>
      <c r="M274" s="847"/>
      <c r="N274" s="847"/>
      <c r="O274" s="847"/>
      <c r="P274" s="847"/>
      <c r="Q274" s="846"/>
      <c r="R274" s="848" t="s">
        <v>828</v>
      </c>
      <c r="S274" s="849"/>
      <c r="T274" s="850"/>
      <c r="U274" s="559">
        <v>266</v>
      </c>
    </row>
    <row r="275" spans="1:21" ht="9.6" customHeight="1">
      <c r="A275" s="845">
        <v>41455</v>
      </c>
      <c r="B275" s="846"/>
      <c r="C275" s="845" t="s">
        <v>878</v>
      </c>
      <c r="D275" s="847"/>
      <c r="E275" s="847"/>
      <c r="F275" s="847"/>
      <c r="G275" s="847"/>
      <c r="H275" s="847"/>
      <c r="I275" s="847"/>
      <c r="J275" s="847"/>
      <c r="K275" s="847"/>
      <c r="L275" s="847"/>
      <c r="M275" s="847"/>
      <c r="N275" s="847"/>
      <c r="O275" s="847"/>
      <c r="P275" s="847"/>
      <c r="Q275" s="846"/>
      <c r="R275" s="848" t="s">
        <v>828</v>
      </c>
      <c r="S275" s="849"/>
      <c r="T275" s="850"/>
      <c r="U275" s="559">
        <v>325.23</v>
      </c>
    </row>
    <row r="276" spans="1:21" ht="9.6" customHeight="1">
      <c r="A276" s="845">
        <v>41456</v>
      </c>
      <c r="B276" s="846"/>
      <c r="C276" s="845" t="s">
        <v>879</v>
      </c>
      <c r="D276" s="847"/>
      <c r="E276" s="847"/>
      <c r="F276" s="847"/>
      <c r="G276" s="847"/>
      <c r="H276" s="847"/>
      <c r="I276" s="847"/>
      <c r="J276" s="847"/>
      <c r="K276" s="847"/>
      <c r="L276" s="847"/>
      <c r="M276" s="847"/>
      <c r="N276" s="847"/>
      <c r="O276" s="847"/>
      <c r="P276" s="847"/>
      <c r="Q276" s="846"/>
      <c r="R276" s="848" t="s">
        <v>828</v>
      </c>
      <c r="S276" s="849"/>
      <c r="T276" s="850"/>
      <c r="U276" s="558">
        <v>81.83</v>
      </c>
    </row>
    <row r="277" spans="1:21" ht="9.6" customHeight="1">
      <c r="A277" s="845">
        <v>47022</v>
      </c>
      <c r="B277" s="846"/>
      <c r="C277" s="845" t="s">
        <v>880</v>
      </c>
      <c r="D277" s="847"/>
      <c r="E277" s="847"/>
      <c r="F277" s="847"/>
      <c r="G277" s="847"/>
      <c r="H277" s="847"/>
      <c r="I277" s="847"/>
      <c r="J277" s="847"/>
      <c r="K277" s="847"/>
      <c r="L277" s="847"/>
      <c r="M277" s="847"/>
      <c r="N277" s="847"/>
      <c r="O277" s="847"/>
      <c r="P277" s="847"/>
      <c r="Q277" s="846"/>
      <c r="R277" s="848" t="s">
        <v>645</v>
      </c>
      <c r="S277" s="849"/>
      <c r="T277" s="850"/>
      <c r="U277" s="559">
        <v>222.65</v>
      </c>
    </row>
    <row r="278" spans="1:21" ht="9.6" customHeight="1">
      <c r="A278" s="845">
        <v>47023</v>
      </c>
      <c r="B278" s="846"/>
      <c r="C278" s="845" t="s">
        <v>881</v>
      </c>
      <c r="D278" s="847"/>
      <c r="E278" s="847"/>
      <c r="F278" s="847"/>
      <c r="G278" s="847"/>
      <c r="H278" s="847"/>
      <c r="I278" s="847"/>
      <c r="J278" s="847"/>
      <c r="K278" s="847"/>
      <c r="L278" s="847"/>
      <c r="M278" s="847"/>
      <c r="N278" s="847"/>
      <c r="O278" s="847"/>
      <c r="P278" s="847"/>
      <c r="Q278" s="846"/>
      <c r="R278" s="848" t="s">
        <v>645</v>
      </c>
      <c r="S278" s="849"/>
      <c r="T278" s="850"/>
      <c r="U278" s="558">
        <v>23.4</v>
      </c>
    </row>
    <row r="279" spans="1:21" ht="9.6" customHeight="1">
      <c r="A279" s="845">
        <v>47024</v>
      </c>
      <c r="B279" s="846"/>
      <c r="C279" s="845" t="s">
        <v>882</v>
      </c>
      <c r="D279" s="847"/>
      <c r="E279" s="847"/>
      <c r="F279" s="847"/>
      <c r="G279" s="847"/>
      <c r="H279" s="847"/>
      <c r="I279" s="847"/>
      <c r="J279" s="847"/>
      <c r="K279" s="847"/>
      <c r="L279" s="847"/>
      <c r="M279" s="847"/>
      <c r="N279" s="847"/>
      <c r="O279" s="847"/>
      <c r="P279" s="847"/>
      <c r="Q279" s="846"/>
      <c r="R279" s="848" t="s">
        <v>645</v>
      </c>
      <c r="S279" s="849"/>
      <c r="T279" s="850"/>
      <c r="U279" s="558">
        <v>25.06</v>
      </c>
    </row>
    <row r="280" spans="1:21" ht="9.6" customHeight="1">
      <c r="A280" s="851">
        <v>100005</v>
      </c>
      <c r="B280" s="852"/>
      <c r="C280" s="851" t="s">
        <v>883</v>
      </c>
      <c r="D280" s="853"/>
      <c r="E280" s="853"/>
      <c r="F280" s="853"/>
      <c r="G280" s="853"/>
      <c r="H280" s="853"/>
      <c r="I280" s="853"/>
      <c r="J280" s="853"/>
      <c r="K280" s="853"/>
      <c r="L280" s="853"/>
      <c r="M280" s="853"/>
      <c r="N280" s="853"/>
      <c r="O280" s="853"/>
      <c r="P280" s="853"/>
      <c r="Q280" s="853"/>
      <c r="R280" s="853"/>
      <c r="S280" s="853"/>
      <c r="T280" s="853"/>
      <c r="U280" s="852"/>
    </row>
    <row r="281" spans="1:21" ht="9.6" customHeight="1">
      <c r="A281" s="845">
        <v>40800</v>
      </c>
      <c r="B281" s="846"/>
      <c r="C281" s="845" t="s">
        <v>884</v>
      </c>
      <c r="D281" s="847"/>
      <c r="E281" s="847"/>
      <c r="F281" s="847"/>
      <c r="G281" s="847"/>
      <c r="H281" s="847"/>
      <c r="I281" s="847"/>
      <c r="J281" s="847"/>
      <c r="K281" s="847"/>
      <c r="L281" s="847"/>
      <c r="M281" s="847"/>
      <c r="N281" s="847"/>
      <c r="O281" s="847"/>
      <c r="P281" s="847"/>
      <c r="Q281" s="846"/>
      <c r="R281" s="848" t="s">
        <v>885</v>
      </c>
      <c r="S281" s="849"/>
      <c r="T281" s="850"/>
      <c r="U281" s="558">
        <v>22.77</v>
      </c>
    </row>
    <row r="282" spans="1:21" ht="9.6" customHeight="1">
      <c r="A282" s="845">
        <v>40804</v>
      </c>
      <c r="B282" s="846"/>
      <c r="C282" s="845" t="s">
        <v>886</v>
      </c>
      <c r="D282" s="847"/>
      <c r="E282" s="847"/>
      <c r="F282" s="847"/>
      <c r="G282" s="847"/>
      <c r="H282" s="847"/>
      <c r="I282" s="847"/>
      <c r="J282" s="847"/>
      <c r="K282" s="847"/>
      <c r="L282" s="847"/>
      <c r="M282" s="847"/>
      <c r="N282" s="847"/>
      <c r="O282" s="847"/>
      <c r="P282" s="847"/>
      <c r="Q282" s="846"/>
      <c r="R282" s="848" t="s">
        <v>793</v>
      </c>
      <c r="S282" s="849"/>
      <c r="T282" s="850"/>
      <c r="U282" s="557">
        <v>7.11</v>
      </c>
    </row>
    <row r="283" spans="1:21" ht="9.6" customHeight="1">
      <c r="A283" s="845">
        <v>40805</v>
      </c>
      <c r="B283" s="846"/>
      <c r="C283" s="845" t="s">
        <v>887</v>
      </c>
      <c r="D283" s="847"/>
      <c r="E283" s="847"/>
      <c r="F283" s="847"/>
      <c r="G283" s="847"/>
      <c r="H283" s="847"/>
      <c r="I283" s="847"/>
      <c r="J283" s="847"/>
      <c r="K283" s="847"/>
      <c r="L283" s="847"/>
      <c r="M283" s="847"/>
      <c r="N283" s="847"/>
      <c r="O283" s="847"/>
      <c r="P283" s="847"/>
      <c r="Q283" s="846"/>
      <c r="R283" s="848" t="s">
        <v>885</v>
      </c>
      <c r="S283" s="849"/>
      <c r="T283" s="850"/>
      <c r="U283" s="558">
        <v>16.04</v>
      </c>
    </row>
    <row r="284" spans="1:21" ht="9.6" customHeight="1">
      <c r="A284" s="845">
        <v>40810</v>
      </c>
      <c r="B284" s="846"/>
      <c r="C284" s="845" t="s">
        <v>888</v>
      </c>
      <c r="D284" s="847"/>
      <c r="E284" s="847"/>
      <c r="F284" s="847"/>
      <c r="G284" s="847"/>
      <c r="H284" s="847"/>
      <c r="I284" s="847"/>
      <c r="J284" s="847"/>
      <c r="K284" s="847"/>
      <c r="L284" s="847"/>
      <c r="M284" s="847"/>
      <c r="N284" s="847"/>
      <c r="O284" s="847"/>
      <c r="P284" s="847"/>
      <c r="Q284" s="846"/>
      <c r="R284" s="848" t="s">
        <v>885</v>
      </c>
      <c r="S284" s="849"/>
      <c r="T284" s="850"/>
      <c r="U284" s="559">
        <v>476.1</v>
      </c>
    </row>
    <row r="285" spans="1:21" ht="9.6" customHeight="1">
      <c r="A285" s="845">
        <v>40811</v>
      </c>
      <c r="B285" s="846"/>
      <c r="C285" s="845" t="s">
        <v>889</v>
      </c>
      <c r="D285" s="847"/>
      <c r="E285" s="847"/>
      <c r="F285" s="847"/>
      <c r="G285" s="847"/>
      <c r="H285" s="847"/>
      <c r="I285" s="847"/>
      <c r="J285" s="847"/>
      <c r="K285" s="847"/>
      <c r="L285" s="847"/>
      <c r="M285" s="847"/>
      <c r="N285" s="847"/>
      <c r="O285" s="847"/>
      <c r="P285" s="847"/>
      <c r="Q285" s="846"/>
      <c r="R285" s="848" t="s">
        <v>793</v>
      </c>
      <c r="S285" s="849"/>
      <c r="T285" s="850"/>
      <c r="U285" s="559">
        <v>549.96</v>
      </c>
    </row>
    <row r="286" spans="1:21" ht="9.6" customHeight="1">
      <c r="A286" s="845">
        <v>40865</v>
      </c>
      <c r="B286" s="846"/>
      <c r="C286" s="845" t="s">
        <v>890</v>
      </c>
      <c r="D286" s="847"/>
      <c r="E286" s="847"/>
      <c r="F286" s="847"/>
      <c r="G286" s="847"/>
      <c r="H286" s="847"/>
      <c r="I286" s="847"/>
      <c r="J286" s="847"/>
      <c r="K286" s="847"/>
      <c r="L286" s="847"/>
      <c r="M286" s="847"/>
      <c r="N286" s="847"/>
      <c r="O286" s="847"/>
      <c r="P286" s="847"/>
      <c r="Q286" s="846"/>
      <c r="R286" s="848" t="s">
        <v>643</v>
      </c>
      <c r="S286" s="849"/>
      <c r="T286" s="850"/>
      <c r="U286" s="558">
        <v>15.17</v>
      </c>
    </row>
    <row r="287" spans="1:21" ht="9.6" customHeight="1">
      <c r="A287" s="845">
        <v>40870</v>
      </c>
      <c r="B287" s="846"/>
      <c r="C287" s="845" t="s">
        <v>891</v>
      </c>
      <c r="D287" s="847"/>
      <c r="E287" s="847"/>
      <c r="F287" s="847"/>
      <c r="G287" s="847"/>
      <c r="H287" s="847"/>
      <c r="I287" s="847"/>
      <c r="J287" s="847"/>
      <c r="K287" s="847"/>
      <c r="L287" s="847"/>
      <c r="M287" s="847"/>
      <c r="N287" s="847"/>
      <c r="O287" s="847"/>
      <c r="P287" s="847"/>
      <c r="Q287" s="846"/>
      <c r="R287" s="848" t="s">
        <v>643</v>
      </c>
      <c r="S287" s="849"/>
      <c r="T287" s="850"/>
      <c r="U287" s="557">
        <v>7.73</v>
      </c>
    </row>
    <row r="288" spans="1:21" ht="9.6" customHeight="1">
      <c r="A288" s="845">
        <v>40880</v>
      </c>
      <c r="B288" s="846"/>
      <c r="C288" s="845" t="s">
        <v>892</v>
      </c>
      <c r="D288" s="847"/>
      <c r="E288" s="847"/>
      <c r="F288" s="847"/>
      <c r="G288" s="847"/>
      <c r="H288" s="847"/>
      <c r="I288" s="847"/>
      <c r="J288" s="847"/>
      <c r="K288" s="847"/>
      <c r="L288" s="847"/>
      <c r="M288" s="847"/>
      <c r="N288" s="847"/>
      <c r="O288" s="847"/>
      <c r="P288" s="847"/>
      <c r="Q288" s="846"/>
      <c r="R288" s="848" t="s">
        <v>643</v>
      </c>
      <c r="S288" s="849"/>
      <c r="T288" s="850"/>
      <c r="U288" s="557">
        <v>0.8</v>
      </c>
    </row>
    <row r="289" spans="1:21" ht="9.6" customHeight="1">
      <c r="A289" s="845">
        <v>40885</v>
      </c>
      <c r="B289" s="846"/>
      <c r="C289" s="845" t="s">
        <v>893</v>
      </c>
      <c r="D289" s="847"/>
      <c r="E289" s="847"/>
      <c r="F289" s="847"/>
      <c r="G289" s="847"/>
      <c r="H289" s="847"/>
      <c r="I289" s="847"/>
      <c r="J289" s="847"/>
      <c r="K289" s="847"/>
      <c r="L289" s="847"/>
      <c r="M289" s="847"/>
      <c r="N289" s="847"/>
      <c r="O289" s="847"/>
      <c r="P289" s="847"/>
      <c r="Q289" s="846"/>
      <c r="R289" s="848" t="s">
        <v>643</v>
      </c>
      <c r="S289" s="849"/>
      <c r="T289" s="850"/>
      <c r="U289" s="558">
        <v>14.15</v>
      </c>
    </row>
    <row r="290" spans="1:21" ht="9.6" customHeight="1">
      <c r="A290" s="845">
        <v>40890</v>
      </c>
      <c r="B290" s="846"/>
      <c r="C290" s="845" t="s">
        <v>894</v>
      </c>
      <c r="D290" s="847"/>
      <c r="E290" s="847"/>
      <c r="F290" s="847"/>
      <c r="G290" s="847"/>
      <c r="H290" s="847"/>
      <c r="I290" s="847"/>
      <c r="J290" s="847"/>
      <c r="K290" s="847"/>
      <c r="L290" s="847"/>
      <c r="M290" s="847"/>
      <c r="N290" s="847"/>
      <c r="O290" s="847"/>
      <c r="P290" s="847"/>
      <c r="Q290" s="846"/>
      <c r="R290" s="848" t="s">
        <v>643</v>
      </c>
      <c r="S290" s="849"/>
      <c r="T290" s="850"/>
      <c r="U290" s="557">
        <v>7.93</v>
      </c>
    </row>
    <row r="291" spans="1:21" ht="9.6" customHeight="1">
      <c r="A291" s="845">
        <v>40895</v>
      </c>
      <c r="B291" s="846"/>
      <c r="C291" s="845" t="s">
        <v>895</v>
      </c>
      <c r="D291" s="847"/>
      <c r="E291" s="847"/>
      <c r="F291" s="847"/>
      <c r="G291" s="847"/>
      <c r="H291" s="847"/>
      <c r="I291" s="847"/>
      <c r="J291" s="847"/>
      <c r="K291" s="847"/>
      <c r="L291" s="847"/>
      <c r="M291" s="847"/>
      <c r="N291" s="847"/>
      <c r="O291" s="847"/>
      <c r="P291" s="847"/>
      <c r="Q291" s="846"/>
      <c r="R291" s="848" t="s">
        <v>643</v>
      </c>
      <c r="S291" s="849"/>
      <c r="T291" s="850"/>
      <c r="U291" s="557">
        <v>2.31</v>
      </c>
    </row>
    <row r="292" spans="1:21" ht="9.6" customHeight="1">
      <c r="A292" s="851">
        <v>117318</v>
      </c>
      <c r="B292" s="852"/>
      <c r="C292" s="851" t="s">
        <v>896</v>
      </c>
      <c r="D292" s="853"/>
      <c r="E292" s="853"/>
      <c r="F292" s="853"/>
      <c r="G292" s="853"/>
      <c r="H292" s="853"/>
      <c r="I292" s="853"/>
      <c r="J292" s="853"/>
      <c r="K292" s="853"/>
      <c r="L292" s="853"/>
      <c r="M292" s="853"/>
      <c r="N292" s="853"/>
      <c r="O292" s="853"/>
      <c r="P292" s="853"/>
      <c r="Q292" s="853"/>
      <c r="R292" s="853"/>
      <c r="S292" s="853"/>
      <c r="T292" s="853"/>
      <c r="U292" s="852"/>
    </row>
    <row r="293" spans="1:21" ht="9.6" customHeight="1">
      <c r="A293" s="845">
        <v>40814</v>
      </c>
      <c r="B293" s="846"/>
      <c r="C293" s="845" t="s">
        <v>897</v>
      </c>
      <c r="D293" s="847"/>
      <c r="E293" s="847"/>
      <c r="F293" s="847"/>
      <c r="G293" s="847"/>
      <c r="H293" s="847"/>
      <c r="I293" s="847"/>
      <c r="J293" s="847"/>
      <c r="K293" s="847"/>
      <c r="L293" s="847"/>
      <c r="M293" s="847"/>
      <c r="N293" s="847"/>
      <c r="O293" s="847"/>
      <c r="P293" s="847"/>
      <c r="Q293" s="846"/>
      <c r="R293" s="848" t="s">
        <v>643</v>
      </c>
      <c r="S293" s="849"/>
      <c r="T293" s="850"/>
      <c r="U293" s="558">
        <v>28.44</v>
      </c>
    </row>
    <row r="294" spans="1:21" ht="9.6" customHeight="1">
      <c r="A294" s="845">
        <v>40815</v>
      </c>
      <c r="B294" s="846"/>
      <c r="C294" s="845" t="s">
        <v>898</v>
      </c>
      <c r="D294" s="847"/>
      <c r="E294" s="847"/>
      <c r="F294" s="847"/>
      <c r="G294" s="847"/>
      <c r="H294" s="847"/>
      <c r="I294" s="847"/>
      <c r="J294" s="847"/>
      <c r="K294" s="847"/>
      <c r="L294" s="847"/>
      <c r="M294" s="847"/>
      <c r="N294" s="847"/>
      <c r="O294" s="847"/>
      <c r="P294" s="847"/>
      <c r="Q294" s="846"/>
      <c r="R294" s="848" t="s">
        <v>643</v>
      </c>
      <c r="S294" s="849"/>
      <c r="T294" s="850"/>
      <c r="U294" s="558">
        <v>38.5</v>
      </c>
    </row>
    <row r="295" spans="1:21" ht="9.6" customHeight="1">
      <c r="A295" s="845">
        <v>40816</v>
      </c>
      <c r="B295" s="846"/>
      <c r="C295" s="845" t="s">
        <v>899</v>
      </c>
      <c r="D295" s="847"/>
      <c r="E295" s="847"/>
      <c r="F295" s="847"/>
      <c r="G295" s="847"/>
      <c r="H295" s="847"/>
      <c r="I295" s="847"/>
      <c r="J295" s="847"/>
      <c r="K295" s="847"/>
      <c r="L295" s="847"/>
      <c r="M295" s="847"/>
      <c r="N295" s="847"/>
      <c r="O295" s="847"/>
      <c r="P295" s="847"/>
      <c r="Q295" s="846"/>
      <c r="R295" s="848" t="s">
        <v>643</v>
      </c>
      <c r="S295" s="849"/>
      <c r="T295" s="850"/>
      <c r="U295" s="558">
        <v>18.45</v>
      </c>
    </row>
    <row r="296" spans="1:21" ht="9.6" customHeight="1">
      <c r="A296" s="845">
        <v>40817</v>
      </c>
      <c r="B296" s="846"/>
      <c r="C296" s="845" t="s">
        <v>900</v>
      </c>
      <c r="D296" s="847"/>
      <c r="E296" s="847"/>
      <c r="F296" s="847"/>
      <c r="G296" s="847"/>
      <c r="H296" s="847"/>
      <c r="I296" s="847"/>
      <c r="J296" s="847"/>
      <c r="K296" s="847"/>
      <c r="L296" s="847"/>
      <c r="M296" s="847"/>
      <c r="N296" s="847"/>
      <c r="O296" s="847"/>
      <c r="P296" s="847"/>
      <c r="Q296" s="846"/>
      <c r="R296" s="848" t="s">
        <v>643</v>
      </c>
      <c r="S296" s="849"/>
      <c r="T296" s="850"/>
      <c r="U296" s="558">
        <v>21.82</v>
      </c>
    </row>
    <row r="297" spans="1:21" ht="9.6" customHeight="1">
      <c r="A297" s="845">
        <v>40818</v>
      </c>
      <c r="B297" s="846"/>
      <c r="C297" s="845" t="s">
        <v>901</v>
      </c>
      <c r="D297" s="847"/>
      <c r="E297" s="847"/>
      <c r="F297" s="847"/>
      <c r="G297" s="847"/>
      <c r="H297" s="847"/>
      <c r="I297" s="847"/>
      <c r="J297" s="847"/>
      <c r="K297" s="847"/>
      <c r="L297" s="847"/>
      <c r="M297" s="847"/>
      <c r="N297" s="847"/>
      <c r="O297" s="847"/>
      <c r="P297" s="847"/>
      <c r="Q297" s="846"/>
      <c r="R297" s="848" t="s">
        <v>643</v>
      </c>
      <c r="S297" s="849"/>
      <c r="T297" s="850"/>
      <c r="U297" s="558">
        <v>25.2</v>
      </c>
    </row>
    <row r="298" spans="1:21" ht="9.6" customHeight="1">
      <c r="A298" s="845">
        <v>40820</v>
      </c>
      <c r="B298" s="846"/>
      <c r="C298" s="845" t="s">
        <v>902</v>
      </c>
      <c r="D298" s="847"/>
      <c r="E298" s="847"/>
      <c r="F298" s="847"/>
      <c r="G298" s="847"/>
      <c r="H298" s="847"/>
      <c r="I298" s="847"/>
      <c r="J298" s="847"/>
      <c r="K298" s="847"/>
      <c r="L298" s="847"/>
      <c r="M298" s="847"/>
      <c r="N298" s="847"/>
      <c r="O298" s="847"/>
      <c r="P298" s="847"/>
      <c r="Q298" s="846"/>
      <c r="R298" s="848" t="s">
        <v>643</v>
      </c>
      <c r="S298" s="849"/>
      <c r="T298" s="850"/>
      <c r="U298" s="558">
        <v>72.010000000000005</v>
      </c>
    </row>
    <row r="299" spans="1:21" ht="9.6" customHeight="1">
      <c r="A299" s="845">
        <v>40825</v>
      </c>
      <c r="B299" s="846"/>
      <c r="C299" s="845" t="s">
        <v>903</v>
      </c>
      <c r="D299" s="847"/>
      <c r="E299" s="847"/>
      <c r="F299" s="847"/>
      <c r="G299" s="847"/>
      <c r="H299" s="847"/>
      <c r="I299" s="847"/>
      <c r="J299" s="847"/>
      <c r="K299" s="847"/>
      <c r="L299" s="847"/>
      <c r="M299" s="847"/>
      <c r="N299" s="847"/>
      <c r="O299" s="847"/>
      <c r="P299" s="847"/>
      <c r="Q299" s="846"/>
      <c r="R299" s="848" t="s">
        <v>643</v>
      </c>
      <c r="S299" s="849"/>
      <c r="T299" s="850"/>
      <c r="U299" s="559">
        <v>130.04</v>
      </c>
    </row>
    <row r="300" spans="1:21" ht="9.6" customHeight="1">
      <c r="A300" s="845">
        <v>40830</v>
      </c>
      <c r="B300" s="846"/>
      <c r="C300" s="845" t="s">
        <v>904</v>
      </c>
      <c r="D300" s="847"/>
      <c r="E300" s="847"/>
      <c r="F300" s="847"/>
      <c r="G300" s="847"/>
      <c r="H300" s="847"/>
      <c r="I300" s="847"/>
      <c r="J300" s="847"/>
      <c r="K300" s="847"/>
      <c r="L300" s="847"/>
      <c r="M300" s="847"/>
      <c r="N300" s="847"/>
      <c r="O300" s="847"/>
      <c r="P300" s="847"/>
      <c r="Q300" s="846"/>
      <c r="R300" s="848" t="s">
        <v>905</v>
      </c>
      <c r="S300" s="849"/>
      <c r="T300" s="850"/>
      <c r="U300" s="558">
        <v>44.07</v>
      </c>
    </row>
    <row r="301" spans="1:21" ht="9.6" customHeight="1">
      <c r="A301" s="845">
        <v>40835</v>
      </c>
      <c r="B301" s="846"/>
      <c r="C301" s="845" t="s">
        <v>906</v>
      </c>
      <c r="D301" s="847"/>
      <c r="E301" s="847"/>
      <c r="F301" s="847"/>
      <c r="G301" s="847"/>
      <c r="H301" s="847"/>
      <c r="I301" s="847"/>
      <c r="J301" s="847"/>
      <c r="K301" s="847"/>
      <c r="L301" s="847"/>
      <c r="M301" s="847"/>
      <c r="N301" s="847"/>
      <c r="O301" s="847"/>
      <c r="P301" s="847"/>
      <c r="Q301" s="846"/>
      <c r="R301" s="848" t="s">
        <v>905</v>
      </c>
      <c r="S301" s="849"/>
      <c r="T301" s="850"/>
      <c r="U301" s="558">
        <v>47.11</v>
      </c>
    </row>
    <row r="302" spans="1:21" ht="9.6" customHeight="1">
      <c r="A302" s="845">
        <v>40840</v>
      </c>
      <c r="B302" s="846"/>
      <c r="C302" s="845" t="s">
        <v>907</v>
      </c>
      <c r="D302" s="847"/>
      <c r="E302" s="847"/>
      <c r="F302" s="847"/>
      <c r="G302" s="847"/>
      <c r="H302" s="847"/>
      <c r="I302" s="847"/>
      <c r="J302" s="847"/>
      <c r="K302" s="847"/>
      <c r="L302" s="847"/>
      <c r="M302" s="847"/>
      <c r="N302" s="847"/>
      <c r="O302" s="847"/>
      <c r="P302" s="847"/>
      <c r="Q302" s="846"/>
      <c r="R302" s="848" t="s">
        <v>905</v>
      </c>
      <c r="S302" s="849"/>
      <c r="T302" s="850"/>
      <c r="U302" s="559">
        <v>105.6</v>
      </c>
    </row>
    <row r="303" spans="1:21" ht="9.6" customHeight="1">
      <c r="A303" s="845">
        <v>40845</v>
      </c>
      <c r="B303" s="846"/>
      <c r="C303" s="845" t="s">
        <v>908</v>
      </c>
      <c r="D303" s="847"/>
      <c r="E303" s="847"/>
      <c r="F303" s="847"/>
      <c r="G303" s="847"/>
      <c r="H303" s="847"/>
      <c r="I303" s="847"/>
      <c r="J303" s="847"/>
      <c r="K303" s="847"/>
      <c r="L303" s="847"/>
      <c r="M303" s="847"/>
      <c r="N303" s="847"/>
      <c r="O303" s="847"/>
      <c r="P303" s="847"/>
      <c r="Q303" s="846"/>
      <c r="R303" s="848" t="s">
        <v>905</v>
      </c>
      <c r="S303" s="849"/>
      <c r="T303" s="850"/>
      <c r="U303" s="559">
        <v>107.22</v>
      </c>
    </row>
    <row r="304" spans="1:21" ht="9.6" customHeight="1">
      <c r="A304" s="851">
        <v>117947</v>
      </c>
      <c r="B304" s="852"/>
      <c r="C304" s="851" t="s">
        <v>909</v>
      </c>
      <c r="D304" s="853"/>
      <c r="E304" s="853"/>
      <c r="F304" s="853"/>
      <c r="G304" s="853"/>
      <c r="H304" s="853"/>
      <c r="I304" s="853"/>
      <c r="J304" s="853"/>
      <c r="K304" s="853"/>
      <c r="L304" s="853"/>
      <c r="M304" s="853"/>
      <c r="N304" s="853"/>
      <c r="O304" s="853"/>
      <c r="P304" s="853"/>
      <c r="Q304" s="853"/>
      <c r="R304" s="853"/>
      <c r="S304" s="853"/>
      <c r="T304" s="853"/>
      <c r="U304" s="852"/>
    </row>
    <row r="305" spans="1:21" ht="9.6" customHeight="1">
      <c r="A305" s="845">
        <v>40850</v>
      </c>
      <c r="B305" s="846"/>
      <c r="C305" s="845" t="s">
        <v>910</v>
      </c>
      <c r="D305" s="847"/>
      <c r="E305" s="847"/>
      <c r="F305" s="847"/>
      <c r="G305" s="847"/>
      <c r="H305" s="847"/>
      <c r="I305" s="847"/>
      <c r="J305" s="847"/>
      <c r="K305" s="847"/>
      <c r="L305" s="847"/>
      <c r="M305" s="847"/>
      <c r="N305" s="847"/>
      <c r="O305" s="847"/>
      <c r="P305" s="847"/>
      <c r="Q305" s="846"/>
      <c r="R305" s="848" t="s">
        <v>643</v>
      </c>
      <c r="S305" s="849"/>
      <c r="T305" s="850"/>
      <c r="U305" s="559">
        <v>501.88</v>
      </c>
    </row>
    <row r="306" spans="1:21" ht="9.6" customHeight="1">
      <c r="A306" s="845">
        <v>40851</v>
      </c>
      <c r="B306" s="846"/>
      <c r="C306" s="845" t="s">
        <v>911</v>
      </c>
      <c r="D306" s="847"/>
      <c r="E306" s="847"/>
      <c r="F306" s="847"/>
      <c r="G306" s="847"/>
      <c r="H306" s="847"/>
      <c r="I306" s="847"/>
      <c r="J306" s="847"/>
      <c r="K306" s="847"/>
      <c r="L306" s="847"/>
      <c r="M306" s="847"/>
      <c r="N306" s="847"/>
      <c r="O306" s="847"/>
      <c r="P306" s="847"/>
      <c r="Q306" s="846"/>
      <c r="R306" s="848" t="s">
        <v>643</v>
      </c>
      <c r="S306" s="849"/>
      <c r="T306" s="850"/>
      <c r="U306" s="559">
        <v>637.54999999999995</v>
      </c>
    </row>
    <row r="307" spans="1:21" ht="9.6" customHeight="1">
      <c r="A307" s="845">
        <v>40853</v>
      </c>
      <c r="B307" s="846"/>
      <c r="C307" s="845" t="s">
        <v>912</v>
      </c>
      <c r="D307" s="847"/>
      <c r="E307" s="847"/>
      <c r="F307" s="847"/>
      <c r="G307" s="847"/>
      <c r="H307" s="847"/>
      <c r="I307" s="847"/>
      <c r="J307" s="847"/>
      <c r="K307" s="847"/>
      <c r="L307" s="847"/>
      <c r="M307" s="847"/>
      <c r="N307" s="847"/>
      <c r="O307" s="847"/>
      <c r="P307" s="847"/>
      <c r="Q307" s="846"/>
      <c r="R307" s="848" t="s">
        <v>643</v>
      </c>
      <c r="S307" s="849"/>
      <c r="T307" s="850"/>
      <c r="U307" s="559">
        <v>838.19</v>
      </c>
    </row>
    <row r="308" spans="1:21" ht="9.6" customHeight="1">
      <c r="A308" s="845">
        <v>40855</v>
      </c>
      <c r="B308" s="846"/>
      <c r="C308" s="845" t="s">
        <v>913</v>
      </c>
      <c r="D308" s="847"/>
      <c r="E308" s="847"/>
      <c r="F308" s="847"/>
      <c r="G308" s="847"/>
      <c r="H308" s="847"/>
      <c r="I308" s="847"/>
      <c r="J308" s="847"/>
      <c r="K308" s="847"/>
      <c r="L308" s="847"/>
      <c r="M308" s="847"/>
      <c r="N308" s="847"/>
      <c r="O308" s="847"/>
      <c r="P308" s="847"/>
      <c r="Q308" s="846"/>
      <c r="R308" s="848" t="s">
        <v>643</v>
      </c>
      <c r="S308" s="849"/>
      <c r="T308" s="850"/>
      <c r="U308" s="559">
        <v>694.88</v>
      </c>
    </row>
    <row r="309" spans="1:21" ht="9.6" customHeight="1">
      <c r="A309" s="845">
        <v>40856</v>
      </c>
      <c r="B309" s="846"/>
      <c r="C309" s="845" t="s">
        <v>914</v>
      </c>
      <c r="D309" s="847"/>
      <c r="E309" s="847"/>
      <c r="F309" s="847"/>
      <c r="G309" s="847"/>
      <c r="H309" s="847"/>
      <c r="I309" s="847"/>
      <c r="J309" s="847"/>
      <c r="K309" s="847"/>
      <c r="L309" s="847"/>
      <c r="M309" s="847"/>
      <c r="N309" s="847"/>
      <c r="O309" s="847"/>
      <c r="P309" s="847"/>
      <c r="Q309" s="846"/>
      <c r="R309" s="848" t="s">
        <v>643</v>
      </c>
      <c r="S309" s="849"/>
      <c r="T309" s="850"/>
      <c r="U309" s="560">
        <v>1547.57</v>
      </c>
    </row>
    <row r="310" spans="1:21" ht="9.6" customHeight="1">
      <c r="A310" s="851">
        <v>100008</v>
      </c>
      <c r="B310" s="852"/>
      <c r="C310" s="851" t="s">
        <v>915</v>
      </c>
      <c r="D310" s="853"/>
      <c r="E310" s="853"/>
      <c r="F310" s="853"/>
      <c r="G310" s="853"/>
      <c r="H310" s="853"/>
      <c r="I310" s="853"/>
      <c r="J310" s="853"/>
      <c r="K310" s="853"/>
      <c r="L310" s="853"/>
      <c r="M310" s="853"/>
      <c r="N310" s="853"/>
      <c r="O310" s="853"/>
      <c r="P310" s="853"/>
      <c r="Q310" s="853"/>
      <c r="R310" s="853"/>
      <c r="S310" s="853"/>
      <c r="T310" s="853"/>
      <c r="U310" s="852"/>
    </row>
    <row r="311" spans="1:21" ht="9.6" customHeight="1">
      <c r="A311" s="845">
        <v>41800</v>
      </c>
      <c r="B311" s="846"/>
      <c r="C311" s="845" t="s">
        <v>916</v>
      </c>
      <c r="D311" s="847"/>
      <c r="E311" s="847"/>
      <c r="F311" s="847"/>
      <c r="G311" s="847"/>
      <c r="H311" s="847"/>
      <c r="I311" s="847"/>
      <c r="J311" s="847"/>
      <c r="K311" s="847"/>
      <c r="L311" s="847"/>
      <c r="M311" s="847"/>
      <c r="N311" s="847"/>
      <c r="O311" s="847"/>
      <c r="P311" s="847"/>
      <c r="Q311" s="846"/>
      <c r="R311" s="848" t="s">
        <v>885</v>
      </c>
      <c r="S311" s="849"/>
      <c r="T311" s="850"/>
      <c r="U311" s="558">
        <v>73.98</v>
      </c>
    </row>
    <row r="312" spans="1:21" ht="9.6" customHeight="1">
      <c r="A312" s="845">
        <v>41806</v>
      </c>
      <c r="B312" s="846"/>
      <c r="C312" s="845" t="s">
        <v>917</v>
      </c>
      <c r="D312" s="847"/>
      <c r="E312" s="847"/>
      <c r="F312" s="847"/>
      <c r="G312" s="847"/>
      <c r="H312" s="847"/>
      <c r="I312" s="847"/>
      <c r="J312" s="847"/>
      <c r="K312" s="847"/>
      <c r="L312" s="847"/>
      <c r="M312" s="847"/>
      <c r="N312" s="847"/>
      <c r="O312" s="847"/>
      <c r="P312" s="847"/>
      <c r="Q312" s="846"/>
      <c r="R312" s="848" t="s">
        <v>793</v>
      </c>
      <c r="S312" s="849"/>
      <c r="T312" s="850"/>
      <c r="U312" s="559">
        <v>499.19</v>
      </c>
    </row>
    <row r="313" spans="1:21" ht="9.6" customHeight="1">
      <c r="A313" s="845">
        <v>41811</v>
      </c>
      <c r="B313" s="846"/>
      <c r="C313" s="845" t="s">
        <v>918</v>
      </c>
      <c r="D313" s="847"/>
      <c r="E313" s="847"/>
      <c r="F313" s="847"/>
      <c r="G313" s="847"/>
      <c r="H313" s="847"/>
      <c r="I313" s="847"/>
      <c r="J313" s="847"/>
      <c r="K313" s="847"/>
      <c r="L313" s="847"/>
      <c r="M313" s="847"/>
      <c r="N313" s="847"/>
      <c r="O313" s="847"/>
      <c r="P313" s="847"/>
      <c r="Q313" s="846"/>
      <c r="R313" s="848" t="s">
        <v>793</v>
      </c>
      <c r="S313" s="849"/>
      <c r="T313" s="850"/>
      <c r="U313" s="559">
        <v>789.82</v>
      </c>
    </row>
    <row r="314" spans="1:21" ht="9.6" customHeight="1">
      <c r="A314" s="845">
        <v>41816</v>
      </c>
      <c r="B314" s="846"/>
      <c r="C314" s="845" t="s">
        <v>919</v>
      </c>
      <c r="D314" s="847"/>
      <c r="E314" s="847"/>
      <c r="F314" s="847"/>
      <c r="G314" s="847"/>
      <c r="H314" s="847"/>
      <c r="I314" s="847"/>
      <c r="J314" s="847"/>
      <c r="K314" s="847"/>
      <c r="L314" s="847"/>
      <c r="M314" s="847"/>
      <c r="N314" s="847"/>
      <c r="O314" s="847"/>
      <c r="P314" s="847"/>
      <c r="Q314" s="846"/>
      <c r="R314" s="848" t="s">
        <v>793</v>
      </c>
      <c r="S314" s="849"/>
      <c r="T314" s="850"/>
      <c r="U314" s="560">
        <v>1049.45</v>
      </c>
    </row>
    <row r="315" spans="1:21" ht="9.6" customHeight="1">
      <c r="A315" s="845">
        <v>41821</v>
      </c>
      <c r="B315" s="846"/>
      <c r="C315" s="845" t="s">
        <v>920</v>
      </c>
      <c r="D315" s="847"/>
      <c r="E315" s="847"/>
      <c r="F315" s="847"/>
      <c r="G315" s="847"/>
      <c r="H315" s="847"/>
      <c r="I315" s="847"/>
      <c r="J315" s="847"/>
      <c r="K315" s="847"/>
      <c r="L315" s="847"/>
      <c r="M315" s="847"/>
      <c r="N315" s="847"/>
      <c r="O315" s="847"/>
      <c r="P315" s="847"/>
      <c r="Q315" s="846"/>
      <c r="R315" s="848" t="s">
        <v>793</v>
      </c>
      <c r="S315" s="849"/>
      <c r="T315" s="850"/>
      <c r="U315" s="560">
        <v>1355.52</v>
      </c>
    </row>
    <row r="316" spans="1:21" ht="9.6" customHeight="1">
      <c r="A316" s="845">
        <v>41826</v>
      </c>
      <c r="B316" s="846"/>
      <c r="C316" s="845" t="s">
        <v>921</v>
      </c>
      <c r="D316" s="847"/>
      <c r="E316" s="847"/>
      <c r="F316" s="847"/>
      <c r="G316" s="847"/>
      <c r="H316" s="847"/>
      <c r="I316" s="847"/>
      <c r="J316" s="847"/>
      <c r="K316" s="847"/>
      <c r="L316" s="847"/>
      <c r="M316" s="847"/>
      <c r="N316" s="847"/>
      <c r="O316" s="847"/>
      <c r="P316" s="847"/>
      <c r="Q316" s="846"/>
      <c r="R316" s="848" t="s">
        <v>793</v>
      </c>
      <c r="S316" s="849"/>
      <c r="T316" s="850"/>
      <c r="U316" s="560">
        <v>2194.91</v>
      </c>
    </row>
    <row r="317" spans="1:21" ht="9.6" customHeight="1">
      <c r="A317" s="845">
        <v>41831</v>
      </c>
      <c r="B317" s="846"/>
      <c r="C317" s="845" t="s">
        <v>922</v>
      </c>
      <c r="D317" s="847"/>
      <c r="E317" s="847"/>
      <c r="F317" s="847"/>
      <c r="G317" s="847"/>
      <c r="H317" s="847"/>
      <c r="I317" s="847"/>
      <c r="J317" s="847"/>
      <c r="K317" s="847"/>
      <c r="L317" s="847"/>
      <c r="M317" s="847"/>
      <c r="N317" s="847"/>
      <c r="O317" s="847"/>
      <c r="P317" s="847"/>
      <c r="Q317" s="846"/>
      <c r="R317" s="848" t="s">
        <v>793</v>
      </c>
      <c r="S317" s="849"/>
      <c r="T317" s="850"/>
      <c r="U317" s="560">
        <v>2048.5700000000002</v>
      </c>
    </row>
    <row r="318" spans="1:21" ht="9.6" customHeight="1">
      <c r="A318" s="845">
        <v>41836</v>
      </c>
      <c r="B318" s="846"/>
      <c r="C318" s="845" t="s">
        <v>923</v>
      </c>
      <c r="D318" s="847"/>
      <c r="E318" s="847"/>
      <c r="F318" s="847"/>
      <c r="G318" s="847"/>
      <c r="H318" s="847"/>
      <c r="I318" s="847"/>
      <c r="J318" s="847"/>
      <c r="K318" s="847"/>
      <c r="L318" s="847"/>
      <c r="M318" s="847"/>
      <c r="N318" s="847"/>
      <c r="O318" s="847"/>
      <c r="P318" s="847"/>
      <c r="Q318" s="846"/>
      <c r="R318" s="848" t="s">
        <v>793</v>
      </c>
      <c r="S318" s="849"/>
      <c r="T318" s="850"/>
      <c r="U318" s="560">
        <v>1532.4</v>
      </c>
    </row>
    <row r="319" spans="1:21" ht="9.6" customHeight="1">
      <c r="A319" s="845">
        <v>41841</v>
      </c>
      <c r="B319" s="846"/>
      <c r="C319" s="845" t="s">
        <v>924</v>
      </c>
      <c r="D319" s="847"/>
      <c r="E319" s="847"/>
      <c r="F319" s="847"/>
      <c r="G319" s="847"/>
      <c r="H319" s="847"/>
      <c r="I319" s="847"/>
      <c r="J319" s="847"/>
      <c r="K319" s="847"/>
      <c r="L319" s="847"/>
      <c r="M319" s="847"/>
      <c r="N319" s="847"/>
      <c r="O319" s="847"/>
      <c r="P319" s="847"/>
      <c r="Q319" s="846"/>
      <c r="R319" s="848" t="s">
        <v>793</v>
      </c>
      <c r="S319" s="849"/>
      <c r="T319" s="850"/>
      <c r="U319" s="560">
        <v>3011.81</v>
      </c>
    </row>
    <row r="320" spans="1:21" ht="9.6" customHeight="1">
      <c r="A320" s="845">
        <v>41846</v>
      </c>
      <c r="B320" s="846"/>
      <c r="C320" s="845" t="s">
        <v>925</v>
      </c>
      <c r="D320" s="847"/>
      <c r="E320" s="847"/>
      <c r="F320" s="847"/>
      <c r="G320" s="847"/>
      <c r="H320" s="847"/>
      <c r="I320" s="847"/>
      <c r="J320" s="847"/>
      <c r="K320" s="847"/>
      <c r="L320" s="847"/>
      <c r="M320" s="847"/>
      <c r="N320" s="847"/>
      <c r="O320" s="847"/>
      <c r="P320" s="847"/>
      <c r="Q320" s="846"/>
      <c r="R320" s="848" t="s">
        <v>828</v>
      </c>
      <c r="S320" s="849"/>
      <c r="T320" s="850"/>
      <c r="U320" s="559">
        <v>871.78</v>
      </c>
    </row>
    <row r="321" spans="1:21" ht="9.6" customHeight="1">
      <c r="A321" s="845">
        <v>41851</v>
      </c>
      <c r="B321" s="846"/>
      <c r="C321" s="845" t="s">
        <v>926</v>
      </c>
      <c r="D321" s="847"/>
      <c r="E321" s="847"/>
      <c r="F321" s="847"/>
      <c r="G321" s="847"/>
      <c r="H321" s="847"/>
      <c r="I321" s="847"/>
      <c r="J321" s="847"/>
      <c r="K321" s="847"/>
      <c r="L321" s="847"/>
      <c r="M321" s="847"/>
      <c r="N321" s="847"/>
      <c r="O321" s="847"/>
      <c r="P321" s="847"/>
      <c r="Q321" s="846"/>
      <c r="R321" s="848" t="s">
        <v>828</v>
      </c>
      <c r="S321" s="849"/>
      <c r="T321" s="850"/>
      <c r="U321" s="559">
        <v>981.27</v>
      </c>
    </row>
    <row r="322" spans="1:21" ht="9.6" customHeight="1">
      <c r="A322" s="845">
        <v>41856</v>
      </c>
      <c r="B322" s="846"/>
      <c r="C322" s="845" t="s">
        <v>927</v>
      </c>
      <c r="D322" s="847"/>
      <c r="E322" s="847"/>
      <c r="F322" s="847"/>
      <c r="G322" s="847"/>
      <c r="H322" s="847"/>
      <c r="I322" s="847"/>
      <c r="J322" s="847"/>
      <c r="K322" s="847"/>
      <c r="L322" s="847"/>
      <c r="M322" s="847"/>
      <c r="N322" s="847"/>
      <c r="O322" s="847"/>
      <c r="P322" s="847"/>
      <c r="Q322" s="846"/>
      <c r="R322" s="848" t="s">
        <v>828</v>
      </c>
      <c r="S322" s="849"/>
      <c r="T322" s="850"/>
      <c r="U322" s="560">
        <v>1407.96</v>
      </c>
    </row>
    <row r="323" spans="1:21" ht="9.6" customHeight="1">
      <c r="A323" s="845">
        <v>41861</v>
      </c>
      <c r="B323" s="846"/>
      <c r="C323" s="845" t="s">
        <v>928</v>
      </c>
      <c r="D323" s="847"/>
      <c r="E323" s="847"/>
      <c r="F323" s="847"/>
      <c r="G323" s="847"/>
      <c r="H323" s="847"/>
      <c r="I323" s="847"/>
      <c r="J323" s="847"/>
      <c r="K323" s="847"/>
      <c r="L323" s="847"/>
      <c r="M323" s="847"/>
      <c r="N323" s="847"/>
      <c r="O323" s="847"/>
      <c r="P323" s="847"/>
      <c r="Q323" s="846"/>
      <c r="R323" s="848" t="s">
        <v>828</v>
      </c>
      <c r="S323" s="849"/>
      <c r="T323" s="850"/>
      <c r="U323" s="560">
        <v>1866.32</v>
      </c>
    </row>
    <row r="324" spans="1:21" ht="9.6" customHeight="1">
      <c r="A324" s="845">
        <v>41866</v>
      </c>
      <c r="B324" s="846"/>
      <c r="C324" s="845" t="s">
        <v>929</v>
      </c>
      <c r="D324" s="847"/>
      <c r="E324" s="847"/>
      <c r="F324" s="847"/>
      <c r="G324" s="847"/>
      <c r="H324" s="847"/>
      <c r="I324" s="847"/>
      <c r="J324" s="847"/>
      <c r="K324" s="847"/>
      <c r="L324" s="847"/>
      <c r="M324" s="847"/>
      <c r="N324" s="847"/>
      <c r="O324" s="847"/>
      <c r="P324" s="847"/>
      <c r="Q324" s="846"/>
      <c r="R324" s="848" t="s">
        <v>828</v>
      </c>
      <c r="S324" s="849"/>
      <c r="T324" s="850"/>
      <c r="U324" s="560">
        <v>3485.09</v>
      </c>
    </row>
    <row r="325" spans="1:21" ht="9.6" customHeight="1">
      <c r="A325" s="845">
        <v>41871</v>
      </c>
      <c r="B325" s="846"/>
      <c r="C325" s="845" t="s">
        <v>930</v>
      </c>
      <c r="D325" s="847"/>
      <c r="E325" s="847"/>
      <c r="F325" s="847"/>
      <c r="G325" s="847"/>
      <c r="H325" s="847"/>
      <c r="I325" s="847"/>
      <c r="J325" s="847"/>
      <c r="K325" s="847"/>
      <c r="L325" s="847"/>
      <c r="M325" s="847"/>
      <c r="N325" s="847"/>
      <c r="O325" s="847"/>
      <c r="P325" s="847"/>
      <c r="Q325" s="846"/>
      <c r="R325" s="848" t="s">
        <v>828</v>
      </c>
      <c r="S325" s="849"/>
      <c r="T325" s="850"/>
      <c r="U325" s="560">
        <v>1367.54</v>
      </c>
    </row>
    <row r="326" spans="1:21" ht="9.6" customHeight="1">
      <c r="A326" s="845">
        <v>41876</v>
      </c>
      <c r="B326" s="846"/>
      <c r="C326" s="845" t="s">
        <v>931</v>
      </c>
      <c r="D326" s="847"/>
      <c r="E326" s="847"/>
      <c r="F326" s="847"/>
      <c r="G326" s="847"/>
      <c r="H326" s="847"/>
      <c r="I326" s="847"/>
      <c r="J326" s="847"/>
      <c r="K326" s="847"/>
      <c r="L326" s="847"/>
      <c r="M326" s="847"/>
      <c r="N326" s="847"/>
      <c r="O326" s="847"/>
      <c r="P326" s="847"/>
      <c r="Q326" s="846"/>
      <c r="R326" s="848" t="s">
        <v>828</v>
      </c>
      <c r="S326" s="849"/>
      <c r="T326" s="850"/>
      <c r="U326" s="560">
        <v>2024.58</v>
      </c>
    </row>
    <row r="327" spans="1:21" ht="9.6" customHeight="1">
      <c r="A327" s="845">
        <v>41881</v>
      </c>
      <c r="B327" s="846"/>
      <c r="C327" s="845" t="s">
        <v>932</v>
      </c>
      <c r="D327" s="847"/>
      <c r="E327" s="847"/>
      <c r="F327" s="847"/>
      <c r="G327" s="847"/>
      <c r="H327" s="847"/>
      <c r="I327" s="847"/>
      <c r="J327" s="847"/>
      <c r="K327" s="847"/>
      <c r="L327" s="847"/>
      <c r="M327" s="847"/>
      <c r="N327" s="847"/>
      <c r="O327" s="847"/>
      <c r="P327" s="847"/>
      <c r="Q327" s="846"/>
      <c r="R327" s="848" t="s">
        <v>828</v>
      </c>
      <c r="S327" s="849"/>
      <c r="T327" s="850"/>
      <c r="U327" s="560">
        <v>2625.7</v>
      </c>
    </row>
    <row r="328" spans="1:21" ht="9.6" customHeight="1">
      <c r="A328" s="845">
        <v>47018</v>
      </c>
      <c r="B328" s="846"/>
      <c r="C328" s="845" t="s">
        <v>933</v>
      </c>
      <c r="D328" s="847"/>
      <c r="E328" s="847"/>
      <c r="F328" s="847"/>
      <c r="G328" s="847"/>
      <c r="H328" s="847"/>
      <c r="I328" s="847"/>
      <c r="J328" s="847"/>
      <c r="K328" s="847"/>
      <c r="L328" s="847"/>
      <c r="M328" s="847"/>
      <c r="N328" s="847"/>
      <c r="O328" s="847"/>
      <c r="P328" s="847"/>
      <c r="Q328" s="846"/>
      <c r="R328" s="848" t="s">
        <v>645</v>
      </c>
      <c r="S328" s="849"/>
      <c r="T328" s="850"/>
      <c r="U328" s="559">
        <v>517.36</v>
      </c>
    </row>
    <row r="329" spans="1:21" ht="9.6" customHeight="1">
      <c r="A329" s="845">
        <v>47020</v>
      </c>
      <c r="B329" s="846"/>
      <c r="C329" s="845" t="s">
        <v>934</v>
      </c>
      <c r="D329" s="847"/>
      <c r="E329" s="847"/>
      <c r="F329" s="847"/>
      <c r="G329" s="847"/>
      <c r="H329" s="847"/>
      <c r="I329" s="847"/>
      <c r="J329" s="847"/>
      <c r="K329" s="847"/>
      <c r="L329" s="847"/>
      <c r="M329" s="847"/>
      <c r="N329" s="847"/>
      <c r="O329" s="847"/>
      <c r="P329" s="847"/>
      <c r="Q329" s="846"/>
      <c r="R329" s="848" t="s">
        <v>643</v>
      </c>
      <c r="S329" s="849"/>
      <c r="T329" s="850"/>
      <c r="U329" s="558">
        <v>77.63</v>
      </c>
    </row>
    <row r="330" spans="1:21" ht="9.6" customHeight="1">
      <c r="A330" s="845">
        <v>47021</v>
      </c>
      <c r="B330" s="846"/>
      <c r="C330" s="845" t="s">
        <v>935</v>
      </c>
      <c r="D330" s="847"/>
      <c r="E330" s="847"/>
      <c r="F330" s="847"/>
      <c r="G330" s="847"/>
      <c r="H330" s="847"/>
      <c r="I330" s="847"/>
      <c r="J330" s="847"/>
      <c r="K330" s="847"/>
      <c r="L330" s="847"/>
      <c r="M330" s="847"/>
      <c r="N330" s="847"/>
      <c r="O330" s="847"/>
      <c r="P330" s="847"/>
      <c r="Q330" s="846"/>
      <c r="R330" s="848" t="s">
        <v>885</v>
      </c>
      <c r="S330" s="849"/>
      <c r="T330" s="850"/>
      <c r="U330" s="557">
        <v>3.79</v>
      </c>
    </row>
    <row r="331" spans="1:21" ht="9.6" customHeight="1">
      <c r="A331" s="851">
        <v>100011</v>
      </c>
      <c r="B331" s="852"/>
      <c r="C331" s="851" t="s">
        <v>936</v>
      </c>
      <c r="D331" s="853"/>
      <c r="E331" s="853"/>
      <c r="F331" s="853"/>
      <c r="G331" s="853"/>
      <c r="H331" s="853"/>
      <c r="I331" s="853"/>
      <c r="J331" s="853"/>
      <c r="K331" s="853"/>
      <c r="L331" s="853"/>
      <c r="M331" s="853"/>
      <c r="N331" s="853"/>
      <c r="O331" s="853"/>
      <c r="P331" s="853"/>
      <c r="Q331" s="853"/>
      <c r="R331" s="853"/>
      <c r="S331" s="853"/>
      <c r="T331" s="853"/>
      <c r="U331" s="852"/>
    </row>
    <row r="332" spans="1:21" ht="9.6" customHeight="1">
      <c r="A332" s="845">
        <v>42800</v>
      </c>
      <c r="B332" s="846"/>
      <c r="C332" s="845" t="s">
        <v>937</v>
      </c>
      <c r="D332" s="847"/>
      <c r="E332" s="847"/>
      <c r="F332" s="847"/>
      <c r="G332" s="847"/>
      <c r="H332" s="847"/>
      <c r="I332" s="847"/>
      <c r="J332" s="847"/>
      <c r="K332" s="847"/>
      <c r="L332" s="847"/>
      <c r="M332" s="847"/>
      <c r="N332" s="847"/>
      <c r="O332" s="847"/>
      <c r="P332" s="847"/>
      <c r="Q332" s="846"/>
      <c r="R332" s="848" t="s">
        <v>645</v>
      </c>
      <c r="S332" s="849"/>
      <c r="T332" s="850"/>
      <c r="U332" s="559">
        <v>823.54</v>
      </c>
    </row>
    <row r="333" spans="1:21" ht="9.6" customHeight="1">
      <c r="A333" s="845">
        <v>42805</v>
      </c>
      <c r="B333" s="846"/>
      <c r="C333" s="845" t="s">
        <v>938</v>
      </c>
      <c r="D333" s="847"/>
      <c r="E333" s="847"/>
      <c r="F333" s="847"/>
      <c r="G333" s="847"/>
      <c r="H333" s="847"/>
      <c r="I333" s="847"/>
      <c r="J333" s="847"/>
      <c r="K333" s="847"/>
      <c r="L333" s="847"/>
      <c r="M333" s="847"/>
      <c r="N333" s="847"/>
      <c r="O333" s="847"/>
      <c r="P333" s="847"/>
      <c r="Q333" s="846"/>
      <c r="R333" s="848" t="s">
        <v>645</v>
      </c>
      <c r="S333" s="849"/>
      <c r="T333" s="850"/>
      <c r="U333" s="560">
        <v>1046.25</v>
      </c>
    </row>
    <row r="334" spans="1:21" ht="9.6" customHeight="1">
      <c r="A334" s="845">
        <v>42810</v>
      </c>
      <c r="B334" s="846"/>
      <c r="C334" s="845" t="s">
        <v>939</v>
      </c>
      <c r="D334" s="847"/>
      <c r="E334" s="847"/>
      <c r="F334" s="847"/>
      <c r="G334" s="847"/>
      <c r="H334" s="847"/>
      <c r="I334" s="847"/>
      <c r="J334" s="847"/>
      <c r="K334" s="847"/>
      <c r="L334" s="847"/>
      <c r="M334" s="847"/>
      <c r="N334" s="847"/>
      <c r="O334" s="847"/>
      <c r="P334" s="847"/>
      <c r="Q334" s="846"/>
      <c r="R334" s="848" t="s">
        <v>645</v>
      </c>
      <c r="S334" s="849"/>
      <c r="T334" s="850"/>
      <c r="U334" s="560">
        <v>1425.33</v>
      </c>
    </row>
    <row r="335" spans="1:21" ht="9.6" customHeight="1">
      <c r="A335" s="845">
        <v>42816</v>
      </c>
      <c r="B335" s="846"/>
      <c r="C335" s="845" t="s">
        <v>940</v>
      </c>
      <c r="D335" s="847"/>
      <c r="E335" s="847"/>
      <c r="F335" s="847"/>
      <c r="G335" s="847"/>
      <c r="H335" s="847"/>
      <c r="I335" s="847"/>
      <c r="J335" s="847"/>
      <c r="K335" s="847"/>
      <c r="L335" s="847"/>
      <c r="M335" s="847"/>
      <c r="N335" s="847"/>
      <c r="O335" s="847"/>
      <c r="P335" s="847"/>
      <c r="Q335" s="846"/>
      <c r="R335" s="848" t="s">
        <v>645</v>
      </c>
      <c r="S335" s="849"/>
      <c r="T335" s="850"/>
      <c r="U335" s="559">
        <v>417.29</v>
      </c>
    </row>
    <row r="336" spans="1:21" ht="9.6" customHeight="1">
      <c r="A336" s="845">
        <v>42820</v>
      </c>
      <c r="B336" s="846"/>
      <c r="C336" s="845" t="s">
        <v>941</v>
      </c>
      <c r="D336" s="847"/>
      <c r="E336" s="847"/>
      <c r="F336" s="847"/>
      <c r="G336" s="847"/>
      <c r="H336" s="847"/>
      <c r="I336" s="847"/>
      <c r="J336" s="847"/>
      <c r="K336" s="847"/>
      <c r="L336" s="847"/>
      <c r="M336" s="847"/>
      <c r="N336" s="847"/>
      <c r="O336" s="847"/>
      <c r="P336" s="847"/>
      <c r="Q336" s="846"/>
      <c r="R336" s="848" t="s">
        <v>645</v>
      </c>
      <c r="S336" s="849"/>
      <c r="T336" s="850"/>
      <c r="U336" s="559">
        <v>269.37</v>
      </c>
    </row>
    <row r="337" spans="1:21" ht="9.6" customHeight="1">
      <c r="A337" s="845">
        <v>42825</v>
      </c>
      <c r="B337" s="846"/>
      <c r="C337" s="845" t="s">
        <v>942</v>
      </c>
      <c r="D337" s="847"/>
      <c r="E337" s="847"/>
      <c r="F337" s="847"/>
      <c r="G337" s="847"/>
      <c r="H337" s="847"/>
      <c r="I337" s="847"/>
      <c r="J337" s="847"/>
      <c r="K337" s="847"/>
      <c r="L337" s="847"/>
      <c r="M337" s="847"/>
      <c r="N337" s="847"/>
      <c r="O337" s="847"/>
      <c r="P337" s="847"/>
      <c r="Q337" s="846"/>
      <c r="R337" s="848" t="s">
        <v>645</v>
      </c>
      <c r="S337" s="849"/>
      <c r="T337" s="850"/>
      <c r="U337" s="559">
        <v>844.57</v>
      </c>
    </row>
    <row r="338" spans="1:21" ht="9.6" customHeight="1">
      <c r="A338" s="845">
        <v>42831</v>
      </c>
      <c r="B338" s="846"/>
      <c r="C338" s="845" t="s">
        <v>943</v>
      </c>
      <c r="D338" s="847"/>
      <c r="E338" s="847"/>
      <c r="F338" s="847"/>
      <c r="G338" s="847"/>
      <c r="H338" s="847"/>
      <c r="I338" s="847"/>
      <c r="J338" s="847"/>
      <c r="K338" s="847"/>
      <c r="L338" s="847"/>
      <c r="M338" s="847"/>
      <c r="N338" s="847"/>
      <c r="O338" s="847"/>
      <c r="P338" s="847"/>
      <c r="Q338" s="846"/>
      <c r="R338" s="848" t="s">
        <v>645</v>
      </c>
      <c r="S338" s="849"/>
      <c r="T338" s="850"/>
      <c r="U338" s="559">
        <v>506.01</v>
      </c>
    </row>
    <row r="339" spans="1:21" ht="9.6" customHeight="1">
      <c r="A339" s="845">
        <v>42836</v>
      </c>
      <c r="B339" s="846"/>
      <c r="C339" s="845" t="s">
        <v>944</v>
      </c>
      <c r="D339" s="847"/>
      <c r="E339" s="847"/>
      <c r="F339" s="847"/>
      <c r="G339" s="847"/>
      <c r="H339" s="847"/>
      <c r="I339" s="847"/>
      <c r="J339" s="847"/>
      <c r="K339" s="847"/>
      <c r="L339" s="847"/>
      <c r="M339" s="847"/>
      <c r="N339" s="847"/>
      <c r="O339" s="847"/>
      <c r="P339" s="847"/>
      <c r="Q339" s="846"/>
      <c r="R339" s="848" t="s">
        <v>645</v>
      </c>
      <c r="S339" s="849"/>
      <c r="T339" s="850"/>
      <c r="U339" s="559">
        <v>565.32000000000005</v>
      </c>
    </row>
    <row r="340" spans="1:21" ht="9.6" customHeight="1">
      <c r="A340" s="845">
        <v>42838</v>
      </c>
      <c r="B340" s="846"/>
      <c r="C340" s="845" t="s">
        <v>945</v>
      </c>
      <c r="D340" s="847"/>
      <c r="E340" s="847"/>
      <c r="F340" s="847"/>
      <c r="G340" s="847"/>
      <c r="H340" s="847"/>
      <c r="I340" s="847"/>
      <c r="J340" s="847"/>
      <c r="K340" s="847"/>
      <c r="L340" s="847"/>
      <c r="M340" s="847"/>
      <c r="N340" s="847"/>
      <c r="O340" s="847"/>
      <c r="P340" s="847"/>
      <c r="Q340" s="846"/>
      <c r="R340" s="848" t="s">
        <v>645</v>
      </c>
      <c r="S340" s="849"/>
      <c r="T340" s="850"/>
      <c r="U340" s="559">
        <v>594.89</v>
      </c>
    </row>
    <row r="341" spans="1:21" ht="9.6" customHeight="1">
      <c r="A341" s="845">
        <v>42841</v>
      </c>
      <c r="B341" s="846"/>
      <c r="C341" s="845" t="s">
        <v>946</v>
      </c>
      <c r="D341" s="847"/>
      <c r="E341" s="847"/>
      <c r="F341" s="847"/>
      <c r="G341" s="847"/>
      <c r="H341" s="847"/>
      <c r="I341" s="847"/>
      <c r="J341" s="847"/>
      <c r="K341" s="847"/>
      <c r="L341" s="847"/>
      <c r="M341" s="847"/>
      <c r="N341" s="847"/>
      <c r="O341" s="847"/>
      <c r="P341" s="847"/>
      <c r="Q341" s="846"/>
      <c r="R341" s="848" t="s">
        <v>645</v>
      </c>
      <c r="S341" s="849"/>
      <c r="T341" s="850"/>
      <c r="U341" s="559">
        <v>431.69</v>
      </c>
    </row>
    <row r="342" spans="1:21" ht="9.6" customHeight="1">
      <c r="A342" s="845">
        <v>42845</v>
      </c>
      <c r="B342" s="846"/>
      <c r="C342" s="845" t="s">
        <v>947</v>
      </c>
      <c r="D342" s="847"/>
      <c r="E342" s="847"/>
      <c r="F342" s="847"/>
      <c r="G342" s="847"/>
      <c r="H342" s="847"/>
      <c r="I342" s="847"/>
      <c r="J342" s="847"/>
      <c r="K342" s="847"/>
      <c r="L342" s="847"/>
      <c r="M342" s="847"/>
      <c r="N342" s="847"/>
      <c r="O342" s="847"/>
      <c r="P342" s="847"/>
      <c r="Q342" s="846"/>
      <c r="R342" s="848" t="s">
        <v>645</v>
      </c>
      <c r="S342" s="849"/>
      <c r="T342" s="850"/>
      <c r="U342" s="559">
        <v>258.45999999999998</v>
      </c>
    </row>
    <row r="343" spans="1:21" ht="9.6" customHeight="1">
      <c r="A343" s="845">
        <v>42850</v>
      </c>
      <c r="B343" s="846"/>
      <c r="C343" s="845" t="s">
        <v>948</v>
      </c>
      <c r="D343" s="847"/>
      <c r="E343" s="847"/>
      <c r="F343" s="847"/>
      <c r="G343" s="847"/>
      <c r="H343" s="847"/>
      <c r="I343" s="847"/>
      <c r="J343" s="847"/>
      <c r="K343" s="847"/>
      <c r="L343" s="847"/>
      <c r="M343" s="847"/>
      <c r="N343" s="847"/>
      <c r="O343" s="847"/>
      <c r="P343" s="847"/>
      <c r="Q343" s="846"/>
      <c r="R343" s="848" t="s">
        <v>645</v>
      </c>
      <c r="S343" s="849"/>
      <c r="T343" s="850"/>
      <c r="U343" s="559">
        <v>173.08</v>
      </c>
    </row>
    <row r="344" spans="1:21" ht="9.6" customHeight="1">
      <c r="A344" s="845">
        <v>42856</v>
      </c>
      <c r="B344" s="846"/>
      <c r="C344" s="845" t="s">
        <v>1279</v>
      </c>
      <c r="D344" s="847"/>
      <c r="E344" s="847"/>
      <c r="F344" s="847"/>
      <c r="G344" s="847"/>
      <c r="H344" s="847"/>
      <c r="I344" s="847"/>
      <c r="J344" s="847"/>
      <c r="K344" s="847"/>
      <c r="L344" s="847"/>
      <c r="M344" s="847"/>
      <c r="N344" s="847"/>
      <c r="O344" s="847"/>
      <c r="P344" s="847"/>
      <c r="Q344" s="846"/>
      <c r="R344" s="848" t="s">
        <v>645</v>
      </c>
      <c r="S344" s="849"/>
      <c r="T344" s="850"/>
      <c r="U344" s="559">
        <v>341.85</v>
      </c>
    </row>
    <row r="345" spans="1:21" ht="9.6" customHeight="1">
      <c r="A345" s="845">
        <v>42860</v>
      </c>
      <c r="B345" s="846"/>
      <c r="C345" s="845" t="s">
        <v>949</v>
      </c>
      <c r="D345" s="847"/>
      <c r="E345" s="847"/>
      <c r="F345" s="847"/>
      <c r="G345" s="847"/>
      <c r="H345" s="847"/>
      <c r="I345" s="847"/>
      <c r="J345" s="847"/>
      <c r="K345" s="847"/>
      <c r="L345" s="847"/>
      <c r="M345" s="847"/>
      <c r="N345" s="847"/>
      <c r="O345" s="847"/>
      <c r="P345" s="847"/>
      <c r="Q345" s="846"/>
      <c r="R345" s="848" t="s">
        <v>950</v>
      </c>
      <c r="S345" s="849"/>
      <c r="T345" s="850"/>
      <c r="U345" s="557">
        <v>5.88</v>
      </c>
    </row>
    <row r="346" spans="1:21" ht="9.6" customHeight="1">
      <c r="A346" s="845">
        <v>47027</v>
      </c>
      <c r="B346" s="846"/>
      <c r="C346" s="845" t="s">
        <v>951</v>
      </c>
      <c r="D346" s="847"/>
      <c r="E346" s="847"/>
      <c r="F346" s="847"/>
      <c r="G346" s="847"/>
      <c r="H346" s="847"/>
      <c r="I346" s="847"/>
      <c r="J346" s="847"/>
      <c r="K346" s="847"/>
      <c r="L346" s="847"/>
      <c r="M346" s="847"/>
      <c r="N346" s="847"/>
      <c r="O346" s="847"/>
      <c r="P346" s="847"/>
      <c r="Q346" s="846"/>
      <c r="R346" s="848" t="s">
        <v>645</v>
      </c>
      <c r="S346" s="849"/>
      <c r="T346" s="850"/>
      <c r="U346" s="558">
        <v>86.07</v>
      </c>
    </row>
    <row r="347" spans="1:21" ht="9.6" customHeight="1">
      <c r="A347" s="851">
        <v>100012</v>
      </c>
      <c r="B347" s="852"/>
      <c r="C347" s="851" t="s">
        <v>952</v>
      </c>
      <c r="D347" s="853"/>
      <c r="E347" s="853"/>
      <c r="F347" s="853"/>
      <c r="G347" s="853"/>
      <c r="H347" s="853"/>
      <c r="I347" s="853"/>
      <c r="J347" s="853"/>
      <c r="K347" s="853"/>
      <c r="L347" s="853"/>
      <c r="M347" s="853"/>
      <c r="N347" s="853"/>
      <c r="O347" s="853"/>
      <c r="P347" s="853"/>
      <c r="Q347" s="853"/>
      <c r="R347" s="853"/>
      <c r="S347" s="853"/>
      <c r="T347" s="853"/>
      <c r="U347" s="852"/>
    </row>
    <row r="348" spans="1:21" ht="9.6" customHeight="1">
      <c r="A348" s="845">
        <v>40466</v>
      </c>
      <c r="B348" s="846"/>
      <c r="C348" s="845" t="s">
        <v>953</v>
      </c>
      <c r="D348" s="847"/>
      <c r="E348" s="847"/>
      <c r="F348" s="847"/>
      <c r="G348" s="847"/>
      <c r="H348" s="847"/>
      <c r="I348" s="847"/>
      <c r="J348" s="847"/>
      <c r="K348" s="847"/>
      <c r="L348" s="847"/>
      <c r="M348" s="847"/>
      <c r="N348" s="847"/>
      <c r="O348" s="847"/>
      <c r="P348" s="847"/>
      <c r="Q348" s="846"/>
      <c r="R348" s="848" t="s">
        <v>645</v>
      </c>
      <c r="S348" s="849"/>
      <c r="T348" s="850"/>
      <c r="U348" s="559">
        <v>206.48</v>
      </c>
    </row>
    <row r="349" spans="1:21" ht="9.6" customHeight="1">
      <c r="A349" s="845">
        <v>42400</v>
      </c>
      <c r="B349" s="846"/>
      <c r="C349" s="845" t="s">
        <v>954</v>
      </c>
      <c r="D349" s="847"/>
      <c r="E349" s="847"/>
      <c r="F349" s="847"/>
      <c r="G349" s="847"/>
      <c r="H349" s="847"/>
      <c r="I349" s="847"/>
      <c r="J349" s="847"/>
      <c r="K349" s="847"/>
      <c r="L349" s="847"/>
      <c r="M349" s="847"/>
      <c r="N349" s="847"/>
      <c r="O349" s="847"/>
      <c r="P349" s="847"/>
      <c r="Q349" s="846"/>
      <c r="R349" s="848" t="s">
        <v>645</v>
      </c>
      <c r="S349" s="849"/>
      <c r="T349" s="850"/>
      <c r="U349" s="559">
        <v>334.6</v>
      </c>
    </row>
    <row r="350" spans="1:21" ht="9.6" customHeight="1">
      <c r="A350" s="845">
        <v>42406</v>
      </c>
      <c r="B350" s="846"/>
      <c r="C350" s="845" t="s">
        <v>955</v>
      </c>
      <c r="D350" s="847"/>
      <c r="E350" s="847"/>
      <c r="F350" s="847"/>
      <c r="G350" s="847"/>
      <c r="H350" s="847"/>
      <c r="I350" s="847"/>
      <c r="J350" s="847"/>
      <c r="K350" s="847"/>
      <c r="L350" s="847"/>
      <c r="M350" s="847"/>
      <c r="N350" s="847"/>
      <c r="O350" s="847"/>
      <c r="P350" s="847"/>
      <c r="Q350" s="846"/>
      <c r="R350" s="848" t="s">
        <v>645</v>
      </c>
      <c r="S350" s="849"/>
      <c r="T350" s="850"/>
      <c r="U350" s="559">
        <v>325.52999999999997</v>
      </c>
    </row>
    <row r="351" spans="1:21" ht="9.6" customHeight="1">
      <c r="A351" s="845">
        <v>42410</v>
      </c>
      <c r="B351" s="846"/>
      <c r="C351" s="845" t="s">
        <v>956</v>
      </c>
      <c r="D351" s="847"/>
      <c r="E351" s="847"/>
      <c r="F351" s="847"/>
      <c r="G351" s="847"/>
      <c r="H351" s="847"/>
      <c r="I351" s="847"/>
      <c r="J351" s="847"/>
      <c r="K351" s="847"/>
      <c r="L351" s="847"/>
      <c r="M351" s="847"/>
      <c r="N351" s="847"/>
      <c r="O351" s="847"/>
      <c r="P351" s="847"/>
      <c r="Q351" s="846"/>
      <c r="R351" s="848" t="s">
        <v>957</v>
      </c>
      <c r="S351" s="849"/>
      <c r="T351" s="850"/>
      <c r="U351" s="560">
        <v>2390.79</v>
      </c>
    </row>
    <row r="352" spans="1:21" ht="9.6" customHeight="1">
      <c r="A352" s="845">
        <v>42411</v>
      </c>
      <c r="B352" s="846"/>
      <c r="C352" s="845" t="s">
        <v>958</v>
      </c>
      <c r="D352" s="847"/>
      <c r="E352" s="847"/>
      <c r="F352" s="847"/>
      <c r="G352" s="847"/>
      <c r="H352" s="847"/>
      <c r="I352" s="847"/>
      <c r="J352" s="847"/>
      <c r="K352" s="847"/>
      <c r="L352" s="847"/>
      <c r="M352" s="847"/>
      <c r="N352" s="847"/>
      <c r="O352" s="847"/>
      <c r="P352" s="847"/>
      <c r="Q352" s="846"/>
      <c r="R352" s="848" t="s">
        <v>957</v>
      </c>
      <c r="S352" s="849"/>
      <c r="T352" s="850"/>
      <c r="U352" s="560">
        <v>1004.74</v>
      </c>
    </row>
    <row r="353" spans="1:21" ht="9.6" customHeight="1">
      <c r="A353" s="845">
        <v>42415</v>
      </c>
      <c r="B353" s="846"/>
      <c r="C353" s="845" t="s">
        <v>959</v>
      </c>
      <c r="D353" s="847"/>
      <c r="E353" s="847"/>
      <c r="F353" s="847"/>
      <c r="G353" s="847"/>
      <c r="H353" s="847"/>
      <c r="I353" s="847"/>
      <c r="J353" s="847"/>
      <c r="K353" s="847"/>
      <c r="L353" s="847"/>
      <c r="M353" s="847"/>
      <c r="N353" s="847"/>
      <c r="O353" s="847"/>
      <c r="P353" s="847"/>
      <c r="Q353" s="846"/>
      <c r="R353" s="848" t="s">
        <v>957</v>
      </c>
      <c r="S353" s="849"/>
      <c r="T353" s="850"/>
      <c r="U353" s="559">
        <v>601.89</v>
      </c>
    </row>
    <row r="354" spans="1:21" ht="9.6" customHeight="1">
      <c r="A354" s="845">
        <v>42420</v>
      </c>
      <c r="B354" s="846"/>
      <c r="C354" s="845" t="s">
        <v>960</v>
      </c>
      <c r="D354" s="847"/>
      <c r="E354" s="847"/>
      <c r="F354" s="847"/>
      <c r="G354" s="847"/>
      <c r="H354" s="847"/>
      <c r="I354" s="847"/>
      <c r="J354" s="847"/>
      <c r="K354" s="847"/>
      <c r="L354" s="847"/>
      <c r="M354" s="847"/>
      <c r="N354" s="847"/>
      <c r="O354" s="847"/>
      <c r="P354" s="847"/>
      <c r="Q354" s="846"/>
      <c r="R354" s="848" t="s">
        <v>643</v>
      </c>
      <c r="S354" s="849"/>
      <c r="T354" s="850"/>
      <c r="U354" s="557">
        <v>1.0900000000000001</v>
      </c>
    </row>
    <row r="355" spans="1:21" ht="9.6" customHeight="1">
      <c r="A355" s="845">
        <v>42425</v>
      </c>
      <c r="B355" s="846"/>
      <c r="C355" s="845" t="s">
        <v>961</v>
      </c>
      <c r="D355" s="847"/>
      <c r="E355" s="847"/>
      <c r="F355" s="847"/>
      <c r="G355" s="847"/>
      <c r="H355" s="847"/>
      <c r="I355" s="847"/>
      <c r="J355" s="847"/>
      <c r="K355" s="847"/>
      <c r="L355" s="847"/>
      <c r="M355" s="847"/>
      <c r="N355" s="847"/>
      <c r="O355" s="847"/>
      <c r="P355" s="847"/>
      <c r="Q355" s="846"/>
      <c r="R355" s="848" t="s">
        <v>885</v>
      </c>
      <c r="S355" s="849"/>
      <c r="T355" s="850"/>
      <c r="U355" s="557">
        <v>0.82</v>
      </c>
    </row>
    <row r="356" spans="1:21" ht="9.6" customHeight="1">
      <c r="A356" s="845">
        <v>42430</v>
      </c>
      <c r="B356" s="846"/>
      <c r="C356" s="845" t="s">
        <v>962</v>
      </c>
      <c r="D356" s="847"/>
      <c r="E356" s="847"/>
      <c r="F356" s="847"/>
      <c r="G356" s="847"/>
      <c r="H356" s="847"/>
      <c r="I356" s="847"/>
      <c r="J356" s="847"/>
      <c r="K356" s="847"/>
      <c r="L356" s="847"/>
      <c r="M356" s="847"/>
      <c r="N356" s="847"/>
      <c r="O356" s="847"/>
      <c r="P356" s="847"/>
      <c r="Q356" s="846"/>
      <c r="R356" s="848" t="s">
        <v>885</v>
      </c>
      <c r="S356" s="849"/>
      <c r="T356" s="850"/>
      <c r="U356" s="557">
        <v>1.43</v>
      </c>
    </row>
    <row r="357" spans="1:21" ht="9.6" customHeight="1">
      <c r="A357" s="845">
        <v>42435</v>
      </c>
      <c r="B357" s="846"/>
      <c r="C357" s="845" t="s">
        <v>963</v>
      </c>
      <c r="D357" s="847"/>
      <c r="E357" s="847"/>
      <c r="F357" s="847"/>
      <c r="G357" s="847"/>
      <c r="H357" s="847"/>
      <c r="I357" s="847"/>
      <c r="J357" s="847"/>
      <c r="K357" s="847"/>
      <c r="L357" s="847"/>
      <c r="M357" s="847"/>
      <c r="N357" s="847"/>
      <c r="O357" s="847"/>
      <c r="P357" s="847"/>
      <c r="Q357" s="846"/>
      <c r="R357" s="848" t="s">
        <v>885</v>
      </c>
      <c r="S357" s="849"/>
      <c r="T357" s="850"/>
      <c r="U357" s="557">
        <v>1.9</v>
      </c>
    </row>
    <row r="358" spans="1:21" ht="9.6" customHeight="1">
      <c r="A358" s="845">
        <v>42440</v>
      </c>
      <c r="B358" s="846"/>
      <c r="C358" s="845" t="s">
        <v>964</v>
      </c>
      <c r="D358" s="847"/>
      <c r="E358" s="847"/>
      <c r="F358" s="847"/>
      <c r="G358" s="847"/>
      <c r="H358" s="847"/>
      <c r="I358" s="847"/>
      <c r="J358" s="847"/>
      <c r="K358" s="847"/>
      <c r="L358" s="847"/>
      <c r="M358" s="847"/>
      <c r="N358" s="847"/>
      <c r="O358" s="847"/>
      <c r="P358" s="847"/>
      <c r="Q358" s="846"/>
      <c r="R358" s="848" t="s">
        <v>885</v>
      </c>
      <c r="S358" s="849"/>
      <c r="T358" s="850"/>
      <c r="U358" s="557">
        <v>9.32</v>
      </c>
    </row>
    <row r="359" spans="1:21" ht="9.6" customHeight="1">
      <c r="A359" s="845">
        <v>42442</v>
      </c>
      <c r="B359" s="846"/>
      <c r="C359" s="845" t="s">
        <v>1214</v>
      </c>
      <c r="D359" s="847"/>
      <c r="E359" s="847"/>
      <c r="F359" s="847"/>
      <c r="G359" s="847"/>
      <c r="H359" s="847"/>
      <c r="I359" s="847"/>
      <c r="J359" s="847"/>
      <c r="K359" s="847"/>
      <c r="L359" s="847"/>
      <c r="M359" s="847"/>
      <c r="N359" s="847"/>
      <c r="O359" s="847"/>
      <c r="P359" s="847"/>
      <c r="Q359" s="846"/>
      <c r="R359" s="848" t="s">
        <v>645</v>
      </c>
      <c r="S359" s="849"/>
      <c r="T359" s="850"/>
      <c r="U359" s="560">
        <v>7422.57</v>
      </c>
    </row>
    <row r="360" spans="1:21" ht="9.6" customHeight="1">
      <c r="A360" s="845">
        <v>42445</v>
      </c>
      <c r="B360" s="846"/>
      <c r="C360" s="845" t="s">
        <v>965</v>
      </c>
      <c r="D360" s="847"/>
      <c r="E360" s="847"/>
      <c r="F360" s="847"/>
      <c r="G360" s="847"/>
      <c r="H360" s="847"/>
      <c r="I360" s="847"/>
      <c r="J360" s="847"/>
      <c r="K360" s="847"/>
      <c r="L360" s="847"/>
      <c r="M360" s="847"/>
      <c r="N360" s="847"/>
      <c r="O360" s="847"/>
      <c r="P360" s="847"/>
      <c r="Q360" s="846"/>
      <c r="R360" s="848" t="s">
        <v>645</v>
      </c>
      <c r="S360" s="849"/>
      <c r="T360" s="850"/>
      <c r="U360" s="558">
        <v>66.25</v>
      </c>
    </row>
    <row r="361" spans="1:21" ht="9.6" customHeight="1">
      <c r="A361" s="845">
        <v>42450</v>
      </c>
      <c r="B361" s="846"/>
      <c r="C361" s="845" t="s">
        <v>966</v>
      </c>
      <c r="D361" s="847"/>
      <c r="E361" s="847"/>
      <c r="F361" s="847"/>
      <c r="G361" s="847"/>
      <c r="H361" s="847"/>
      <c r="I361" s="847"/>
      <c r="J361" s="847"/>
      <c r="K361" s="847"/>
      <c r="L361" s="847"/>
      <c r="M361" s="847"/>
      <c r="N361" s="847"/>
      <c r="O361" s="847"/>
      <c r="P361" s="847"/>
      <c r="Q361" s="846"/>
      <c r="R361" s="848" t="s">
        <v>645</v>
      </c>
      <c r="S361" s="849"/>
      <c r="T361" s="850"/>
      <c r="U361" s="558">
        <v>61.02</v>
      </c>
    </row>
    <row r="362" spans="1:21" ht="9.6" customHeight="1">
      <c r="A362" s="845">
        <v>42455</v>
      </c>
      <c r="B362" s="846"/>
      <c r="C362" s="845" t="s">
        <v>967</v>
      </c>
      <c r="D362" s="847"/>
      <c r="E362" s="847"/>
      <c r="F362" s="847"/>
      <c r="G362" s="847"/>
      <c r="H362" s="847"/>
      <c r="I362" s="847"/>
      <c r="J362" s="847"/>
      <c r="K362" s="847"/>
      <c r="L362" s="847"/>
      <c r="M362" s="847"/>
      <c r="N362" s="847"/>
      <c r="O362" s="847"/>
      <c r="P362" s="847"/>
      <c r="Q362" s="846"/>
      <c r="R362" s="848" t="s">
        <v>645</v>
      </c>
      <c r="S362" s="849"/>
      <c r="T362" s="850"/>
      <c r="U362" s="558">
        <v>11.77</v>
      </c>
    </row>
    <row r="363" spans="1:21" ht="9.6" customHeight="1">
      <c r="A363" s="845">
        <v>42460</v>
      </c>
      <c r="B363" s="846"/>
      <c r="C363" s="845" t="s">
        <v>968</v>
      </c>
      <c r="D363" s="847"/>
      <c r="E363" s="847"/>
      <c r="F363" s="847"/>
      <c r="G363" s="847"/>
      <c r="H363" s="847"/>
      <c r="I363" s="847"/>
      <c r="J363" s="847"/>
      <c r="K363" s="847"/>
      <c r="L363" s="847"/>
      <c r="M363" s="847"/>
      <c r="N363" s="847"/>
      <c r="O363" s="847"/>
      <c r="P363" s="847"/>
      <c r="Q363" s="846"/>
      <c r="R363" s="848" t="s">
        <v>645</v>
      </c>
      <c r="S363" s="849"/>
      <c r="T363" s="850"/>
      <c r="U363" s="559">
        <v>118.29</v>
      </c>
    </row>
    <row r="364" spans="1:21" ht="9.6" customHeight="1">
      <c r="A364" s="845">
        <v>42465</v>
      </c>
      <c r="B364" s="846"/>
      <c r="C364" s="845" t="s">
        <v>969</v>
      </c>
      <c r="D364" s="847"/>
      <c r="E364" s="847"/>
      <c r="F364" s="847"/>
      <c r="G364" s="847"/>
      <c r="H364" s="847"/>
      <c r="I364" s="847"/>
      <c r="J364" s="847"/>
      <c r="K364" s="847"/>
      <c r="L364" s="847"/>
      <c r="M364" s="847"/>
      <c r="N364" s="847"/>
      <c r="O364" s="847"/>
      <c r="P364" s="847"/>
      <c r="Q364" s="846"/>
      <c r="R364" s="848" t="s">
        <v>645</v>
      </c>
      <c r="S364" s="849"/>
      <c r="T364" s="850"/>
      <c r="U364" s="558">
        <v>41.03</v>
      </c>
    </row>
    <row r="365" spans="1:21" ht="9.6" customHeight="1">
      <c r="A365" s="845">
        <v>42471</v>
      </c>
      <c r="B365" s="846"/>
      <c r="C365" s="845" t="s">
        <v>970</v>
      </c>
      <c r="D365" s="847"/>
      <c r="E365" s="847"/>
      <c r="F365" s="847"/>
      <c r="G365" s="847"/>
      <c r="H365" s="847"/>
      <c r="I365" s="847"/>
      <c r="J365" s="847"/>
      <c r="K365" s="847"/>
      <c r="L365" s="847"/>
      <c r="M365" s="847"/>
      <c r="N365" s="847"/>
      <c r="O365" s="847"/>
      <c r="P365" s="847"/>
      <c r="Q365" s="846"/>
      <c r="R365" s="848" t="s">
        <v>793</v>
      </c>
      <c r="S365" s="849"/>
      <c r="T365" s="850"/>
      <c r="U365" s="559">
        <v>292.37</v>
      </c>
    </row>
    <row r="366" spans="1:21" ht="9.6" customHeight="1">
      <c r="A366" s="845">
        <v>42476</v>
      </c>
      <c r="B366" s="846"/>
      <c r="C366" s="845" t="s">
        <v>1215</v>
      </c>
      <c r="D366" s="847"/>
      <c r="E366" s="847"/>
      <c r="F366" s="847"/>
      <c r="G366" s="847"/>
      <c r="H366" s="847"/>
      <c r="I366" s="847"/>
      <c r="J366" s="847"/>
      <c r="K366" s="847"/>
      <c r="L366" s="847"/>
      <c r="M366" s="847"/>
      <c r="N366" s="847"/>
      <c r="O366" s="847"/>
      <c r="P366" s="847"/>
      <c r="Q366" s="846"/>
      <c r="R366" s="848" t="s">
        <v>645</v>
      </c>
      <c r="S366" s="849"/>
      <c r="T366" s="850"/>
      <c r="U366" s="559">
        <v>937.91</v>
      </c>
    </row>
    <row r="367" spans="1:21" ht="9.6" customHeight="1">
      <c r="A367" s="845">
        <v>42480</v>
      </c>
      <c r="B367" s="846"/>
      <c r="C367" s="845" t="s">
        <v>971</v>
      </c>
      <c r="D367" s="847"/>
      <c r="E367" s="847"/>
      <c r="F367" s="847"/>
      <c r="G367" s="847"/>
      <c r="H367" s="847"/>
      <c r="I367" s="847"/>
      <c r="J367" s="847"/>
      <c r="K367" s="847"/>
      <c r="L367" s="847"/>
      <c r="M367" s="847"/>
      <c r="N367" s="847"/>
      <c r="O367" s="847"/>
      <c r="P367" s="847"/>
      <c r="Q367" s="846"/>
      <c r="R367" s="848" t="s">
        <v>643</v>
      </c>
      <c r="S367" s="849"/>
      <c r="T367" s="850"/>
      <c r="U367" s="557">
        <v>4.7699999999999996</v>
      </c>
    </row>
    <row r="368" spans="1:21" ht="9.6" customHeight="1">
      <c r="A368" s="845">
        <v>42486</v>
      </c>
      <c r="B368" s="846"/>
      <c r="C368" s="845" t="s">
        <v>972</v>
      </c>
      <c r="D368" s="847"/>
      <c r="E368" s="847"/>
      <c r="F368" s="847"/>
      <c r="G368" s="847"/>
      <c r="H368" s="847"/>
      <c r="I368" s="847"/>
      <c r="J368" s="847"/>
      <c r="K368" s="847"/>
      <c r="L368" s="847"/>
      <c r="M368" s="847"/>
      <c r="N368" s="847"/>
      <c r="O368" s="847"/>
      <c r="P368" s="847"/>
      <c r="Q368" s="846"/>
      <c r="R368" s="848" t="s">
        <v>973</v>
      </c>
      <c r="S368" s="849"/>
      <c r="T368" s="850"/>
      <c r="U368" s="557">
        <v>4.79</v>
      </c>
    </row>
    <row r="369" spans="1:21" ht="9.6" customHeight="1">
      <c r="A369" s="845">
        <v>42491</v>
      </c>
      <c r="B369" s="846"/>
      <c r="C369" s="845" t="s">
        <v>1216</v>
      </c>
      <c r="D369" s="847"/>
      <c r="E369" s="847"/>
      <c r="F369" s="847"/>
      <c r="G369" s="847"/>
      <c r="H369" s="847"/>
      <c r="I369" s="847"/>
      <c r="J369" s="847"/>
      <c r="K369" s="847"/>
      <c r="L369" s="847"/>
      <c r="M369" s="847"/>
      <c r="N369" s="847"/>
      <c r="O369" s="847"/>
      <c r="P369" s="847"/>
      <c r="Q369" s="846"/>
      <c r="R369" s="848" t="s">
        <v>645</v>
      </c>
      <c r="S369" s="849"/>
      <c r="T369" s="850"/>
      <c r="U369" s="559">
        <v>221.72</v>
      </c>
    </row>
    <row r="370" spans="1:21" ht="9.6" customHeight="1">
      <c r="A370" s="845">
        <v>42496</v>
      </c>
      <c r="B370" s="846"/>
      <c r="C370" s="845" t="s">
        <v>1217</v>
      </c>
      <c r="D370" s="847"/>
      <c r="E370" s="847"/>
      <c r="F370" s="847"/>
      <c r="G370" s="847"/>
      <c r="H370" s="847"/>
      <c r="I370" s="847"/>
      <c r="J370" s="847"/>
      <c r="K370" s="847"/>
      <c r="L370" s="847"/>
      <c r="M370" s="847"/>
      <c r="N370" s="847"/>
      <c r="O370" s="847"/>
      <c r="P370" s="847"/>
      <c r="Q370" s="846"/>
      <c r="R370" s="848" t="s">
        <v>645</v>
      </c>
      <c r="S370" s="849"/>
      <c r="T370" s="850"/>
      <c r="U370" s="559">
        <v>474.25</v>
      </c>
    </row>
    <row r="371" spans="1:21" ht="9.6" customHeight="1">
      <c r="A371" s="851">
        <v>100015</v>
      </c>
      <c r="B371" s="852"/>
      <c r="C371" s="851" t="s">
        <v>974</v>
      </c>
      <c r="D371" s="853"/>
      <c r="E371" s="853"/>
      <c r="F371" s="853"/>
      <c r="G371" s="853"/>
      <c r="H371" s="853"/>
      <c r="I371" s="853"/>
      <c r="J371" s="853"/>
      <c r="K371" s="853"/>
      <c r="L371" s="853"/>
      <c r="M371" s="853"/>
      <c r="N371" s="853"/>
      <c r="O371" s="853"/>
      <c r="P371" s="853"/>
      <c r="Q371" s="853"/>
      <c r="R371" s="853"/>
      <c r="S371" s="853"/>
      <c r="T371" s="853"/>
      <c r="U371" s="852"/>
    </row>
    <row r="372" spans="1:21" ht="9.6" customHeight="1">
      <c r="A372" s="845">
        <v>44001</v>
      </c>
      <c r="B372" s="846"/>
      <c r="C372" s="845" t="s">
        <v>975</v>
      </c>
      <c r="D372" s="847"/>
      <c r="E372" s="847"/>
      <c r="F372" s="847"/>
      <c r="G372" s="847"/>
      <c r="H372" s="847"/>
      <c r="I372" s="847"/>
      <c r="J372" s="847"/>
      <c r="K372" s="847"/>
      <c r="L372" s="847"/>
      <c r="M372" s="847"/>
      <c r="N372" s="847"/>
      <c r="O372" s="847"/>
      <c r="P372" s="847"/>
      <c r="Q372" s="846"/>
      <c r="R372" s="848" t="s">
        <v>643</v>
      </c>
      <c r="S372" s="849"/>
      <c r="T372" s="850"/>
      <c r="U372" s="557">
        <v>0.31</v>
      </c>
    </row>
    <row r="373" spans="1:21" ht="9.6" customHeight="1">
      <c r="A373" s="845">
        <v>44010</v>
      </c>
      <c r="B373" s="846"/>
      <c r="C373" s="845" t="s">
        <v>976</v>
      </c>
      <c r="D373" s="847"/>
      <c r="E373" s="847"/>
      <c r="F373" s="847"/>
      <c r="G373" s="847"/>
      <c r="H373" s="847"/>
      <c r="I373" s="847"/>
      <c r="J373" s="847"/>
      <c r="K373" s="847"/>
      <c r="L373" s="847"/>
      <c r="M373" s="847"/>
      <c r="N373" s="847"/>
      <c r="O373" s="847"/>
      <c r="P373" s="847"/>
      <c r="Q373" s="846"/>
      <c r="R373" s="848" t="s">
        <v>645</v>
      </c>
      <c r="S373" s="849"/>
      <c r="T373" s="850"/>
      <c r="U373" s="557">
        <v>2.76</v>
      </c>
    </row>
    <row r="374" spans="1:21" ht="9.6" customHeight="1">
      <c r="A374" s="845">
        <v>44011</v>
      </c>
      <c r="B374" s="846"/>
      <c r="C374" s="845" t="s">
        <v>977</v>
      </c>
      <c r="D374" s="847"/>
      <c r="E374" s="847"/>
      <c r="F374" s="847"/>
      <c r="G374" s="847"/>
      <c r="H374" s="847"/>
      <c r="I374" s="847"/>
      <c r="J374" s="847"/>
      <c r="K374" s="847"/>
      <c r="L374" s="847"/>
      <c r="M374" s="847"/>
      <c r="N374" s="847"/>
      <c r="O374" s="847"/>
      <c r="P374" s="847"/>
      <c r="Q374" s="846"/>
      <c r="R374" s="848" t="s">
        <v>647</v>
      </c>
      <c r="S374" s="849"/>
      <c r="T374" s="850"/>
      <c r="U374" s="557">
        <v>4.21</v>
      </c>
    </row>
    <row r="375" spans="1:21" ht="9.6" customHeight="1">
      <c r="A375" s="845">
        <v>44020</v>
      </c>
      <c r="B375" s="846"/>
      <c r="C375" s="845" t="s">
        <v>978</v>
      </c>
      <c r="D375" s="847"/>
      <c r="E375" s="847"/>
      <c r="F375" s="847"/>
      <c r="G375" s="847"/>
      <c r="H375" s="847"/>
      <c r="I375" s="847"/>
      <c r="J375" s="847"/>
      <c r="K375" s="847"/>
      <c r="L375" s="847"/>
      <c r="M375" s="847"/>
      <c r="N375" s="847"/>
      <c r="O375" s="847"/>
      <c r="P375" s="847"/>
      <c r="Q375" s="846"/>
      <c r="R375" s="848" t="s">
        <v>645</v>
      </c>
      <c r="S375" s="849"/>
      <c r="T375" s="850"/>
      <c r="U375" s="557">
        <v>5.07</v>
      </c>
    </row>
    <row r="376" spans="1:21" ht="9.6" customHeight="1">
      <c r="A376" s="845">
        <v>44021</v>
      </c>
      <c r="B376" s="846"/>
      <c r="C376" s="845" t="s">
        <v>979</v>
      </c>
      <c r="D376" s="847"/>
      <c r="E376" s="847"/>
      <c r="F376" s="847"/>
      <c r="G376" s="847"/>
      <c r="H376" s="847"/>
      <c r="I376" s="847"/>
      <c r="J376" s="847"/>
      <c r="K376" s="847"/>
      <c r="L376" s="847"/>
      <c r="M376" s="847"/>
      <c r="N376" s="847"/>
      <c r="O376" s="847"/>
      <c r="P376" s="847"/>
      <c r="Q376" s="846"/>
      <c r="R376" s="848" t="s">
        <v>647</v>
      </c>
      <c r="S376" s="849"/>
      <c r="T376" s="850"/>
      <c r="U376" s="557">
        <v>3.6</v>
      </c>
    </row>
    <row r="377" spans="1:21" ht="9.6" customHeight="1">
      <c r="A377" s="845">
        <v>44050</v>
      </c>
      <c r="B377" s="846"/>
      <c r="C377" s="845" t="s">
        <v>1218</v>
      </c>
      <c r="D377" s="847"/>
      <c r="E377" s="847"/>
      <c r="F377" s="847"/>
      <c r="G377" s="847"/>
      <c r="H377" s="847"/>
      <c r="I377" s="847"/>
      <c r="J377" s="847"/>
      <c r="K377" s="847"/>
      <c r="L377" s="847"/>
      <c r="M377" s="847"/>
      <c r="N377" s="847"/>
      <c r="O377" s="847"/>
      <c r="P377" s="847"/>
      <c r="Q377" s="846"/>
      <c r="R377" s="848" t="s">
        <v>645</v>
      </c>
      <c r="S377" s="849"/>
      <c r="T377" s="850"/>
      <c r="U377" s="557">
        <v>6.92</v>
      </c>
    </row>
    <row r="378" spans="1:21" ht="9.6" customHeight="1">
      <c r="A378" s="845">
        <v>44051</v>
      </c>
      <c r="B378" s="846"/>
      <c r="C378" s="845" t="s">
        <v>1219</v>
      </c>
      <c r="D378" s="847"/>
      <c r="E378" s="847"/>
      <c r="F378" s="847"/>
      <c r="G378" s="847"/>
      <c r="H378" s="847"/>
      <c r="I378" s="847"/>
      <c r="J378" s="847"/>
      <c r="K378" s="847"/>
      <c r="L378" s="847"/>
      <c r="M378" s="847"/>
      <c r="N378" s="847"/>
      <c r="O378" s="847"/>
      <c r="P378" s="847"/>
      <c r="Q378" s="846"/>
      <c r="R378" s="848" t="s">
        <v>645</v>
      </c>
      <c r="S378" s="849"/>
      <c r="T378" s="850"/>
      <c r="U378" s="557">
        <v>7.59</v>
      </c>
    </row>
    <row r="379" spans="1:21" ht="9.6" customHeight="1">
      <c r="A379" s="845">
        <v>44052</v>
      </c>
      <c r="B379" s="846"/>
      <c r="C379" s="845" t="s">
        <v>980</v>
      </c>
      <c r="D379" s="847"/>
      <c r="E379" s="847"/>
      <c r="F379" s="847"/>
      <c r="G379" s="847"/>
      <c r="H379" s="847"/>
      <c r="I379" s="847"/>
      <c r="J379" s="847"/>
      <c r="K379" s="847"/>
      <c r="L379" s="847"/>
      <c r="M379" s="847"/>
      <c r="N379" s="847"/>
      <c r="O379" s="847"/>
      <c r="P379" s="847"/>
      <c r="Q379" s="846"/>
      <c r="R379" s="848" t="s">
        <v>643</v>
      </c>
      <c r="S379" s="849"/>
      <c r="T379" s="850"/>
      <c r="U379" s="557">
        <v>3.94</v>
      </c>
    </row>
    <row r="380" spans="1:21" ht="9.6" customHeight="1">
      <c r="A380" s="845">
        <v>44100</v>
      </c>
      <c r="B380" s="846"/>
      <c r="C380" s="845" t="s">
        <v>1220</v>
      </c>
      <c r="D380" s="847"/>
      <c r="E380" s="847"/>
      <c r="F380" s="847"/>
      <c r="G380" s="847"/>
      <c r="H380" s="847"/>
      <c r="I380" s="847"/>
      <c r="J380" s="847"/>
      <c r="K380" s="847"/>
      <c r="L380" s="847"/>
      <c r="M380" s="847"/>
      <c r="N380" s="847"/>
      <c r="O380" s="847"/>
      <c r="P380" s="847"/>
      <c r="Q380" s="846"/>
      <c r="R380" s="848" t="s">
        <v>645</v>
      </c>
      <c r="S380" s="849"/>
      <c r="T380" s="850"/>
      <c r="U380" s="557">
        <v>9.4700000000000006</v>
      </c>
    </row>
    <row r="381" spans="1:21" ht="9.6" customHeight="1">
      <c r="A381" s="845">
        <v>44102</v>
      </c>
      <c r="B381" s="846"/>
      <c r="C381" s="845" t="s">
        <v>1221</v>
      </c>
      <c r="D381" s="847"/>
      <c r="E381" s="847"/>
      <c r="F381" s="847"/>
      <c r="G381" s="847"/>
      <c r="H381" s="847"/>
      <c r="I381" s="847"/>
      <c r="J381" s="847"/>
      <c r="K381" s="847"/>
      <c r="L381" s="847"/>
      <c r="M381" s="847"/>
      <c r="N381" s="847"/>
      <c r="O381" s="847"/>
      <c r="P381" s="847"/>
      <c r="Q381" s="846"/>
      <c r="R381" s="848" t="s">
        <v>647</v>
      </c>
      <c r="S381" s="849"/>
      <c r="T381" s="850"/>
      <c r="U381" s="557">
        <v>3.6</v>
      </c>
    </row>
    <row r="382" spans="1:21" ht="9.6" customHeight="1">
      <c r="A382" s="845">
        <v>44150</v>
      </c>
      <c r="B382" s="846"/>
      <c r="C382" s="845" t="s">
        <v>981</v>
      </c>
      <c r="D382" s="847"/>
      <c r="E382" s="847"/>
      <c r="F382" s="847"/>
      <c r="G382" s="847"/>
      <c r="H382" s="847"/>
      <c r="I382" s="847"/>
      <c r="J382" s="847"/>
      <c r="K382" s="847"/>
      <c r="L382" s="847"/>
      <c r="M382" s="847"/>
      <c r="N382" s="847"/>
      <c r="O382" s="847"/>
      <c r="P382" s="847"/>
      <c r="Q382" s="846"/>
      <c r="R382" s="848" t="s">
        <v>645</v>
      </c>
      <c r="S382" s="849"/>
      <c r="T382" s="850"/>
      <c r="U382" s="558">
        <v>31.28</v>
      </c>
    </row>
    <row r="383" spans="1:21" ht="9.6" customHeight="1">
      <c r="A383" s="845">
        <v>44151</v>
      </c>
      <c r="B383" s="846"/>
      <c r="C383" s="845" t="s">
        <v>982</v>
      </c>
      <c r="D383" s="847"/>
      <c r="E383" s="847"/>
      <c r="F383" s="847"/>
      <c r="G383" s="847"/>
      <c r="H383" s="847"/>
      <c r="I383" s="847"/>
      <c r="J383" s="847"/>
      <c r="K383" s="847"/>
      <c r="L383" s="847"/>
      <c r="M383" s="847"/>
      <c r="N383" s="847"/>
      <c r="O383" s="847"/>
      <c r="P383" s="847"/>
      <c r="Q383" s="846"/>
      <c r="R383" s="848" t="s">
        <v>645</v>
      </c>
      <c r="S383" s="849"/>
      <c r="T383" s="850"/>
      <c r="U383" s="558">
        <v>77.3</v>
      </c>
    </row>
    <row r="384" spans="1:21" ht="9.6" customHeight="1">
      <c r="A384" s="845">
        <v>44200</v>
      </c>
      <c r="B384" s="846"/>
      <c r="C384" s="845" t="s">
        <v>983</v>
      </c>
      <c r="D384" s="847"/>
      <c r="E384" s="847"/>
      <c r="F384" s="847"/>
      <c r="G384" s="847"/>
      <c r="H384" s="847"/>
      <c r="I384" s="847"/>
      <c r="J384" s="847"/>
      <c r="K384" s="847"/>
      <c r="L384" s="847"/>
      <c r="M384" s="847"/>
      <c r="N384" s="847"/>
      <c r="O384" s="847"/>
      <c r="P384" s="847"/>
      <c r="Q384" s="846"/>
      <c r="R384" s="848" t="s">
        <v>643</v>
      </c>
      <c r="S384" s="849"/>
      <c r="T384" s="850"/>
      <c r="U384" s="557">
        <v>0.63</v>
      </c>
    </row>
    <row r="385" spans="1:21" ht="9.6" customHeight="1">
      <c r="A385" s="845">
        <v>44201</v>
      </c>
      <c r="B385" s="846"/>
      <c r="C385" s="845" t="s">
        <v>984</v>
      </c>
      <c r="D385" s="847"/>
      <c r="E385" s="847"/>
      <c r="F385" s="847"/>
      <c r="G385" s="847"/>
      <c r="H385" s="847"/>
      <c r="I385" s="847"/>
      <c r="J385" s="847"/>
      <c r="K385" s="847"/>
      <c r="L385" s="847"/>
      <c r="M385" s="847"/>
      <c r="N385" s="847"/>
      <c r="O385" s="847"/>
      <c r="P385" s="847"/>
      <c r="Q385" s="846"/>
      <c r="R385" s="848" t="s">
        <v>643</v>
      </c>
      <c r="S385" s="849"/>
      <c r="T385" s="850"/>
      <c r="U385" s="557">
        <v>0.52</v>
      </c>
    </row>
    <row r="386" spans="1:21" ht="9.6" customHeight="1">
      <c r="A386" s="845">
        <v>44202</v>
      </c>
      <c r="B386" s="846"/>
      <c r="C386" s="845" t="s">
        <v>985</v>
      </c>
      <c r="D386" s="847"/>
      <c r="E386" s="847"/>
      <c r="F386" s="847"/>
      <c r="G386" s="847"/>
      <c r="H386" s="847"/>
      <c r="I386" s="847"/>
      <c r="J386" s="847"/>
      <c r="K386" s="847"/>
      <c r="L386" s="847"/>
      <c r="M386" s="847"/>
      <c r="N386" s="847"/>
      <c r="O386" s="847"/>
      <c r="P386" s="847"/>
      <c r="Q386" s="846"/>
      <c r="R386" s="848" t="s">
        <v>643</v>
      </c>
      <c r="S386" s="849"/>
      <c r="T386" s="850"/>
      <c r="U386" s="557">
        <v>9.7899999999999991</v>
      </c>
    </row>
    <row r="387" spans="1:21" ht="9.6" customHeight="1">
      <c r="A387" s="845">
        <v>44203</v>
      </c>
      <c r="B387" s="846"/>
      <c r="C387" s="845" t="s">
        <v>1222</v>
      </c>
      <c r="D387" s="847"/>
      <c r="E387" s="847"/>
      <c r="F387" s="847"/>
      <c r="G387" s="847"/>
      <c r="H387" s="847"/>
      <c r="I387" s="847"/>
      <c r="J387" s="847"/>
      <c r="K387" s="847"/>
      <c r="L387" s="847"/>
      <c r="M387" s="847"/>
      <c r="N387" s="847"/>
      <c r="O387" s="847"/>
      <c r="P387" s="847"/>
      <c r="Q387" s="846"/>
      <c r="R387" s="848" t="s">
        <v>643</v>
      </c>
      <c r="S387" s="849"/>
      <c r="T387" s="850"/>
      <c r="U387" s="557">
        <v>3.18</v>
      </c>
    </row>
    <row r="388" spans="1:21" ht="9.6" customHeight="1">
      <c r="A388" s="845">
        <v>44204</v>
      </c>
      <c r="B388" s="846"/>
      <c r="C388" s="845" t="s">
        <v>986</v>
      </c>
      <c r="D388" s="847"/>
      <c r="E388" s="847"/>
      <c r="F388" s="847"/>
      <c r="G388" s="847"/>
      <c r="H388" s="847"/>
      <c r="I388" s="847"/>
      <c r="J388" s="847"/>
      <c r="K388" s="847"/>
      <c r="L388" s="847"/>
      <c r="M388" s="847"/>
      <c r="N388" s="847"/>
      <c r="O388" s="847"/>
      <c r="P388" s="847"/>
      <c r="Q388" s="846"/>
      <c r="R388" s="848" t="s">
        <v>645</v>
      </c>
      <c r="S388" s="849"/>
      <c r="T388" s="850"/>
      <c r="U388" s="559">
        <v>530.66</v>
      </c>
    </row>
    <row r="389" spans="1:21" ht="9.6" customHeight="1">
      <c r="A389" s="845">
        <v>44205</v>
      </c>
      <c r="B389" s="846"/>
      <c r="C389" s="845" t="s">
        <v>1223</v>
      </c>
      <c r="D389" s="847"/>
      <c r="E389" s="847"/>
      <c r="F389" s="847"/>
      <c r="G389" s="847"/>
      <c r="H389" s="847"/>
      <c r="I389" s="847"/>
      <c r="J389" s="847"/>
      <c r="K389" s="847"/>
      <c r="L389" s="847"/>
      <c r="M389" s="847"/>
      <c r="N389" s="847"/>
      <c r="O389" s="847"/>
      <c r="P389" s="847"/>
      <c r="Q389" s="846"/>
      <c r="R389" s="848" t="s">
        <v>645</v>
      </c>
      <c r="S389" s="849"/>
      <c r="T389" s="850"/>
      <c r="U389" s="559">
        <v>314.55</v>
      </c>
    </row>
    <row r="390" spans="1:21" ht="9.6" customHeight="1">
      <c r="A390" s="845">
        <v>44206</v>
      </c>
      <c r="B390" s="846"/>
      <c r="C390" s="845" t="s">
        <v>987</v>
      </c>
      <c r="D390" s="847"/>
      <c r="E390" s="847"/>
      <c r="F390" s="847"/>
      <c r="G390" s="847"/>
      <c r="H390" s="847"/>
      <c r="I390" s="847"/>
      <c r="J390" s="847"/>
      <c r="K390" s="847"/>
      <c r="L390" s="847"/>
      <c r="M390" s="847"/>
      <c r="N390" s="847"/>
      <c r="O390" s="847"/>
      <c r="P390" s="847"/>
      <c r="Q390" s="846"/>
      <c r="R390" s="848" t="s">
        <v>643</v>
      </c>
      <c r="S390" s="849"/>
      <c r="T390" s="850"/>
      <c r="U390" s="559">
        <v>134.53</v>
      </c>
    </row>
    <row r="391" spans="1:21" ht="9.6" customHeight="1">
      <c r="A391" s="845">
        <v>44207</v>
      </c>
      <c r="B391" s="846"/>
      <c r="C391" s="845" t="s">
        <v>988</v>
      </c>
      <c r="D391" s="847"/>
      <c r="E391" s="847"/>
      <c r="F391" s="847"/>
      <c r="G391" s="847"/>
      <c r="H391" s="847"/>
      <c r="I391" s="847"/>
      <c r="J391" s="847"/>
      <c r="K391" s="847"/>
      <c r="L391" s="847"/>
      <c r="M391" s="847"/>
      <c r="N391" s="847"/>
      <c r="O391" s="847"/>
      <c r="P391" s="847"/>
      <c r="Q391" s="846"/>
      <c r="R391" s="848" t="s">
        <v>643</v>
      </c>
      <c r="S391" s="849"/>
      <c r="T391" s="850"/>
      <c r="U391" s="559">
        <v>114.28</v>
      </c>
    </row>
    <row r="392" spans="1:21" ht="9.6" customHeight="1">
      <c r="A392" s="845">
        <v>44208</v>
      </c>
      <c r="B392" s="846"/>
      <c r="C392" s="845" t="s">
        <v>989</v>
      </c>
      <c r="D392" s="847"/>
      <c r="E392" s="847"/>
      <c r="F392" s="847"/>
      <c r="G392" s="847"/>
      <c r="H392" s="847"/>
      <c r="I392" s="847"/>
      <c r="J392" s="847"/>
      <c r="K392" s="847"/>
      <c r="L392" s="847"/>
      <c r="M392" s="847"/>
      <c r="N392" s="847"/>
      <c r="O392" s="847"/>
      <c r="P392" s="847"/>
      <c r="Q392" s="846"/>
      <c r="R392" s="848" t="s">
        <v>643</v>
      </c>
      <c r="S392" s="849"/>
      <c r="T392" s="850"/>
      <c r="U392" s="557">
        <v>7.32</v>
      </c>
    </row>
    <row r="393" spans="1:21" ht="9.6" customHeight="1">
      <c r="A393" s="845">
        <v>44209</v>
      </c>
      <c r="B393" s="846"/>
      <c r="C393" s="845" t="s">
        <v>990</v>
      </c>
      <c r="D393" s="847"/>
      <c r="E393" s="847"/>
      <c r="F393" s="847"/>
      <c r="G393" s="847"/>
      <c r="H393" s="847"/>
      <c r="I393" s="847"/>
      <c r="J393" s="847"/>
      <c r="K393" s="847"/>
      <c r="L393" s="847"/>
      <c r="M393" s="847"/>
      <c r="N393" s="847"/>
      <c r="O393" s="847"/>
      <c r="P393" s="847"/>
      <c r="Q393" s="846"/>
      <c r="R393" s="848" t="s">
        <v>643</v>
      </c>
      <c r="S393" s="849"/>
      <c r="T393" s="850"/>
      <c r="U393" s="557">
        <v>5.0999999999999996</v>
      </c>
    </row>
    <row r="394" spans="1:21" ht="9.6" customHeight="1">
      <c r="A394" s="845">
        <v>44210</v>
      </c>
      <c r="B394" s="846"/>
      <c r="C394" s="845" t="s">
        <v>991</v>
      </c>
      <c r="D394" s="847"/>
      <c r="E394" s="847"/>
      <c r="F394" s="847"/>
      <c r="G394" s="847"/>
      <c r="H394" s="847"/>
      <c r="I394" s="847"/>
      <c r="J394" s="847"/>
      <c r="K394" s="847"/>
      <c r="L394" s="847"/>
      <c r="M394" s="847"/>
      <c r="N394" s="847"/>
      <c r="O394" s="847"/>
      <c r="P394" s="847"/>
      <c r="Q394" s="846"/>
      <c r="R394" s="848" t="s">
        <v>643</v>
      </c>
      <c r="S394" s="849"/>
      <c r="T394" s="850"/>
      <c r="U394" s="557">
        <v>5.36</v>
      </c>
    </row>
    <row r="395" spans="1:21" ht="9.6" customHeight="1">
      <c r="A395" s="845">
        <v>44211</v>
      </c>
      <c r="B395" s="846"/>
      <c r="C395" s="845" t="s">
        <v>992</v>
      </c>
      <c r="D395" s="847"/>
      <c r="E395" s="847"/>
      <c r="F395" s="847"/>
      <c r="G395" s="847"/>
      <c r="H395" s="847"/>
      <c r="I395" s="847"/>
      <c r="J395" s="847"/>
      <c r="K395" s="847"/>
      <c r="L395" s="847"/>
      <c r="M395" s="847"/>
      <c r="N395" s="847"/>
      <c r="O395" s="847"/>
      <c r="P395" s="847"/>
      <c r="Q395" s="846"/>
      <c r="R395" s="848" t="s">
        <v>643</v>
      </c>
      <c r="S395" s="849"/>
      <c r="T395" s="850"/>
      <c r="U395" s="557">
        <v>6.71</v>
      </c>
    </row>
    <row r="396" spans="1:21" ht="9.6" customHeight="1">
      <c r="A396" s="845">
        <v>44300</v>
      </c>
      <c r="B396" s="846"/>
      <c r="C396" s="845" t="s">
        <v>993</v>
      </c>
      <c r="D396" s="847"/>
      <c r="E396" s="847"/>
      <c r="F396" s="847"/>
      <c r="G396" s="847"/>
      <c r="H396" s="847"/>
      <c r="I396" s="847"/>
      <c r="J396" s="847"/>
      <c r="K396" s="847"/>
      <c r="L396" s="847"/>
      <c r="M396" s="847"/>
      <c r="N396" s="847"/>
      <c r="O396" s="847"/>
      <c r="P396" s="847"/>
      <c r="Q396" s="846"/>
      <c r="R396" s="848" t="s">
        <v>748</v>
      </c>
      <c r="S396" s="849"/>
      <c r="T396" s="850"/>
      <c r="U396" s="557">
        <v>3.89</v>
      </c>
    </row>
    <row r="397" spans="1:21" ht="9.6" customHeight="1">
      <c r="A397" s="845">
        <v>44301</v>
      </c>
      <c r="B397" s="846"/>
      <c r="C397" s="845" t="s">
        <v>994</v>
      </c>
      <c r="D397" s="847"/>
      <c r="E397" s="847"/>
      <c r="F397" s="847"/>
      <c r="G397" s="847"/>
      <c r="H397" s="847"/>
      <c r="I397" s="847"/>
      <c r="J397" s="847"/>
      <c r="K397" s="847"/>
      <c r="L397" s="847"/>
      <c r="M397" s="847"/>
      <c r="N397" s="847"/>
      <c r="O397" s="847"/>
      <c r="P397" s="847"/>
      <c r="Q397" s="846"/>
      <c r="R397" s="848" t="s">
        <v>748</v>
      </c>
      <c r="S397" s="849"/>
      <c r="T397" s="850"/>
      <c r="U397" s="557">
        <v>2.82</v>
      </c>
    </row>
    <row r="398" spans="1:21" ht="9.6" customHeight="1">
      <c r="A398" s="845">
        <v>44302</v>
      </c>
      <c r="B398" s="846"/>
      <c r="C398" s="845" t="s">
        <v>995</v>
      </c>
      <c r="D398" s="847"/>
      <c r="E398" s="847"/>
      <c r="F398" s="847"/>
      <c r="G398" s="847"/>
      <c r="H398" s="847"/>
      <c r="I398" s="847"/>
      <c r="J398" s="847"/>
      <c r="K398" s="847"/>
      <c r="L398" s="847"/>
      <c r="M398" s="847"/>
      <c r="N398" s="847"/>
      <c r="O398" s="847"/>
      <c r="P398" s="847"/>
      <c r="Q398" s="846"/>
      <c r="R398" s="848" t="s">
        <v>647</v>
      </c>
      <c r="S398" s="849"/>
      <c r="T398" s="850"/>
      <c r="U398" s="557">
        <v>4.24</v>
      </c>
    </row>
    <row r="399" spans="1:21" ht="9.6" customHeight="1">
      <c r="A399" s="845">
        <v>44303</v>
      </c>
      <c r="B399" s="846"/>
      <c r="C399" s="845" t="s">
        <v>996</v>
      </c>
      <c r="D399" s="847"/>
      <c r="E399" s="847"/>
      <c r="F399" s="847"/>
      <c r="G399" s="847"/>
      <c r="H399" s="847"/>
      <c r="I399" s="847"/>
      <c r="J399" s="847"/>
      <c r="K399" s="847"/>
      <c r="L399" s="847"/>
      <c r="M399" s="847"/>
      <c r="N399" s="847"/>
      <c r="O399" s="847"/>
      <c r="P399" s="847"/>
      <c r="Q399" s="846"/>
      <c r="R399" s="848" t="s">
        <v>752</v>
      </c>
      <c r="S399" s="849"/>
      <c r="T399" s="850"/>
      <c r="U399" s="557">
        <v>2.77</v>
      </c>
    </row>
    <row r="400" spans="1:21" ht="9.6" customHeight="1">
      <c r="A400" s="845">
        <v>44400</v>
      </c>
      <c r="B400" s="846"/>
      <c r="C400" s="845" t="s">
        <v>997</v>
      </c>
      <c r="D400" s="847"/>
      <c r="E400" s="847"/>
      <c r="F400" s="847"/>
      <c r="G400" s="847"/>
      <c r="H400" s="847"/>
      <c r="I400" s="847"/>
      <c r="J400" s="847"/>
      <c r="K400" s="847"/>
      <c r="L400" s="847"/>
      <c r="M400" s="847"/>
      <c r="N400" s="847"/>
      <c r="O400" s="847"/>
      <c r="P400" s="847"/>
      <c r="Q400" s="846"/>
      <c r="R400" s="848" t="s">
        <v>643</v>
      </c>
      <c r="S400" s="849"/>
      <c r="T400" s="850"/>
      <c r="U400" s="558">
        <v>34.380000000000003</v>
      </c>
    </row>
    <row r="401" spans="1:21" ht="9.6" customHeight="1">
      <c r="A401" s="845">
        <v>44450</v>
      </c>
      <c r="B401" s="846"/>
      <c r="C401" s="845" t="s">
        <v>998</v>
      </c>
      <c r="D401" s="847"/>
      <c r="E401" s="847"/>
      <c r="F401" s="847"/>
      <c r="G401" s="847"/>
      <c r="H401" s="847"/>
      <c r="I401" s="847"/>
      <c r="J401" s="847"/>
      <c r="K401" s="847"/>
      <c r="L401" s="847"/>
      <c r="M401" s="847"/>
      <c r="N401" s="847"/>
      <c r="O401" s="847"/>
      <c r="P401" s="847"/>
      <c r="Q401" s="846"/>
      <c r="R401" s="848" t="s">
        <v>793</v>
      </c>
      <c r="S401" s="849"/>
      <c r="T401" s="850"/>
      <c r="U401" s="558">
        <v>11.02</v>
      </c>
    </row>
    <row r="402" spans="1:21" ht="9.6" customHeight="1">
      <c r="A402" s="845">
        <v>44455</v>
      </c>
      <c r="B402" s="846"/>
      <c r="C402" s="845" t="s">
        <v>999</v>
      </c>
      <c r="D402" s="847"/>
      <c r="E402" s="847"/>
      <c r="F402" s="847"/>
      <c r="G402" s="847"/>
      <c r="H402" s="847"/>
      <c r="I402" s="847"/>
      <c r="J402" s="847"/>
      <c r="K402" s="847"/>
      <c r="L402" s="847"/>
      <c r="M402" s="847"/>
      <c r="N402" s="847"/>
      <c r="O402" s="847"/>
      <c r="P402" s="847"/>
      <c r="Q402" s="846"/>
      <c r="R402" s="848" t="s">
        <v>793</v>
      </c>
      <c r="S402" s="849"/>
      <c r="T402" s="850"/>
      <c r="U402" s="558">
        <v>36.47</v>
      </c>
    </row>
    <row r="403" spans="1:21" ht="9.6" customHeight="1">
      <c r="A403" s="851">
        <v>8</v>
      </c>
      <c r="B403" s="852"/>
      <c r="C403" s="851" t="s">
        <v>1000</v>
      </c>
      <c r="D403" s="853"/>
      <c r="E403" s="853"/>
      <c r="F403" s="853"/>
      <c r="G403" s="853"/>
      <c r="H403" s="853"/>
      <c r="I403" s="853"/>
      <c r="J403" s="853"/>
      <c r="K403" s="853"/>
      <c r="L403" s="853"/>
      <c r="M403" s="853"/>
      <c r="N403" s="853"/>
      <c r="O403" s="853"/>
      <c r="P403" s="853"/>
      <c r="Q403" s="853"/>
      <c r="R403" s="853"/>
      <c r="S403" s="853"/>
      <c r="T403" s="853"/>
      <c r="U403" s="852"/>
    </row>
    <row r="404" spans="1:21" ht="9.6" customHeight="1">
      <c r="A404" s="845">
        <v>40193</v>
      </c>
      <c r="B404" s="846"/>
      <c r="C404" s="845" t="s">
        <v>1001</v>
      </c>
      <c r="D404" s="847"/>
      <c r="E404" s="847"/>
      <c r="F404" s="847"/>
      <c r="G404" s="847"/>
      <c r="H404" s="847"/>
      <c r="I404" s="847"/>
      <c r="J404" s="847"/>
      <c r="K404" s="847"/>
      <c r="L404" s="847"/>
      <c r="M404" s="847"/>
      <c r="N404" s="847"/>
      <c r="O404" s="847"/>
      <c r="P404" s="847"/>
      <c r="Q404" s="846"/>
      <c r="R404" s="848" t="s">
        <v>1002</v>
      </c>
      <c r="S404" s="849"/>
      <c r="T404" s="850"/>
      <c r="U404" s="559">
        <v>415.55</v>
      </c>
    </row>
    <row r="405" spans="1:21" ht="9.6" customHeight="1">
      <c r="A405" s="845">
        <v>40194</v>
      </c>
      <c r="B405" s="846"/>
      <c r="C405" s="845" t="s">
        <v>1003</v>
      </c>
      <c r="D405" s="847"/>
      <c r="E405" s="847"/>
      <c r="F405" s="847"/>
      <c r="G405" s="847"/>
      <c r="H405" s="847"/>
      <c r="I405" s="847"/>
      <c r="J405" s="847"/>
      <c r="K405" s="847"/>
      <c r="L405" s="847"/>
      <c r="M405" s="847"/>
      <c r="N405" s="847"/>
      <c r="O405" s="847"/>
      <c r="P405" s="847"/>
      <c r="Q405" s="846"/>
      <c r="R405" s="848" t="s">
        <v>1002</v>
      </c>
      <c r="S405" s="849"/>
      <c r="T405" s="850"/>
      <c r="U405" s="559">
        <v>610.6</v>
      </c>
    </row>
    <row r="406" spans="1:21" ht="9.6" customHeight="1">
      <c r="A406" s="845">
        <v>40195</v>
      </c>
      <c r="B406" s="846"/>
      <c r="C406" s="845" t="s">
        <v>1004</v>
      </c>
      <c r="D406" s="847"/>
      <c r="E406" s="847"/>
      <c r="F406" s="847"/>
      <c r="G406" s="847"/>
      <c r="H406" s="847"/>
      <c r="I406" s="847"/>
      <c r="J406" s="847"/>
      <c r="K406" s="847"/>
      <c r="L406" s="847"/>
      <c r="M406" s="847"/>
      <c r="N406" s="847"/>
      <c r="O406" s="847"/>
      <c r="P406" s="847"/>
      <c r="Q406" s="846"/>
      <c r="R406" s="848" t="s">
        <v>1002</v>
      </c>
      <c r="S406" s="849"/>
      <c r="T406" s="850"/>
      <c r="U406" s="560">
        <v>1399.31</v>
      </c>
    </row>
    <row r="407" spans="1:21" ht="9.6" customHeight="1">
      <c r="A407" s="845">
        <v>40196</v>
      </c>
      <c r="B407" s="846"/>
      <c r="C407" s="845" t="s">
        <v>1005</v>
      </c>
      <c r="D407" s="847"/>
      <c r="E407" s="847"/>
      <c r="F407" s="847"/>
      <c r="G407" s="847"/>
      <c r="H407" s="847"/>
      <c r="I407" s="847"/>
      <c r="J407" s="847"/>
      <c r="K407" s="847"/>
      <c r="L407" s="847"/>
      <c r="M407" s="847"/>
      <c r="N407" s="847"/>
      <c r="O407" s="847"/>
      <c r="P407" s="847"/>
      <c r="Q407" s="846"/>
      <c r="R407" s="848" t="s">
        <v>1002</v>
      </c>
      <c r="S407" s="849"/>
      <c r="T407" s="850"/>
      <c r="U407" s="560">
        <v>1717.33</v>
      </c>
    </row>
    <row r="408" spans="1:21" ht="9.6" customHeight="1">
      <c r="A408" s="851">
        <v>14</v>
      </c>
      <c r="B408" s="852"/>
      <c r="C408" s="851" t="s">
        <v>1224</v>
      </c>
      <c r="D408" s="853"/>
      <c r="E408" s="853"/>
      <c r="F408" s="853"/>
      <c r="G408" s="853"/>
      <c r="H408" s="853"/>
      <c r="I408" s="853"/>
      <c r="J408" s="853"/>
      <c r="K408" s="853"/>
      <c r="L408" s="853"/>
      <c r="M408" s="853"/>
      <c r="N408" s="853"/>
      <c r="O408" s="853"/>
      <c r="P408" s="853"/>
      <c r="Q408" s="853"/>
      <c r="R408" s="853"/>
      <c r="S408" s="853"/>
      <c r="T408" s="853"/>
      <c r="U408" s="852"/>
    </row>
    <row r="409" spans="1:21" ht="9.6" customHeight="1">
      <c r="A409" s="845">
        <v>45400</v>
      </c>
      <c r="B409" s="846"/>
      <c r="C409" s="845" t="s">
        <v>1225</v>
      </c>
      <c r="D409" s="847"/>
      <c r="E409" s="847"/>
      <c r="F409" s="847"/>
      <c r="G409" s="847"/>
      <c r="H409" s="847"/>
      <c r="I409" s="847"/>
      <c r="J409" s="847"/>
      <c r="K409" s="847"/>
      <c r="L409" s="847"/>
      <c r="M409" s="847"/>
      <c r="N409" s="847"/>
      <c r="O409" s="847"/>
      <c r="P409" s="847"/>
      <c r="Q409" s="846"/>
      <c r="R409" s="848" t="s">
        <v>645</v>
      </c>
      <c r="S409" s="849"/>
      <c r="T409" s="850"/>
      <c r="U409" s="559">
        <v>106.04</v>
      </c>
    </row>
    <row r="410" spans="1:21" ht="9.6" customHeight="1">
      <c r="A410" s="845">
        <v>45410</v>
      </c>
      <c r="B410" s="846"/>
      <c r="C410" s="845" t="s">
        <v>1006</v>
      </c>
      <c r="D410" s="847"/>
      <c r="E410" s="847"/>
      <c r="F410" s="847"/>
      <c r="G410" s="847"/>
      <c r="H410" s="847"/>
      <c r="I410" s="847"/>
      <c r="J410" s="847"/>
      <c r="K410" s="847"/>
      <c r="L410" s="847"/>
      <c r="M410" s="847"/>
      <c r="N410" s="847"/>
      <c r="O410" s="847"/>
      <c r="P410" s="847"/>
      <c r="Q410" s="846"/>
      <c r="R410" s="848" t="s">
        <v>645</v>
      </c>
      <c r="S410" s="849"/>
      <c r="T410" s="850"/>
      <c r="U410" s="558">
        <v>15.4</v>
      </c>
    </row>
    <row r="411" spans="1:21" ht="9.6" customHeight="1">
      <c r="A411" s="845">
        <v>45415</v>
      </c>
      <c r="B411" s="846"/>
      <c r="C411" s="845" t="s">
        <v>1007</v>
      </c>
      <c r="D411" s="847"/>
      <c r="E411" s="847"/>
      <c r="F411" s="847"/>
      <c r="G411" s="847"/>
      <c r="H411" s="847"/>
      <c r="I411" s="847"/>
      <c r="J411" s="847"/>
      <c r="K411" s="847"/>
      <c r="L411" s="847"/>
      <c r="M411" s="847"/>
      <c r="N411" s="847"/>
      <c r="O411" s="847"/>
      <c r="P411" s="847"/>
      <c r="Q411" s="846"/>
      <c r="R411" s="848" t="s">
        <v>645</v>
      </c>
      <c r="S411" s="849"/>
      <c r="T411" s="850"/>
      <c r="U411" s="558">
        <v>19.25</v>
      </c>
    </row>
    <row r="412" spans="1:21" ht="9.6" customHeight="1">
      <c r="A412" s="845">
        <v>45420</v>
      </c>
      <c r="B412" s="846"/>
      <c r="C412" s="845" t="s">
        <v>1008</v>
      </c>
      <c r="D412" s="847"/>
      <c r="E412" s="847"/>
      <c r="F412" s="847"/>
      <c r="G412" s="847"/>
      <c r="H412" s="847"/>
      <c r="I412" s="847"/>
      <c r="J412" s="847"/>
      <c r="K412" s="847"/>
      <c r="L412" s="847"/>
      <c r="M412" s="847"/>
      <c r="N412" s="847"/>
      <c r="O412" s="847"/>
      <c r="P412" s="847"/>
      <c r="Q412" s="846"/>
      <c r="R412" s="848" t="s">
        <v>645</v>
      </c>
      <c r="S412" s="849"/>
      <c r="T412" s="850"/>
      <c r="U412" s="558">
        <v>30.11</v>
      </c>
    </row>
    <row r="413" spans="1:21" ht="9.6" customHeight="1">
      <c r="A413" s="845">
        <v>45425</v>
      </c>
      <c r="B413" s="846"/>
      <c r="C413" s="845" t="s">
        <v>1009</v>
      </c>
      <c r="D413" s="847"/>
      <c r="E413" s="847"/>
      <c r="F413" s="847"/>
      <c r="G413" s="847"/>
      <c r="H413" s="847"/>
      <c r="I413" s="847"/>
      <c r="J413" s="847"/>
      <c r="K413" s="847"/>
      <c r="L413" s="847"/>
      <c r="M413" s="847"/>
      <c r="N413" s="847"/>
      <c r="O413" s="847"/>
      <c r="P413" s="847"/>
      <c r="Q413" s="846"/>
      <c r="R413" s="848" t="s">
        <v>645</v>
      </c>
      <c r="S413" s="849"/>
      <c r="T413" s="850"/>
      <c r="U413" s="558">
        <v>47.64</v>
      </c>
    </row>
    <row r="414" spans="1:21" ht="9.6" customHeight="1">
      <c r="A414" s="845">
        <v>45430</v>
      </c>
      <c r="B414" s="846"/>
      <c r="C414" s="845" t="s">
        <v>1010</v>
      </c>
      <c r="D414" s="847"/>
      <c r="E414" s="847"/>
      <c r="F414" s="847"/>
      <c r="G414" s="847"/>
      <c r="H414" s="847"/>
      <c r="I414" s="847"/>
      <c r="J414" s="847"/>
      <c r="K414" s="847"/>
      <c r="L414" s="847"/>
      <c r="M414" s="847"/>
      <c r="N414" s="847"/>
      <c r="O414" s="847"/>
      <c r="P414" s="847"/>
      <c r="Q414" s="846"/>
      <c r="R414" s="848" t="s">
        <v>645</v>
      </c>
      <c r="S414" s="849"/>
      <c r="T414" s="850"/>
      <c r="U414" s="558">
        <v>87.43</v>
      </c>
    </row>
    <row r="415" spans="1:21" ht="9.6" customHeight="1">
      <c r="A415" s="845">
        <v>45435</v>
      </c>
      <c r="B415" s="846"/>
      <c r="C415" s="845" t="s">
        <v>1011</v>
      </c>
      <c r="D415" s="847"/>
      <c r="E415" s="847"/>
      <c r="F415" s="847"/>
      <c r="G415" s="847"/>
      <c r="H415" s="847"/>
      <c r="I415" s="847"/>
      <c r="J415" s="847"/>
      <c r="K415" s="847"/>
      <c r="L415" s="847"/>
      <c r="M415" s="847"/>
      <c r="N415" s="847"/>
      <c r="O415" s="847"/>
      <c r="P415" s="847"/>
      <c r="Q415" s="846"/>
      <c r="R415" s="848" t="s">
        <v>645</v>
      </c>
      <c r="S415" s="849"/>
      <c r="T415" s="850"/>
      <c r="U415" s="558">
        <v>20.83</v>
      </c>
    </row>
    <row r="416" spans="1:21" ht="9.6" customHeight="1">
      <c r="A416" s="845">
        <v>45440</v>
      </c>
      <c r="B416" s="846"/>
      <c r="C416" s="845" t="s">
        <v>1012</v>
      </c>
      <c r="D416" s="847"/>
      <c r="E416" s="847"/>
      <c r="F416" s="847"/>
      <c r="G416" s="847"/>
      <c r="H416" s="847"/>
      <c r="I416" s="847"/>
      <c r="J416" s="847"/>
      <c r="K416" s="847"/>
      <c r="L416" s="847"/>
      <c r="M416" s="847"/>
      <c r="N416" s="847"/>
      <c r="O416" s="847"/>
      <c r="P416" s="847"/>
      <c r="Q416" s="846"/>
      <c r="R416" s="848" t="s">
        <v>793</v>
      </c>
      <c r="S416" s="849"/>
      <c r="T416" s="850"/>
      <c r="U416" s="559">
        <v>258.33</v>
      </c>
    </row>
    <row r="417" spans="1:21" ht="9.6" customHeight="1">
      <c r="A417" s="845">
        <v>45445</v>
      </c>
      <c r="B417" s="846"/>
      <c r="C417" s="845" t="s">
        <v>1013</v>
      </c>
      <c r="D417" s="847"/>
      <c r="E417" s="847"/>
      <c r="F417" s="847"/>
      <c r="G417" s="847"/>
      <c r="H417" s="847"/>
      <c r="I417" s="847"/>
      <c r="J417" s="847"/>
      <c r="K417" s="847"/>
      <c r="L417" s="847"/>
      <c r="M417" s="847"/>
      <c r="N417" s="847"/>
      <c r="O417" s="847"/>
      <c r="P417" s="847"/>
      <c r="Q417" s="846"/>
      <c r="R417" s="848" t="s">
        <v>793</v>
      </c>
      <c r="S417" s="849"/>
      <c r="T417" s="850"/>
      <c r="U417" s="559">
        <v>429.33</v>
      </c>
    </row>
    <row r="418" spans="1:21" ht="9.6" customHeight="1">
      <c r="A418" s="845">
        <v>45450</v>
      </c>
      <c r="B418" s="846"/>
      <c r="C418" s="845" t="s">
        <v>1014</v>
      </c>
      <c r="D418" s="847"/>
      <c r="E418" s="847"/>
      <c r="F418" s="847"/>
      <c r="G418" s="847"/>
      <c r="H418" s="847"/>
      <c r="I418" s="847"/>
      <c r="J418" s="847"/>
      <c r="K418" s="847"/>
      <c r="L418" s="847"/>
      <c r="M418" s="847"/>
      <c r="N418" s="847"/>
      <c r="O418" s="847"/>
      <c r="P418" s="847"/>
      <c r="Q418" s="846"/>
      <c r="R418" s="848" t="s">
        <v>793</v>
      </c>
      <c r="S418" s="849"/>
      <c r="T418" s="850"/>
      <c r="U418" s="559">
        <v>679.54</v>
      </c>
    </row>
    <row r="419" spans="1:21" ht="9.6" customHeight="1">
      <c r="A419" s="845">
        <v>45455</v>
      </c>
      <c r="B419" s="846"/>
      <c r="C419" s="845" t="s">
        <v>1015</v>
      </c>
      <c r="D419" s="847"/>
      <c r="E419" s="847"/>
      <c r="F419" s="847"/>
      <c r="G419" s="847"/>
      <c r="H419" s="847"/>
      <c r="I419" s="847"/>
      <c r="J419" s="847"/>
      <c r="K419" s="847"/>
      <c r="L419" s="847"/>
      <c r="M419" s="847"/>
      <c r="N419" s="847"/>
      <c r="O419" s="847"/>
      <c r="P419" s="847"/>
      <c r="Q419" s="846"/>
      <c r="R419" s="848" t="s">
        <v>793</v>
      </c>
      <c r="S419" s="849"/>
      <c r="T419" s="850"/>
      <c r="U419" s="559">
        <v>963.27</v>
      </c>
    </row>
    <row r="420" spans="1:21" ht="9.6" customHeight="1">
      <c r="A420" s="845">
        <v>45460</v>
      </c>
      <c r="B420" s="846"/>
      <c r="C420" s="845" t="s">
        <v>1016</v>
      </c>
      <c r="D420" s="847"/>
      <c r="E420" s="847"/>
      <c r="F420" s="847"/>
      <c r="G420" s="847"/>
      <c r="H420" s="847"/>
      <c r="I420" s="847"/>
      <c r="J420" s="847"/>
      <c r="K420" s="847"/>
      <c r="L420" s="847"/>
      <c r="M420" s="847"/>
      <c r="N420" s="847"/>
      <c r="O420" s="847"/>
      <c r="P420" s="847"/>
      <c r="Q420" s="846"/>
      <c r="R420" s="848" t="s">
        <v>793</v>
      </c>
      <c r="S420" s="849"/>
      <c r="T420" s="850"/>
      <c r="U420" s="560">
        <v>1270.6300000000001</v>
      </c>
    </row>
    <row r="421" spans="1:21" ht="9.6" customHeight="1">
      <c r="A421" s="845">
        <v>45465</v>
      </c>
      <c r="B421" s="846"/>
      <c r="C421" s="845" t="s">
        <v>1017</v>
      </c>
      <c r="D421" s="847"/>
      <c r="E421" s="847"/>
      <c r="F421" s="847"/>
      <c r="G421" s="847"/>
      <c r="H421" s="847"/>
      <c r="I421" s="847"/>
      <c r="J421" s="847"/>
      <c r="K421" s="847"/>
      <c r="L421" s="847"/>
      <c r="M421" s="847"/>
      <c r="N421" s="847"/>
      <c r="O421" s="847"/>
      <c r="P421" s="847"/>
      <c r="Q421" s="846"/>
      <c r="R421" s="848" t="s">
        <v>793</v>
      </c>
      <c r="S421" s="849"/>
      <c r="T421" s="850"/>
      <c r="U421" s="560">
        <v>2153.9299999999998</v>
      </c>
    </row>
    <row r="422" spans="1:21" ht="9.6" customHeight="1">
      <c r="A422" s="845">
        <v>45470</v>
      </c>
      <c r="B422" s="846"/>
      <c r="C422" s="845" t="s">
        <v>1018</v>
      </c>
      <c r="D422" s="847"/>
      <c r="E422" s="847"/>
      <c r="F422" s="847"/>
      <c r="G422" s="847"/>
      <c r="H422" s="847"/>
      <c r="I422" s="847"/>
      <c r="J422" s="847"/>
      <c r="K422" s="847"/>
      <c r="L422" s="847"/>
      <c r="M422" s="847"/>
      <c r="N422" s="847"/>
      <c r="O422" s="847"/>
      <c r="P422" s="847"/>
      <c r="Q422" s="846"/>
      <c r="R422" s="848" t="s">
        <v>828</v>
      </c>
      <c r="S422" s="849"/>
      <c r="T422" s="850"/>
      <c r="U422" s="560">
        <v>2365.58</v>
      </c>
    </row>
    <row r="423" spans="1:21" ht="9.6" customHeight="1">
      <c r="A423" s="845">
        <v>45475</v>
      </c>
      <c r="B423" s="846"/>
      <c r="C423" s="845" t="s">
        <v>1019</v>
      </c>
      <c r="D423" s="847"/>
      <c r="E423" s="847"/>
      <c r="F423" s="847"/>
      <c r="G423" s="847"/>
      <c r="H423" s="847"/>
      <c r="I423" s="847"/>
      <c r="J423" s="847"/>
      <c r="K423" s="847"/>
      <c r="L423" s="847"/>
      <c r="M423" s="847"/>
      <c r="N423" s="847"/>
      <c r="O423" s="847"/>
      <c r="P423" s="847"/>
      <c r="Q423" s="846"/>
      <c r="R423" s="848" t="s">
        <v>793</v>
      </c>
      <c r="S423" s="849"/>
      <c r="T423" s="850"/>
      <c r="U423" s="560">
        <v>1237.21</v>
      </c>
    </row>
    <row r="424" spans="1:21" ht="9.6" customHeight="1">
      <c r="A424" s="845">
        <v>45480</v>
      </c>
      <c r="B424" s="846"/>
      <c r="C424" s="845" t="s">
        <v>1020</v>
      </c>
      <c r="D424" s="847"/>
      <c r="E424" s="847"/>
      <c r="F424" s="847"/>
      <c r="G424" s="847"/>
      <c r="H424" s="847"/>
      <c r="I424" s="847"/>
      <c r="J424" s="847"/>
      <c r="K424" s="847"/>
      <c r="L424" s="847"/>
      <c r="M424" s="847"/>
      <c r="N424" s="847"/>
      <c r="O424" s="847"/>
      <c r="P424" s="847"/>
      <c r="Q424" s="846"/>
      <c r="R424" s="848" t="s">
        <v>828</v>
      </c>
      <c r="S424" s="849"/>
      <c r="T424" s="850"/>
      <c r="U424" s="560">
        <v>2938.56</v>
      </c>
    </row>
    <row r="425" spans="1:21" ht="9.6" customHeight="1">
      <c r="A425" s="845">
        <v>45485</v>
      </c>
      <c r="B425" s="846"/>
      <c r="C425" s="845" t="s">
        <v>1021</v>
      </c>
      <c r="D425" s="847"/>
      <c r="E425" s="847"/>
      <c r="F425" s="847"/>
      <c r="G425" s="847"/>
      <c r="H425" s="847"/>
      <c r="I425" s="847"/>
      <c r="J425" s="847"/>
      <c r="K425" s="847"/>
      <c r="L425" s="847"/>
      <c r="M425" s="847"/>
      <c r="N425" s="847"/>
      <c r="O425" s="847"/>
      <c r="P425" s="847"/>
      <c r="Q425" s="846"/>
      <c r="R425" s="848" t="s">
        <v>793</v>
      </c>
      <c r="S425" s="849"/>
      <c r="T425" s="850"/>
      <c r="U425" s="560">
        <v>1350.74</v>
      </c>
    </row>
    <row r="426" spans="1:21" ht="9.6" customHeight="1">
      <c r="A426" s="845">
        <v>45490</v>
      </c>
      <c r="B426" s="846"/>
      <c r="C426" s="845" t="s">
        <v>1022</v>
      </c>
      <c r="D426" s="847"/>
      <c r="E426" s="847"/>
      <c r="F426" s="847"/>
      <c r="G426" s="847"/>
      <c r="H426" s="847"/>
      <c r="I426" s="847"/>
      <c r="J426" s="847"/>
      <c r="K426" s="847"/>
      <c r="L426" s="847"/>
      <c r="M426" s="847"/>
      <c r="N426" s="847"/>
      <c r="O426" s="847"/>
      <c r="P426" s="847"/>
      <c r="Q426" s="846"/>
      <c r="R426" s="848" t="s">
        <v>828</v>
      </c>
      <c r="S426" s="849"/>
      <c r="T426" s="850"/>
      <c r="U426" s="560">
        <v>6209.75</v>
      </c>
    </row>
    <row r="427" spans="1:21" ht="9.6" customHeight="1">
      <c r="A427" s="845">
        <v>45495</v>
      </c>
      <c r="B427" s="846"/>
      <c r="C427" s="845" t="s">
        <v>1023</v>
      </c>
      <c r="D427" s="847"/>
      <c r="E427" s="847"/>
      <c r="F427" s="847"/>
      <c r="G427" s="847"/>
      <c r="H427" s="847"/>
      <c r="I427" s="847"/>
      <c r="J427" s="847"/>
      <c r="K427" s="847"/>
      <c r="L427" s="847"/>
      <c r="M427" s="847"/>
      <c r="N427" s="847"/>
      <c r="O427" s="847"/>
      <c r="P427" s="847"/>
      <c r="Q427" s="846"/>
      <c r="R427" s="848" t="s">
        <v>793</v>
      </c>
      <c r="S427" s="849"/>
      <c r="T427" s="850"/>
      <c r="U427" s="560">
        <v>2819.57</v>
      </c>
    </row>
    <row r="428" spans="1:21" ht="9.6" customHeight="1">
      <c r="A428" s="845">
        <v>45500</v>
      </c>
      <c r="B428" s="846"/>
      <c r="C428" s="845" t="s">
        <v>1024</v>
      </c>
      <c r="D428" s="847"/>
      <c r="E428" s="847"/>
      <c r="F428" s="847"/>
      <c r="G428" s="847"/>
      <c r="H428" s="847"/>
      <c r="I428" s="847"/>
      <c r="J428" s="847"/>
      <c r="K428" s="847"/>
      <c r="L428" s="847"/>
      <c r="M428" s="847"/>
      <c r="N428" s="847"/>
      <c r="O428" s="847"/>
      <c r="P428" s="847"/>
      <c r="Q428" s="846"/>
      <c r="R428" s="848" t="s">
        <v>828</v>
      </c>
      <c r="S428" s="849"/>
      <c r="T428" s="850"/>
      <c r="U428" s="560">
        <v>7178.58</v>
      </c>
    </row>
    <row r="429" spans="1:21" ht="9.6" customHeight="1">
      <c r="A429" s="845">
        <v>45505</v>
      </c>
      <c r="B429" s="846"/>
      <c r="C429" s="845" t="s">
        <v>1025</v>
      </c>
      <c r="D429" s="847"/>
      <c r="E429" s="847"/>
      <c r="F429" s="847"/>
      <c r="G429" s="847"/>
      <c r="H429" s="847"/>
      <c r="I429" s="847"/>
      <c r="J429" s="847"/>
      <c r="K429" s="847"/>
      <c r="L429" s="847"/>
      <c r="M429" s="847"/>
      <c r="N429" s="847"/>
      <c r="O429" s="847"/>
      <c r="P429" s="847"/>
      <c r="Q429" s="846"/>
      <c r="R429" s="848" t="s">
        <v>793</v>
      </c>
      <c r="S429" s="849"/>
      <c r="T429" s="850"/>
      <c r="U429" s="560">
        <v>3138.29</v>
      </c>
    </row>
    <row r="430" spans="1:21" ht="9.6" customHeight="1">
      <c r="A430" s="845">
        <v>45510</v>
      </c>
      <c r="B430" s="846"/>
      <c r="C430" s="845" t="s">
        <v>1026</v>
      </c>
      <c r="D430" s="847"/>
      <c r="E430" s="847"/>
      <c r="F430" s="847"/>
      <c r="G430" s="847"/>
      <c r="H430" s="847"/>
      <c r="I430" s="847"/>
      <c r="J430" s="847"/>
      <c r="K430" s="847"/>
      <c r="L430" s="847"/>
      <c r="M430" s="847"/>
      <c r="N430" s="847"/>
      <c r="O430" s="847"/>
      <c r="P430" s="847"/>
      <c r="Q430" s="846"/>
      <c r="R430" s="848" t="s">
        <v>828</v>
      </c>
      <c r="S430" s="849"/>
      <c r="T430" s="850"/>
      <c r="U430" s="560">
        <v>9329.42</v>
      </c>
    </row>
    <row r="431" spans="1:21" ht="9.6" customHeight="1">
      <c r="A431" s="845">
        <v>45515</v>
      </c>
      <c r="B431" s="846"/>
      <c r="C431" s="845" t="s">
        <v>1027</v>
      </c>
      <c r="D431" s="847"/>
      <c r="E431" s="847"/>
      <c r="F431" s="847"/>
      <c r="G431" s="847"/>
      <c r="H431" s="847"/>
      <c r="I431" s="847"/>
      <c r="J431" s="847"/>
      <c r="K431" s="847"/>
      <c r="L431" s="847"/>
      <c r="M431" s="847"/>
      <c r="N431" s="847"/>
      <c r="O431" s="847"/>
      <c r="P431" s="847"/>
      <c r="Q431" s="846"/>
      <c r="R431" s="848" t="s">
        <v>793</v>
      </c>
      <c r="S431" s="849"/>
      <c r="T431" s="850"/>
      <c r="U431" s="560">
        <v>4505.32</v>
      </c>
    </row>
    <row r="432" spans="1:21" ht="9.6" customHeight="1">
      <c r="A432" s="845">
        <v>45520</v>
      </c>
      <c r="B432" s="846"/>
      <c r="C432" s="845" t="s">
        <v>1028</v>
      </c>
      <c r="D432" s="847"/>
      <c r="E432" s="847"/>
      <c r="F432" s="847"/>
      <c r="G432" s="847"/>
      <c r="H432" s="847"/>
      <c r="I432" s="847"/>
      <c r="J432" s="847"/>
      <c r="K432" s="847"/>
      <c r="L432" s="847"/>
      <c r="M432" s="847"/>
      <c r="N432" s="847"/>
      <c r="O432" s="847"/>
      <c r="P432" s="847"/>
      <c r="Q432" s="846"/>
      <c r="R432" s="848" t="s">
        <v>828</v>
      </c>
      <c r="S432" s="849"/>
      <c r="T432" s="850"/>
      <c r="U432" s="561">
        <v>11529.92</v>
      </c>
    </row>
    <row r="433" spans="1:21" ht="9.6" customHeight="1">
      <c r="A433" s="845">
        <v>45525</v>
      </c>
      <c r="B433" s="846"/>
      <c r="C433" s="845" t="s">
        <v>1029</v>
      </c>
      <c r="D433" s="847"/>
      <c r="E433" s="847"/>
      <c r="F433" s="847"/>
      <c r="G433" s="847"/>
      <c r="H433" s="847"/>
      <c r="I433" s="847"/>
      <c r="J433" s="847"/>
      <c r="K433" s="847"/>
      <c r="L433" s="847"/>
      <c r="M433" s="847"/>
      <c r="N433" s="847"/>
      <c r="O433" s="847"/>
      <c r="P433" s="847"/>
      <c r="Q433" s="846"/>
      <c r="R433" s="848" t="s">
        <v>793</v>
      </c>
      <c r="S433" s="849"/>
      <c r="T433" s="850"/>
      <c r="U433" s="560">
        <v>5227.03</v>
      </c>
    </row>
    <row r="434" spans="1:21" ht="9.6" customHeight="1">
      <c r="A434" s="845">
        <v>45530</v>
      </c>
      <c r="B434" s="846"/>
      <c r="C434" s="845" t="s">
        <v>1030</v>
      </c>
      <c r="D434" s="847"/>
      <c r="E434" s="847"/>
      <c r="F434" s="847"/>
      <c r="G434" s="847"/>
      <c r="H434" s="847"/>
      <c r="I434" s="847"/>
      <c r="J434" s="847"/>
      <c r="K434" s="847"/>
      <c r="L434" s="847"/>
      <c r="M434" s="847"/>
      <c r="N434" s="847"/>
      <c r="O434" s="847"/>
      <c r="P434" s="847"/>
      <c r="Q434" s="846"/>
      <c r="R434" s="848" t="s">
        <v>793</v>
      </c>
      <c r="S434" s="849"/>
      <c r="T434" s="850"/>
      <c r="U434" s="560">
        <v>1849.23</v>
      </c>
    </row>
    <row r="435" spans="1:21" ht="9.6" customHeight="1">
      <c r="A435" s="845">
        <v>45535</v>
      </c>
      <c r="B435" s="846"/>
      <c r="C435" s="845" t="s">
        <v>1031</v>
      </c>
      <c r="D435" s="847"/>
      <c r="E435" s="847"/>
      <c r="F435" s="847"/>
      <c r="G435" s="847"/>
      <c r="H435" s="847"/>
      <c r="I435" s="847"/>
      <c r="J435" s="847"/>
      <c r="K435" s="847"/>
      <c r="L435" s="847"/>
      <c r="M435" s="847"/>
      <c r="N435" s="847"/>
      <c r="O435" s="847"/>
      <c r="P435" s="847"/>
      <c r="Q435" s="846"/>
      <c r="R435" s="848" t="s">
        <v>828</v>
      </c>
      <c r="S435" s="849"/>
      <c r="T435" s="850"/>
      <c r="U435" s="560">
        <v>1924.49</v>
      </c>
    </row>
    <row r="436" spans="1:21" ht="9.6" customHeight="1">
      <c r="A436" s="845">
        <v>45545</v>
      </c>
      <c r="B436" s="846"/>
      <c r="C436" s="845" t="s">
        <v>1032</v>
      </c>
      <c r="D436" s="847"/>
      <c r="E436" s="847"/>
      <c r="F436" s="847"/>
      <c r="G436" s="847"/>
      <c r="H436" s="847"/>
      <c r="I436" s="847"/>
      <c r="J436" s="847"/>
      <c r="K436" s="847"/>
      <c r="L436" s="847"/>
      <c r="M436" s="847"/>
      <c r="N436" s="847"/>
      <c r="O436" s="847"/>
      <c r="P436" s="847"/>
      <c r="Q436" s="846"/>
      <c r="R436" s="848" t="s">
        <v>793</v>
      </c>
      <c r="S436" s="849"/>
      <c r="T436" s="850"/>
      <c r="U436" s="558">
        <v>96.19</v>
      </c>
    </row>
    <row r="437" spans="1:21" ht="9.6" customHeight="1">
      <c r="A437" s="845">
        <v>45575</v>
      </c>
      <c r="B437" s="846"/>
      <c r="C437" s="845" t="s">
        <v>1033</v>
      </c>
      <c r="D437" s="847"/>
      <c r="E437" s="847"/>
      <c r="F437" s="847"/>
      <c r="G437" s="847"/>
      <c r="H437" s="847"/>
      <c r="I437" s="847"/>
      <c r="J437" s="847"/>
      <c r="K437" s="847"/>
      <c r="L437" s="847"/>
      <c r="M437" s="847"/>
      <c r="N437" s="847"/>
      <c r="O437" s="847"/>
      <c r="P437" s="847"/>
      <c r="Q437" s="846"/>
      <c r="R437" s="848" t="s">
        <v>643</v>
      </c>
      <c r="S437" s="849"/>
      <c r="T437" s="850"/>
      <c r="U437" s="558">
        <v>11.94</v>
      </c>
    </row>
    <row r="438" spans="1:21" ht="9.6" customHeight="1">
      <c r="A438" s="845">
        <v>45580</v>
      </c>
      <c r="B438" s="846"/>
      <c r="C438" s="845" t="s">
        <v>1226</v>
      </c>
      <c r="D438" s="847"/>
      <c r="E438" s="847"/>
      <c r="F438" s="847"/>
      <c r="G438" s="847"/>
      <c r="H438" s="847"/>
      <c r="I438" s="847"/>
      <c r="J438" s="847"/>
      <c r="K438" s="847"/>
      <c r="L438" s="847"/>
      <c r="M438" s="847"/>
      <c r="N438" s="847"/>
      <c r="O438" s="847"/>
      <c r="P438" s="847"/>
      <c r="Q438" s="846"/>
      <c r="R438" s="848" t="s">
        <v>645</v>
      </c>
      <c r="S438" s="849"/>
      <c r="T438" s="850"/>
      <c r="U438" s="559">
        <v>165.93</v>
      </c>
    </row>
    <row r="439" spans="1:21" ht="9.6" customHeight="1">
      <c r="A439" s="845">
        <v>45585</v>
      </c>
      <c r="B439" s="846"/>
      <c r="C439" s="845" t="s">
        <v>1227</v>
      </c>
      <c r="D439" s="847"/>
      <c r="E439" s="847"/>
      <c r="F439" s="847"/>
      <c r="G439" s="847"/>
      <c r="H439" s="847"/>
      <c r="I439" s="847"/>
      <c r="J439" s="847"/>
      <c r="K439" s="847"/>
      <c r="L439" s="847"/>
      <c r="M439" s="847"/>
      <c r="N439" s="847"/>
      <c r="O439" s="847"/>
      <c r="P439" s="847"/>
      <c r="Q439" s="846"/>
      <c r="R439" s="848" t="s">
        <v>645</v>
      </c>
      <c r="S439" s="849"/>
      <c r="T439" s="850"/>
      <c r="U439" s="559">
        <v>292.72000000000003</v>
      </c>
    </row>
    <row r="440" spans="1:21" ht="9.6" customHeight="1">
      <c r="A440" s="845">
        <v>45590</v>
      </c>
      <c r="B440" s="846"/>
      <c r="C440" s="845" t="s">
        <v>1034</v>
      </c>
      <c r="D440" s="847"/>
      <c r="E440" s="847"/>
      <c r="F440" s="847"/>
      <c r="G440" s="847"/>
      <c r="H440" s="847"/>
      <c r="I440" s="847"/>
      <c r="J440" s="847"/>
      <c r="K440" s="847"/>
      <c r="L440" s="847"/>
      <c r="M440" s="847"/>
      <c r="N440" s="847"/>
      <c r="O440" s="847"/>
      <c r="P440" s="847"/>
      <c r="Q440" s="846"/>
      <c r="R440" s="848" t="s">
        <v>643</v>
      </c>
      <c r="S440" s="849"/>
      <c r="T440" s="850"/>
      <c r="U440" s="559">
        <v>113.73</v>
      </c>
    </row>
    <row r="441" spans="1:21" ht="9.6" customHeight="1">
      <c r="A441" s="845">
        <v>45595</v>
      </c>
      <c r="B441" s="846"/>
      <c r="C441" s="845" t="s">
        <v>1035</v>
      </c>
      <c r="D441" s="847"/>
      <c r="E441" s="847"/>
      <c r="F441" s="847"/>
      <c r="G441" s="847"/>
      <c r="H441" s="847"/>
      <c r="I441" s="847"/>
      <c r="J441" s="847"/>
      <c r="K441" s="847"/>
      <c r="L441" s="847"/>
      <c r="M441" s="847"/>
      <c r="N441" s="847"/>
      <c r="O441" s="847"/>
      <c r="P441" s="847"/>
      <c r="Q441" s="846"/>
      <c r="R441" s="848" t="s">
        <v>643</v>
      </c>
      <c r="S441" s="849"/>
      <c r="T441" s="850"/>
      <c r="U441" s="558">
        <v>49.16</v>
      </c>
    </row>
    <row r="442" spans="1:21" ht="9.6" customHeight="1">
      <c r="A442" s="845">
        <v>45600</v>
      </c>
      <c r="B442" s="846"/>
      <c r="C442" s="845" t="s">
        <v>1036</v>
      </c>
      <c r="D442" s="847"/>
      <c r="E442" s="847"/>
      <c r="F442" s="847"/>
      <c r="G442" s="847"/>
      <c r="H442" s="847"/>
      <c r="I442" s="847"/>
      <c r="J442" s="847"/>
      <c r="K442" s="847"/>
      <c r="L442" s="847"/>
      <c r="M442" s="847"/>
      <c r="N442" s="847"/>
      <c r="O442" s="847"/>
      <c r="P442" s="847"/>
      <c r="Q442" s="846"/>
      <c r="R442" s="848" t="s">
        <v>645</v>
      </c>
      <c r="S442" s="849"/>
      <c r="T442" s="850"/>
      <c r="U442" s="559">
        <v>471.28</v>
      </c>
    </row>
    <row r="443" spans="1:21" ht="9.6" customHeight="1">
      <c r="A443" s="845">
        <v>45605</v>
      </c>
      <c r="B443" s="846"/>
      <c r="C443" s="845" t="s">
        <v>1037</v>
      </c>
      <c r="D443" s="847"/>
      <c r="E443" s="847"/>
      <c r="F443" s="847"/>
      <c r="G443" s="847"/>
      <c r="H443" s="847"/>
      <c r="I443" s="847"/>
      <c r="J443" s="847"/>
      <c r="K443" s="847"/>
      <c r="L443" s="847"/>
      <c r="M443" s="847"/>
      <c r="N443" s="847"/>
      <c r="O443" s="847"/>
      <c r="P443" s="847"/>
      <c r="Q443" s="846"/>
      <c r="R443" s="848" t="s">
        <v>645</v>
      </c>
      <c r="S443" s="849"/>
      <c r="T443" s="850"/>
      <c r="U443" s="558">
        <v>13</v>
      </c>
    </row>
    <row r="444" spans="1:21" ht="9.6" customHeight="1">
      <c r="A444" s="851">
        <v>51</v>
      </c>
      <c r="B444" s="852"/>
      <c r="C444" s="851" t="s">
        <v>1038</v>
      </c>
      <c r="D444" s="853"/>
      <c r="E444" s="853"/>
      <c r="F444" s="853"/>
      <c r="G444" s="853"/>
      <c r="H444" s="853"/>
      <c r="I444" s="853"/>
      <c r="J444" s="853"/>
      <c r="K444" s="853"/>
      <c r="L444" s="853"/>
      <c r="M444" s="853"/>
      <c r="N444" s="853"/>
      <c r="O444" s="853"/>
      <c r="P444" s="853"/>
      <c r="Q444" s="853"/>
      <c r="R444" s="853"/>
      <c r="S444" s="853"/>
      <c r="T444" s="853"/>
      <c r="U444" s="852"/>
    </row>
    <row r="445" spans="1:21" ht="9.6" customHeight="1">
      <c r="A445" s="845">
        <v>45005</v>
      </c>
      <c r="B445" s="846"/>
      <c r="C445" s="845" t="s">
        <v>1039</v>
      </c>
      <c r="D445" s="847"/>
      <c r="E445" s="847"/>
      <c r="F445" s="847"/>
      <c r="G445" s="847"/>
      <c r="H445" s="847"/>
      <c r="I445" s="847"/>
      <c r="J445" s="847"/>
      <c r="K445" s="847"/>
      <c r="L445" s="847"/>
      <c r="M445" s="847"/>
      <c r="N445" s="847"/>
      <c r="O445" s="847"/>
      <c r="P445" s="847"/>
      <c r="Q445" s="846"/>
      <c r="R445" s="848" t="s">
        <v>645</v>
      </c>
      <c r="S445" s="849"/>
      <c r="T445" s="850"/>
      <c r="U445" s="559">
        <v>116.84</v>
      </c>
    </row>
    <row r="446" spans="1:21" ht="9.6" customHeight="1">
      <c r="A446" s="845">
        <v>45010</v>
      </c>
      <c r="B446" s="846"/>
      <c r="C446" s="845" t="s">
        <v>1040</v>
      </c>
      <c r="D446" s="847"/>
      <c r="E446" s="847"/>
      <c r="F446" s="847"/>
      <c r="G446" s="847"/>
      <c r="H446" s="847"/>
      <c r="I446" s="847"/>
      <c r="J446" s="847"/>
      <c r="K446" s="847"/>
      <c r="L446" s="847"/>
      <c r="M446" s="847"/>
      <c r="N446" s="847"/>
      <c r="O446" s="847"/>
      <c r="P446" s="847"/>
      <c r="Q446" s="846"/>
      <c r="R446" s="848" t="s">
        <v>645</v>
      </c>
      <c r="S446" s="849"/>
      <c r="T446" s="850"/>
      <c r="U446" s="559">
        <v>150.87</v>
      </c>
    </row>
    <row r="447" spans="1:21" ht="9.6" customHeight="1">
      <c r="A447" s="845">
        <v>45015</v>
      </c>
      <c r="B447" s="846"/>
      <c r="C447" s="845" t="s">
        <v>1041</v>
      </c>
      <c r="D447" s="847"/>
      <c r="E447" s="847"/>
      <c r="F447" s="847"/>
      <c r="G447" s="847"/>
      <c r="H447" s="847"/>
      <c r="I447" s="847"/>
      <c r="J447" s="847"/>
      <c r="K447" s="847"/>
      <c r="L447" s="847"/>
      <c r="M447" s="847"/>
      <c r="N447" s="847"/>
      <c r="O447" s="847"/>
      <c r="P447" s="847"/>
      <c r="Q447" s="846"/>
      <c r="R447" s="848" t="s">
        <v>645</v>
      </c>
      <c r="S447" s="849"/>
      <c r="T447" s="850"/>
      <c r="U447" s="559">
        <v>478.1</v>
      </c>
    </row>
    <row r="448" spans="1:21" ht="9.6" customHeight="1">
      <c r="A448" s="845">
        <v>45020</v>
      </c>
      <c r="B448" s="846"/>
      <c r="C448" s="845" t="s">
        <v>1042</v>
      </c>
      <c r="D448" s="847"/>
      <c r="E448" s="847"/>
      <c r="F448" s="847"/>
      <c r="G448" s="847"/>
      <c r="H448" s="847"/>
      <c r="I448" s="847"/>
      <c r="J448" s="847"/>
      <c r="K448" s="847"/>
      <c r="L448" s="847"/>
      <c r="M448" s="847"/>
      <c r="N448" s="847"/>
      <c r="O448" s="847"/>
      <c r="P448" s="847"/>
      <c r="Q448" s="846"/>
      <c r="R448" s="848" t="s">
        <v>645</v>
      </c>
      <c r="S448" s="849"/>
      <c r="T448" s="850"/>
      <c r="U448" s="557">
        <v>9.74</v>
      </c>
    </row>
    <row r="449" spans="1:21" ht="9.6" customHeight="1">
      <c r="A449" s="851">
        <v>122339</v>
      </c>
      <c r="B449" s="852"/>
      <c r="C449" s="851" t="s">
        <v>1228</v>
      </c>
      <c r="D449" s="853"/>
      <c r="E449" s="853"/>
      <c r="F449" s="853"/>
      <c r="G449" s="853"/>
      <c r="H449" s="853"/>
      <c r="I449" s="853"/>
      <c r="J449" s="853"/>
      <c r="K449" s="853"/>
      <c r="L449" s="853"/>
      <c r="M449" s="853"/>
      <c r="N449" s="853"/>
      <c r="O449" s="853"/>
      <c r="P449" s="853"/>
      <c r="Q449" s="853"/>
      <c r="R449" s="853"/>
      <c r="S449" s="853"/>
      <c r="T449" s="853"/>
      <c r="U449" s="852"/>
    </row>
    <row r="450" spans="1:21" ht="9.6" customHeight="1">
      <c r="A450" s="845">
        <v>45265</v>
      </c>
      <c r="B450" s="846"/>
      <c r="C450" s="845" t="s">
        <v>1229</v>
      </c>
      <c r="D450" s="847"/>
      <c r="E450" s="847"/>
      <c r="F450" s="847"/>
      <c r="G450" s="847"/>
      <c r="H450" s="847"/>
      <c r="I450" s="847"/>
      <c r="J450" s="847"/>
      <c r="K450" s="847"/>
      <c r="L450" s="847"/>
      <c r="M450" s="847"/>
      <c r="N450" s="847"/>
      <c r="O450" s="847"/>
      <c r="P450" s="847"/>
      <c r="Q450" s="846"/>
      <c r="R450" s="848" t="s">
        <v>793</v>
      </c>
      <c r="S450" s="849"/>
      <c r="T450" s="850"/>
      <c r="U450" s="559">
        <v>254.87</v>
      </c>
    </row>
    <row r="451" spans="1:21" ht="9.6" customHeight="1">
      <c r="A451" s="845">
        <v>45266</v>
      </c>
      <c r="B451" s="846"/>
      <c r="C451" s="845" t="s">
        <v>1230</v>
      </c>
      <c r="D451" s="847"/>
      <c r="E451" s="847"/>
      <c r="F451" s="847"/>
      <c r="G451" s="847"/>
      <c r="H451" s="847"/>
      <c r="I451" s="847"/>
      <c r="J451" s="847"/>
      <c r="K451" s="847"/>
      <c r="L451" s="847"/>
      <c r="M451" s="847"/>
      <c r="N451" s="847"/>
      <c r="O451" s="847"/>
      <c r="P451" s="847"/>
      <c r="Q451" s="846"/>
      <c r="R451" s="848" t="s">
        <v>793</v>
      </c>
      <c r="S451" s="849"/>
      <c r="T451" s="850"/>
      <c r="U451" s="559">
        <v>354.87</v>
      </c>
    </row>
    <row r="452" spans="1:21" ht="9.6" customHeight="1">
      <c r="A452" s="845">
        <v>45275</v>
      </c>
      <c r="B452" s="846"/>
      <c r="C452" s="845" t="s">
        <v>1231</v>
      </c>
      <c r="D452" s="847"/>
      <c r="E452" s="847"/>
      <c r="F452" s="847"/>
      <c r="G452" s="847"/>
      <c r="H452" s="847"/>
      <c r="I452" s="847"/>
      <c r="J452" s="847"/>
      <c r="K452" s="847"/>
      <c r="L452" s="847"/>
      <c r="M452" s="847"/>
      <c r="N452" s="847"/>
      <c r="O452" s="847"/>
      <c r="P452" s="847"/>
      <c r="Q452" s="846"/>
      <c r="R452" s="848" t="s">
        <v>793</v>
      </c>
      <c r="S452" s="849"/>
      <c r="T452" s="850"/>
      <c r="U452" s="560">
        <v>1911.87</v>
      </c>
    </row>
    <row r="453" spans="1:21" ht="9.6" customHeight="1">
      <c r="A453" s="845">
        <v>45276</v>
      </c>
      <c r="B453" s="846"/>
      <c r="C453" s="845" t="s">
        <v>1232</v>
      </c>
      <c r="D453" s="847"/>
      <c r="E453" s="847"/>
      <c r="F453" s="847"/>
      <c r="G453" s="847"/>
      <c r="H453" s="847"/>
      <c r="I453" s="847"/>
      <c r="J453" s="847"/>
      <c r="K453" s="847"/>
      <c r="L453" s="847"/>
      <c r="M453" s="847"/>
      <c r="N453" s="847"/>
      <c r="O453" s="847"/>
      <c r="P453" s="847"/>
      <c r="Q453" s="846"/>
      <c r="R453" s="848" t="s">
        <v>793</v>
      </c>
      <c r="S453" s="849"/>
      <c r="T453" s="850"/>
      <c r="U453" s="560">
        <v>2921.78</v>
      </c>
    </row>
    <row r="454" spans="1:21" ht="9.6" customHeight="1">
      <c r="A454" s="845">
        <v>45285</v>
      </c>
      <c r="B454" s="846"/>
      <c r="C454" s="845" t="s">
        <v>1233</v>
      </c>
      <c r="D454" s="847"/>
      <c r="E454" s="847"/>
      <c r="F454" s="847"/>
      <c r="G454" s="847"/>
      <c r="H454" s="847"/>
      <c r="I454" s="847"/>
      <c r="J454" s="847"/>
      <c r="K454" s="847"/>
      <c r="L454" s="847"/>
      <c r="M454" s="847"/>
      <c r="N454" s="847"/>
      <c r="O454" s="847"/>
      <c r="P454" s="847"/>
      <c r="Q454" s="846"/>
      <c r="R454" s="848" t="s">
        <v>793</v>
      </c>
      <c r="S454" s="849"/>
      <c r="T454" s="850"/>
      <c r="U454" s="560">
        <v>1682.36</v>
      </c>
    </row>
    <row r="455" spans="1:21" ht="9.6" customHeight="1">
      <c r="A455" s="845">
        <v>45286</v>
      </c>
      <c r="B455" s="846"/>
      <c r="C455" s="845" t="s">
        <v>1234</v>
      </c>
      <c r="D455" s="847"/>
      <c r="E455" s="847"/>
      <c r="F455" s="847"/>
      <c r="G455" s="847"/>
      <c r="H455" s="847"/>
      <c r="I455" s="847"/>
      <c r="J455" s="847"/>
      <c r="K455" s="847"/>
      <c r="L455" s="847"/>
      <c r="M455" s="847"/>
      <c r="N455" s="847"/>
      <c r="O455" s="847"/>
      <c r="P455" s="847"/>
      <c r="Q455" s="846"/>
      <c r="R455" s="848" t="s">
        <v>793</v>
      </c>
      <c r="S455" s="849"/>
      <c r="T455" s="850"/>
      <c r="U455" s="560">
        <v>2241.84</v>
      </c>
    </row>
    <row r="456" spans="1:21" ht="9.6" customHeight="1">
      <c r="A456" s="845">
        <v>45291</v>
      </c>
      <c r="B456" s="846"/>
      <c r="C456" s="845" t="s">
        <v>1235</v>
      </c>
      <c r="D456" s="847"/>
      <c r="E456" s="847"/>
      <c r="F456" s="847"/>
      <c r="G456" s="847"/>
      <c r="H456" s="847"/>
      <c r="I456" s="847"/>
      <c r="J456" s="847"/>
      <c r="K456" s="847"/>
      <c r="L456" s="847"/>
      <c r="M456" s="847"/>
      <c r="N456" s="847"/>
      <c r="O456" s="847"/>
      <c r="P456" s="847"/>
      <c r="Q456" s="846"/>
      <c r="R456" s="848" t="s">
        <v>645</v>
      </c>
      <c r="S456" s="849"/>
      <c r="T456" s="850"/>
      <c r="U456" s="559">
        <v>739.86</v>
      </c>
    </row>
    <row r="457" spans="1:21" ht="9.6" customHeight="1">
      <c r="A457" s="851">
        <v>53</v>
      </c>
      <c r="B457" s="852"/>
      <c r="C457" s="851" t="s">
        <v>1049</v>
      </c>
      <c r="D457" s="853"/>
      <c r="E457" s="853"/>
      <c r="F457" s="853"/>
      <c r="G457" s="853"/>
      <c r="H457" s="853"/>
      <c r="I457" s="853"/>
      <c r="J457" s="853"/>
      <c r="K457" s="853"/>
      <c r="L457" s="853"/>
      <c r="M457" s="853"/>
      <c r="N457" s="853"/>
      <c r="O457" s="853"/>
      <c r="P457" s="853"/>
      <c r="Q457" s="853"/>
      <c r="R457" s="853"/>
      <c r="S457" s="853"/>
      <c r="T457" s="853"/>
      <c r="U457" s="852"/>
    </row>
    <row r="458" spans="1:21" ht="9.6" customHeight="1">
      <c r="A458" s="845">
        <v>45065</v>
      </c>
      <c r="B458" s="846"/>
      <c r="C458" s="845" t="s">
        <v>1050</v>
      </c>
      <c r="D458" s="847"/>
      <c r="E458" s="847"/>
      <c r="F458" s="847"/>
      <c r="G458" s="847"/>
      <c r="H458" s="847"/>
      <c r="I458" s="847"/>
      <c r="J458" s="847"/>
      <c r="K458" s="847"/>
      <c r="L458" s="847"/>
      <c r="M458" s="847"/>
      <c r="N458" s="847"/>
      <c r="O458" s="847"/>
      <c r="P458" s="847"/>
      <c r="Q458" s="846"/>
      <c r="R458" s="848" t="s">
        <v>645</v>
      </c>
      <c r="S458" s="849"/>
      <c r="T458" s="850"/>
      <c r="U458" s="559">
        <v>708.76</v>
      </c>
    </row>
    <row r="459" spans="1:21" ht="9.6" customHeight="1">
      <c r="A459" s="845">
        <v>45070</v>
      </c>
      <c r="B459" s="846"/>
      <c r="C459" s="845" t="s">
        <v>1051</v>
      </c>
      <c r="D459" s="847"/>
      <c r="E459" s="847"/>
      <c r="F459" s="847"/>
      <c r="G459" s="847"/>
      <c r="H459" s="847"/>
      <c r="I459" s="847"/>
      <c r="J459" s="847"/>
      <c r="K459" s="847"/>
      <c r="L459" s="847"/>
      <c r="M459" s="847"/>
      <c r="N459" s="847"/>
      <c r="O459" s="847"/>
      <c r="P459" s="847"/>
      <c r="Q459" s="846"/>
      <c r="R459" s="848" t="s">
        <v>645</v>
      </c>
      <c r="S459" s="849"/>
      <c r="T459" s="850"/>
      <c r="U459" s="560">
        <v>1609.2</v>
      </c>
    </row>
    <row r="460" spans="1:21" ht="9.6" customHeight="1">
      <c r="A460" s="845">
        <v>45071</v>
      </c>
      <c r="B460" s="846"/>
      <c r="C460" s="845" t="s">
        <v>1052</v>
      </c>
      <c r="D460" s="847"/>
      <c r="E460" s="847"/>
      <c r="F460" s="847"/>
      <c r="G460" s="847"/>
      <c r="H460" s="847"/>
      <c r="I460" s="847"/>
      <c r="J460" s="847"/>
      <c r="K460" s="847"/>
      <c r="L460" s="847"/>
      <c r="M460" s="847"/>
      <c r="N460" s="847"/>
      <c r="O460" s="847"/>
      <c r="P460" s="847"/>
      <c r="Q460" s="846"/>
      <c r="R460" s="848" t="s">
        <v>645</v>
      </c>
      <c r="S460" s="849"/>
      <c r="T460" s="850"/>
      <c r="U460" s="560">
        <v>2421.88</v>
      </c>
    </row>
    <row r="461" spans="1:21" ht="9.6" customHeight="1">
      <c r="A461" s="845">
        <v>45074</v>
      </c>
      <c r="B461" s="846"/>
      <c r="C461" s="845" t="s">
        <v>1053</v>
      </c>
      <c r="D461" s="847"/>
      <c r="E461" s="847"/>
      <c r="F461" s="847"/>
      <c r="G461" s="847"/>
      <c r="H461" s="847"/>
      <c r="I461" s="847"/>
      <c r="J461" s="847"/>
      <c r="K461" s="847"/>
      <c r="L461" s="847"/>
      <c r="M461" s="847"/>
      <c r="N461" s="847"/>
      <c r="O461" s="847"/>
      <c r="P461" s="847"/>
      <c r="Q461" s="846"/>
      <c r="R461" s="848" t="s">
        <v>645</v>
      </c>
      <c r="S461" s="849"/>
      <c r="T461" s="850"/>
      <c r="U461" s="559">
        <v>853.13</v>
      </c>
    </row>
    <row r="462" spans="1:21" ht="9.6" customHeight="1">
      <c r="A462" s="845">
        <v>45075</v>
      </c>
      <c r="B462" s="846"/>
      <c r="C462" s="845" t="s">
        <v>1054</v>
      </c>
      <c r="D462" s="847"/>
      <c r="E462" s="847"/>
      <c r="F462" s="847"/>
      <c r="G462" s="847"/>
      <c r="H462" s="847"/>
      <c r="I462" s="847"/>
      <c r="J462" s="847"/>
      <c r="K462" s="847"/>
      <c r="L462" s="847"/>
      <c r="M462" s="847"/>
      <c r="N462" s="847"/>
      <c r="O462" s="847"/>
      <c r="P462" s="847"/>
      <c r="Q462" s="846"/>
      <c r="R462" s="848" t="s">
        <v>645</v>
      </c>
      <c r="S462" s="849"/>
      <c r="T462" s="850"/>
      <c r="U462" s="560">
        <v>1931.04</v>
      </c>
    </row>
    <row r="463" spans="1:21" ht="9.6" customHeight="1">
      <c r="A463" s="845">
        <v>45080</v>
      </c>
      <c r="B463" s="846"/>
      <c r="C463" s="845" t="s">
        <v>1055</v>
      </c>
      <c r="D463" s="847"/>
      <c r="E463" s="847"/>
      <c r="F463" s="847"/>
      <c r="G463" s="847"/>
      <c r="H463" s="847"/>
      <c r="I463" s="847"/>
      <c r="J463" s="847"/>
      <c r="K463" s="847"/>
      <c r="L463" s="847"/>
      <c r="M463" s="847"/>
      <c r="N463" s="847"/>
      <c r="O463" s="847"/>
      <c r="P463" s="847"/>
      <c r="Q463" s="846"/>
      <c r="R463" s="848" t="s">
        <v>645</v>
      </c>
      <c r="S463" s="849"/>
      <c r="T463" s="850"/>
      <c r="U463" s="560">
        <v>4353.67</v>
      </c>
    </row>
    <row r="464" spans="1:21" ht="9.6" customHeight="1">
      <c r="A464" s="851">
        <v>54</v>
      </c>
      <c r="B464" s="852"/>
      <c r="C464" s="851" t="s">
        <v>1056</v>
      </c>
      <c r="D464" s="853"/>
      <c r="E464" s="853"/>
      <c r="F464" s="853"/>
      <c r="G464" s="853"/>
      <c r="H464" s="853"/>
      <c r="I464" s="853"/>
      <c r="J464" s="853"/>
      <c r="K464" s="853"/>
      <c r="L464" s="853"/>
      <c r="M464" s="853"/>
      <c r="N464" s="853"/>
      <c r="O464" s="853"/>
      <c r="P464" s="853"/>
      <c r="Q464" s="853"/>
      <c r="R464" s="853"/>
      <c r="S464" s="853"/>
      <c r="T464" s="853"/>
      <c r="U464" s="852"/>
    </row>
    <row r="465" spans="1:21" ht="9.6" customHeight="1">
      <c r="A465" s="845">
        <v>45085</v>
      </c>
      <c r="B465" s="846"/>
      <c r="C465" s="845" t="s">
        <v>1057</v>
      </c>
      <c r="D465" s="847"/>
      <c r="E465" s="847"/>
      <c r="F465" s="847"/>
      <c r="G465" s="847"/>
      <c r="H465" s="847"/>
      <c r="I465" s="847"/>
      <c r="J465" s="847"/>
      <c r="K465" s="847"/>
      <c r="L465" s="847"/>
      <c r="M465" s="847"/>
      <c r="N465" s="847"/>
      <c r="O465" s="847"/>
      <c r="P465" s="847"/>
      <c r="Q465" s="846"/>
      <c r="R465" s="848" t="s">
        <v>645</v>
      </c>
      <c r="S465" s="849"/>
      <c r="T465" s="850"/>
      <c r="U465" s="560">
        <v>1794.06</v>
      </c>
    </row>
    <row r="466" spans="1:21" ht="9.6" customHeight="1">
      <c r="A466" s="845">
        <v>45090</v>
      </c>
      <c r="B466" s="846"/>
      <c r="C466" s="845" t="s">
        <v>1058</v>
      </c>
      <c r="D466" s="847"/>
      <c r="E466" s="847"/>
      <c r="F466" s="847"/>
      <c r="G466" s="847"/>
      <c r="H466" s="847"/>
      <c r="I466" s="847"/>
      <c r="J466" s="847"/>
      <c r="K466" s="847"/>
      <c r="L466" s="847"/>
      <c r="M466" s="847"/>
      <c r="N466" s="847"/>
      <c r="O466" s="847"/>
      <c r="P466" s="847"/>
      <c r="Q466" s="846"/>
      <c r="R466" s="848" t="s">
        <v>645</v>
      </c>
      <c r="S466" s="849"/>
      <c r="T466" s="850"/>
      <c r="U466" s="560">
        <v>2466.81</v>
      </c>
    </row>
    <row r="467" spans="1:21" ht="9.6" customHeight="1">
      <c r="A467" s="845">
        <v>45095</v>
      </c>
      <c r="B467" s="846"/>
      <c r="C467" s="845" t="s">
        <v>1059</v>
      </c>
      <c r="D467" s="847"/>
      <c r="E467" s="847"/>
      <c r="F467" s="847"/>
      <c r="G467" s="847"/>
      <c r="H467" s="847"/>
      <c r="I467" s="847"/>
      <c r="J467" s="847"/>
      <c r="K467" s="847"/>
      <c r="L467" s="847"/>
      <c r="M467" s="847"/>
      <c r="N467" s="847"/>
      <c r="O467" s="847"/>
      <c r="P467" s="847"/>
      <c r="Q467" s="846"/>
      <c r="R467" s="848" t="s">
        <v>645</v>
      </c>
      <c r="S467" s="849"/>
      <c r="T467" s="850"/>
      <c r="U467" s="560">
        <v>2816.12</v>
      </c>
    </row>
    <row r="468" spans="1:21" ht="9.6" customHeight="1">
      <c r="A468" s="845">
        <v>45100</v>
      </c>
      <c r="B468" s="846"/>
      <c r="C468" s="845" t="s">
        <v>1060</v>
      </c>
      <c r="D468" s="847"/>
      <c r="E468" s="847"/>
      <c r="F468" s="847"/>
      <c r="G468" s="847"/>
      <c r="H468" s="847"/>
      <c r="I468" s="847"/>
      <c r="J468" s="847"/>
      <c r="K468" s="847"/>
      <c r="L468" s="847"/>
      <c r="M468" s="847"/>
      <c r="N468" s="847"/>
      <c r="O468" s="847"/>
      <c r="P468" s="847"/>
      <c r="Q468" s="846"/>
      <c r="R468" s="848" t="s">
        <v>645</v>
      </c>
      <c r="S468" s="849"/>
      <c r="T468" s="850"/>
      <c r="U468" s="560">
        <v>3520.12</v>
      </c>
    </row>
    <row r="469" spans="1:21" ht="9.6" customHeight="1">
      <c r="A469" s="845">
        <v>45104</v>
      </c>
      <c r="B469" s="846"/>
      <c r="C469" s="845" t="s">
        <v>1061</v>
      </c>
      <c r="D469" s="847"/>
      <c r="E469" s="847"/>
      <c r="F469" s="847"/>
      <c r="G469" s="847"/>
      <c r="H469" s="847"/>
      <c r="I469" s="847"/>
      <c r="J469" s="847"/>
      <c r="K469" s="847"/>
      <c r="L469" s="847"/>
      <c r="M469" s="847"/>
      <c r="N469" s="847"/>
      <c r="O469" s="847"/>
      <c r="P469" s="847"/>
      <c r="Q469" s="846"/>
      <c r="R469" s="848" t="s">
        <v>645</v>
      </c>
      <c r="S469" s="849"/>
      <c r="T469" s="850"/>
      <c r="U469" s="560">
        <v>4304.6499999999996</v>
      </c>
    </row>
    <row r="470" spans="1:21" ht="9.6" customHeight="1">
      <c r="A470" s="845">
        <v>45105</v>
      </c>
      <c r="B470" s="846"/>
      <c r="C470" s="845" t="s">
        <v>1062</v>
      </c>
      <c r="D470" s="847"/>
      <c r="E470" s="847"/>
      <c r="F470" s="847"/>
      <c r="G470" s="847"/>
      <c r="H470" s="847"/>
      <c r="I470" s="847"/>
      <c r="J470" s="847"/>
      <c r="K470" s="847"/>
      <c r="L470" s="847"/>
      <c r="M470" s="847"/>
      <c r="N470" s="847"/>
      <c r="O470" s="847"/>
      <c r="P470" s="847"/>
      <c r="Q470" s="846"/>
      <c r="R470" s="848" t="s">
        <v>645</v>
      </c>
      <c r="S470" s="849"/>
      <c r="T470" s="850"/>
      <c r="U470" s="560">
        <v>7234.69</v>
      </c>
    </row>
    <row r="471" spans="1:21" ht="9.6" customHeight="1">
      <c r="A471" s="851">
        <v>56</v>
      </c>
      <c r="B471" s="852"/>
      <c r="C471" s="851" t="s">
        <v>1066</v>
      </c>
      <c r="D471" s="853"/>
      <c r="E471" s="853"/>
      <c r="F471" s="853"/>
      <c r="G471" s="853"/>
      <c r="H471" s="853"/>
      <c r="I471" s="853"/>
      <c r="J471" s="853"/>
      <c r="K471" s="853"/>
      <c r="L471" s="853"/>
      <c r="M471" s="853"/>
      <c r="N471" s="853"/>
      <c r="O471" s="853"/>
      <c r="P471" s="853"/>
      <c r="Q471" s="853"/>
      <c r="R471" s="853"/>
      <c r="S471" s="853"/>
      <c r="T471" s="853"/>
      <c r="U471" s="852"/>
    </row>
    <row r="472" spans="1:21" ht="9.6" customHeight="1">
      <c r="A472" s="845">
        <v>45135</v>
      </c>
      <c r="B472" s="846"/>
      <c r="C472" s="845" t="s">
        <v>1067</v>
      </c>
      <c r="D472" s="847"/>
      <c r="E472" s="847"/>
      <c r="F472" s="847"/>
      <c r="G472" s="847"/>
      <c r="H472" s="847"/>
      <c r="I472" s="847"/>
      <c r="J472" s="847"/>
      <c r="K472" s="847"/>
      <c r="L472" s="847"/>
      <c r="M472" s="847"/>
      <c r="N472" s="847"/>
      <c r="O472" s="847"/>
      <c r="P472" s="847"/>
      <c r="Q472" s="846"/>
      <c r="R472" s="848" t="s">
        <v>645</v>
      </c>
      <c r="S472" s="849"/>
      <c r="T472" s="850"/>
      <c r="U472" s="559">
        <v>132.01</v>
      </c>
    </row>
    <row r="473" spans="1:21" ht="9.6" customHeight="1">
      <c r="A473" s="845">
        <v>45140</v>
      </c>
      <c r="B473" s="846"/>
      <c r="C473" s="845" t="s">
        <v>1068</v>
      </c>
      <c r="D473" s="847"/>
      <c r="E473" s="847"/>
      <c r="F473" s="847"/>
      <c r="G473" s="847"/>
      <c r="H473" s="847"/>
      <c r="I473" s="847"/>
      <c r="J473" s="847"/>
      <c r="K473" s="847"/>
      <c r="L473" s="847"/>
      <c r="M473" s="847"/>
      <c r="N473" s="847"/>
      <c r="O473" s="847"/>
      <c r="P473" s="847"/>
      <c r="Q473" s="846"/>
      <c r="R473" s="848" t="s">
        <v>645</v>
      </c>
      <c r="S473" s="849"/>
      <c r="T473" s="850"/>
      <c r="U473" s="558">
        <v>78.73</v>
      </c>
    </row>
    <row r="474" spans="1:21" ht="9.6" customHeight="1">
      <c r="A474" s="851">
        <v>122312</v>
      </c>
      <c r="B474" s="852"/>
      <c r="C474" s="851" t="s">
        <v>1236</v>
      </c>
      <c r="D474" s="853"/>
      <c r="E474" s="853"/>
      <c r="F474" s="853"/>
      <c r="G474" s="853"/>
      <c r="H474" s="853"/>
      <c r="I474" s="853"/>
      <c r="J474" s="853"/>
      <c r="K474" s="853"/>
      <c r="L474" s="853"/>
      <c r="M474" s="853"/>
      <c r="N474" s="853"/>
      <c r="O474" s="853"/>
      <c r="P474" s="853"/>
      <c r="Q474" s="853"/>
      <c r="R474" s="853"/>
      <c r="S474" s="853"/>
      <c r="T474" s="853"/>
      <c r="U474" s="852"/>
    </row>
    <row r="475" spans="1:21" ht="19.350000000000001" customHeight="1">
      <c r="A475" s="845">
        <v>45033</v>
      </c>
      <c r="B475" s="846"/>
      <c r="C475" s="845" t="s">
        <v>1237</v>
      </c>
      <c r="D475" s="847"/>
      <c r="E475" s="847"/>
      <c r="F475" s="847"/>
      <c r="G475" s="847"/>
      <c r="H475" s="847"/>
      <c r="I475" s="847"/>
      <c r="J475" s="847"/>
      <c r="K475" s="847"/>
      <c r="L475" s="847"/>
      <c r="M475" s="847"/>
      <c r="N475" s="847"/>
      <c r="O475" s="847"/>
      <c r="P475" s="847"/>
      <c r="Q475" s="846"/>
      <c r="R475" s="848" t="s">
        <v>643</v>
      </c>
      <c r="S475" s="849"/>
      <c r="T475" s="850"/>
      <c r="U475" s="559">
        <v>196.01</v>
      </c>
    </row>
    <row r="476" spans="1:21" ht="19.350000000000001" customHeight="1">
      <c r="A476" s="845">
        <v>45038</v>
      </c>
      <c r="B476" s="846"/>
      <c r="C476" s="845" t="s">
        <v>1238</v>
      </c>
      <c r="D476" s="847"/>
      <c r="E476" s="847"/>
      <c r="F476" s="847"/>
      <c r="G476" s="847"/>
      <c r="H476" s="847"/>
      <c r="I476" s="847"/>
      <c r="J476" s="847"/>
      <c r="K476" s="847"/>
      <c r="L476" s="847"/>
      <c r="M476" s="847"/>
      <c r="N476" s="847"/>
      <c r="O476" s="847"/>
      <c r="P476" s="847"/>
      <c r="Q476" s="846"/>
      <c r="R476" s="848" t="s">
        <v>643</v>
      </c>
      <c r="S476" s="849"/>
      <c r="T476" s="850"/>
      <c r="U476" s="559">
        <v>240.5</v>
      </c>
    </row>
    <row r="477" spans="1:21" ht="19.350000000000001" customHeight="1">
      <c r="A477" s="845">
        <v>45145</v>
      </c>
      <c r="B477" s="846"/>
      <c r="C477" s="845" t="s">
        <v>1239</v>
      </c>
      <c r="D477" s="847"/>
      <c r="E477" s="847"/>
      <c r="F477" s="847"/>
      <c r="G477" s="847"/>
      <c r="H477" s="847"/>
      <c r="I477" s="847"/>
      <c r="J477" s="847"/>
      <c r="K477" s="847"/>
      <c r="L477" s="847"/>
      <c r="M477" s="847"/>
      <c r="N477" s="847"/>
      <c r="O477" s="847"/>
      <c r="P477" s="847"/>
      <c r="Q477" s="846"/>
      <c r="R477" s="848" t="s">
        <v>643</v>
      </c>
      <c r="S477" s="849"/>
      <c r="T477" s="850"/>
      <c r="U477" s="559">
        <v>108.63</v>
      </c>
    </row>
    <row r="478" spans="1:21" ht="19.350000000000001" customHeight="1">
      <c r="A478" s="845">
        <v>45150</v>
      </c>
      <c r="B478" s="846"/>
      <c r="C478" s="845" t="s">
        <v>1240</v>
      </c>
      <c r="D478" s="847"/>
      <c r="E478" s="847"/>
      <c r="F478" s="847"/>
      <c r="G478" s="847"/>
      <c r="H478" s="847"/>
      <c r="I478" s="847"/>
      <c r="J478" s="847"/>
      <c r="K478" s="847"/>
      <c r="L478" s="847"/>
      <c r="M478" s="847"/>
      <c r="N478" s="847"/>
      <c r="O478" s="847"/>
      <c r="P478" s="847"/>
      <c r="Q478" s="846"/>
      <c r="R478" s="848" t="s">
        <v>643</v>
      </c>
      <c r="S478" s="849"/>
      <c r="T478" s="850"/>
      <c r="U478" s="559">
        <v>124.9</v>
      </c>
    </row>
    <row r="479" spans="1:21" ht="9.6" customHeight="1">
      <c r="A479" s="845">
        <v>45155</v>
      </c>
      <c r="B479" s="846"/>
      <c r="C479" s="845" t="s">
        <v>1241</v>
      </c>
      <c r="D479" s="847"/>
      <c r="E479" s="847"/>
      <c r="F479" s="847"/>
      <c r="G479" s="847"/>
      <c r="H479" s="847"/>
      <c r="I479" s="847"/>
      <c r="J479" s="847"/>
      <c r="K479" s="847"/>
      <c r="L479" s="847"/>
      <c r="M479" s="847"/>
      <c r="N479" s="847"/>
      <c r="O479" s="847"/>
      <c r="P479" s="847"/>
      <c r="Q479" s="846"/>
      <c r="R479" s="848" t="s">
        <v>1044</v>
      </c>
      <c r="S479" s="849"/>
      <c r="T479" s="850"/>
      <c r="U479" s="558">
        <v>16.239999999999998</v>
      </c>
    </row>
    <row r="480" spans="1:21" ht="9.6" customHeight="1">
      <c r="A480" s="851">
        <v>122346</v>
      </c>
      <c r="B480" s="852"/>
      <c r="C480" s="851" t="s">
        <v>1242</v>
      </c>
      <c r="D480" s="853"/>
      <c r="E480" s="853"/>
      <c r="F480" s="853"/>
      <c r="G480" s="853"/>
      <c r="H480" s="853"/>
      <c r="I480" s="853"/>
      <c r="J480" s="853"/>
      <c r="K480" s="853"/>
      <c r="L480" s="853"/>
      <c r="M480" s="853"/>
      <c r="N480" s="853"/>
      <c r="O480" s="853"/>
      <c r="P480" s="853"/>
      <c r="Q480" s="853"/>
      <c r="R480" s="853"/>
      <c r="S480" s="853"/>
      <c r="T480" s="853"/>
      <c r="U480" s="852"/>
    </row>
    <row r="481" spans="1:21" ht="9.6" customHeight="1">
      <c r="A481" s="845">
        <v>45050</v>
      </c>
      <c r="B481" s="846"/>
      <c r="C481" s="845" t="s">
        <v>1045</v>
      </c>
      <c r="D481" s="847"/>
      <c r="E481" s="847"/>
      <c r="F481" s="847"/>
      <c r="G481" s="847"/>
      <c r="H481" s="847"/>
      <c r="I481" s="847"/>
      <c r="J481" s="847"/>
      <c r="K481" s="847"/>
      <c r="L481" s="847"/>
      <c r="M481" s="847"/>
      <c r="N481" s="847"/>
      <c r="O481" s="847"/>
      <c r="P481" s="847"/>
      <c r="Q481" s="846"/>
      <c r="R481" s="848" t="s">
        <v>645</v>
      </c>
      <c r="S481" s="849"/>
      <c r="T481" s="850"/>
      <c r="U481" s="559">
        <v>573.65</v>
      </c>
    </row>
    <row r="482" spans="1:21" ht="9.6" customHeight="1">
      <c r="A482" s="845">
        <v>45053</v>
      </c>
      <c r="B482" s="846"/>
      <c r="C482" s="845" t="s">
        <v>1243</v>
      </c>
      <c r="D482" s="847"/>
      <c r="E482" s="847"/>
      <c r="F482" s="847"/>
      <c r="G482" s="847"/>
      <c r="H482" s="847"/>
      <c r="I482" s="847"/>
      <c r="J482" s="847"/>
      <c r="K482" s="847"/>
      <c r="L482" s="847"/>
      <c r="M482" s="847"/>
      <c r="N482" s="847"/>
      <c r="O482" s="847"/>
      <c r="P482" s="847"/>
      <c r="Q482" s="846"/>
      <c r="R482" s="848" t="s">
        <v>645</v>
      </c>
      <c r="S482" s="849"/>
      <c r="T482" s="850"/>
      <c r="U482" s="559">
        <v>675.57</v>
      </c>
    </row>
    <row r="483" spans="1:21" ht="9.6" customHeight="1">
      <c r="A483" s="845">
        <v>45054</v>
      </c>
      <c r="B483" s="846"/>
      <c r="C483" s="845" t="s">
        <v>1244</v>
      </c>
      <c r="D483" s="847"/>
      <c r="E483" s="847"/>
      <c r="F483" s="847"/>
      <c r="G483" s="847"/>
      <c r="H483" s="847"/>
      <c r="I483" s="847"/>
      <c r="J483" s="847"/>
      <c r="K483" s="847"/>
      <c r="L483" s="847"/>
      <c r="M483" s="847"/>
      <c r="N483" s="847"/>
      <c r="O483" s="847"/>
      <c r="P483" s="847"/>
      <c r="Q483" s="846"/>
      <c r="R483" s="848" t="s">
        <v>645</v>
      </c>
      <c r="S483" s="849"/>
      <c r="T483" s="850"/>
      <c r="U483" s="559">
        <v>797.41</v>
      </c>
    </row>
    <row r="484" spans="1:21" ht="9.6" customHeight="1">
      <c r="A484" s="845">
        <v>45141</v>
      </c>
      <c r="B484" s="846"/>
      <c r="C484" s="845" t="s">
        <v>1245</v>
      </c>
      <c r="D484" s="847"/>
      <c r="E484" s="847"/>
      <c r="F484" s="847"/>
      <c r="G484" s="847"/>
      <c r="H484" s="847"/>
      <c r="I484" s="847"/>
      <c r="J484" s="847"/>
      <c r="K484" s="847"/>
      <c r="L484" s="847"/>
      <c r="M484" s="847"/>
      <c r="N484" s="847"/>
      <c r="O484" s="847"/>
      <c r="P484" s="847"/>
      <c r="Q484" s="846"/>
      <c r="R484" s="848" t="s">
        <v>645</v>
      </c>
      <c r="S484" s="849"/>
      <c r="T484" s="850"/>
      <c r="U484" s="559">
        <v>731.68</v>
      </c>
    </row>
    <row r="485" spans="1:21" ht="9.6" customHeight="1">
      <c r="A485" s="845">
        <v>45142</v>
      </c>
      <c r="B485" s="846"/>
      <c r="C485" s="845" t="s">
        <v>1246</v>
      </c>
      <c r="D485" s="847"/>
      <c r="E485" s="847"/>
      <c r="F485" s="847"/>
      <c r="G485" s="847"/>
      <c r="H485" s="847"/>
      <c r="I485" s="847"/>
      <c r="J485" s="847"/>
      <c r="K485" s="847"/>
      <c r="L485" s="847"/>
      <c r="M485" s="847"/>
      <c r="N485" s="847"/>
      <c r="O485" s="847"/>
      <c r="P485" s="847"/>
      <c r="Q485" s="846"/>
      <c r="R485" s="848" t="s">
        <v>645</v>
      </c>
      <c r="S485" s="849"/>
      <c r="T485" s="850"/>
      <c r="U485" s="559">
        <v>749.85</v>
      </c>
    </row>
    <row r="486" spans="1:21" ht="9.6" customHeight="1">
      <c r="A486" s="845">
        <v>45143</v>
      </c>
      <c r="B486" s="846"/>
      <c r="C486" s="845" t="s">
        <v>1247</v>
      </c>
      <c r="D486" s="847"/>
      <c r="E486" s="847"/>
      <c r="F486" s="847"/>
      <c r="G486" s="847"/>
      <c r="H486" s="847"/>
      <c r="I486" s="847"/>
      <c r="J486" s="847"/>
      <c r="K486" s="847"/>
      <c r="L486" s="847"/>
      <c r="M486" s="847"/>
      <c r="N486" s="847"/>
      <c r="O486" s="847"/>
      <c r="P486" s="847"/>
      <c r="Q486" s="846"/>
      <c r="R486" s="848" t="s">
        <v>645</v>
      </c>
      <c r="S486" s="849"/>
      <c r="T486" s="850"/>
      <c r="U486" s="559">
        <v>771.59</v>
      </c>
    </row>
    <row r="487" spans="1:21" ht="9.6" customHeight="1">
      <c r="A487" s="845">
        <v>45144</v>
      </c>
      <c r="B487" s="846"/>
      <c r="C487" s="845" t="s">
        <v>1248</v>
      </c>
      <c r="D487" s="847"/>
      <c r="E487" s="847"/>
      <c r="F487" s="847"/>
      <c r="G487" s="847"/>
      <c r="H487" s="847"/>
      <c r="I487" s="847"/>
      <c r="J487" s="847"/>
      <c r="K487" s="847"/>
      <c r="L487" s="847"/>
      <c r="M487" s="847"/>
      <c r="N487" s="847"/>
      <c r="O487" s="847"/>
      <c r="P487" s="847"/>
      <c r="Q487" s="846"/>
      <c r="R487" s="848" t="s">
        <v>645</v>
      </c>
      <c r="S487" s="849"/>
      <c r="T487" s="850"/>
      <c r="U487" s="559">
        <v>833.87</v>
      </c>
    </row>
    <row r="488" spans="1:21" ht="9.6" customHeight="1">
      <c r="A488" s="845">
        <v>45146</v>
      </c>
      <c r="B488" s="846"/>
      <c r="C488" s="845" t="s">
        <v>1249</v>
      </c>
      <c r="D488" s="847"/>
      <c r="E488" s="847"/>
      <c r="F488" s="847"/>
      <c r="G488" s="847"/>
      <c r="H488" s="847"/>
      <c r="I488" s="847"/>
      <c r="J488" s="847"/>
      <c r="K488" s="847"/>
      <c r="L488" s="847"/>
      <c r="M488" s="847"/>
      <c r="N488" s="847"/>
      <c r="O488" s="847"/>
      <c r="P488" s="847"/>
      <c r="Q488" s="846"/>
      <c r="R488" s="848" t="s">
        <v>645</v>
      </c>
      <c r="S488" s="849"/>
      <c r="T488" s="850"/>
      <c r="U488" s="559">
        <v>864.13</v>
      </c>
    </row>
    <row r="489" spans="1:21" ht="9.6" customHeight="1">
      <c r="A489" s="845">
        <v>45152</v>
      </c>
      <c r="B489" s="846"/>
      <c r="C489" s="845" t="s">
        <v>1250</v>
      </c>
      <c r="D489" s="847"/>
      <c r="E489" s="847"/>
      <c r="F489" s="847"/>
      <c r="G489" s="847"/>
      <c r="H489" s="847"/>
      <c r="I489" s="847"/>
      <c r="J489" s="847"/>
      <c r="K489" s="847"/>
      <c r="L489" s="847"/>
      <c r="M489" s="847"/>
      <c r="N489" s="847"/>
      <c r="O489" s="847"/>
      <c r="P489" s="847"/>
      <c r="Q489" s="846"/>
      <c r="R489" s="848" t="s">
        <v>645</v>
      </c>
      <c r="S489" s="849"/>
      <c r="T489" s="850"/>
      <c r="U489" s="559">
        <v>829.94</v>
      </c>
    </row>
    <row r="490" spans="1:21" ht="9.6" customHeight="1">
      <c r="A490" s="845">
        <v>45153</v>
      </c>
      <c r="B490" s="846"/>
      <c r="C490" s="845" t="s">
        <v>1251</v>
      </c>
      <c r="D490" s="847"/>
      <c r="E490" s="847"/>
      <c r="F490" s="847"/>
      <c r="G490" s="847"/>
      <c r="H490" s="847"/>
      <c r="I490" s="847"/>
      <c r="J490" s="847"/>
      <c r="K490" s="847"/>
      <c r="L490" s="847"/>
      <c r="M490" s="847"/>
      <c r="N490" s="847"/>
      <c r="O490" s="847"/>
      <c r="P490" s="847"/>
      <c r="Q490" s="846"/>
      <c r="R490" s="848" t="s">
        <v>645</v>
      </c>
      <c r="S490" s="849"/>
      <c r="T490" s="850"/>
      <c r="U490" s="559">
        <v>849.96</v>
      </c>
    </row>
    <row r="491" spans="1:21" ht="9.6" customHeight="1">
      <c r="A491" s="845">
        <v>45154</v>
      </c>
      <c r="B491" s="846"/>
      <c r="C491" s="845" t="s">
        <v>1252</v>
      </c>
      <c r="D491" s="847"/>
      <c r="E491" s="847"/>
      <c r="F491" s="847"/>
      <c r="G491" s="847"/>
      <c r="H491" s="847"/>
      <c r="I491" s="847"/>
      <c r="J491" s="847"/>
      <c r="K491" s="847"/>
      <c r="L491" s="847"/>
      <c r="M491" s="847"/>
      <c r="N491" s="847"/>
      <c r="O491" s="847"/>
      <c r="P491" s="847"/>
      <c r="Q491" s="846"/>
      <c r="R491" s="848" t="s">
        <v>645</v>
      </c>
      <c r="S491" s="849"/>
      <c r="T491" s="850"/>
      <c r="U491" s="559">
        <v>871.79</v>
      </c>
    </row>
    <row r="492" spans="1:21" ht="9.6" customHeight="1">
      <c r="A492" s="845">
        <v>45156</v>
      </c>
      <c r="B492" s="846"/>
      <c r="C492" s="845" t="s">
        <v>1253</v>
      </c>
      <c r="D492" s="847"/>
      <c r="E492" s="847"/>
      <c r="F492" s="847"/>
      <c r="G492" s="847"/>
      <c r="H492" s="847"/>
      <c r="I492" s="847"/>
      <c r="J492" s="847"/>
      <c r="K492" s="847"/>
      <c r="L492" s="847"/>
      <c r="M492" s="847"/>
      <c r="N492" s="847"/>
      <c r="O492" s="847"/>
      <c r="P492" s="847"/>
      <c r="Q492" s="846"/>
      <c r="R492" s="848" t="s">
        <v>645</v>
      </c>
      <c r="S492" s="849"/>
      <c r="T492" s="850"/>
      <c r="U492" s="559">
        <v>909.32</v>
      </c>
    </row>
    <row r="493" spans="1:21" ht="9.6" customHeight="1">
      <c r="A493" s="845">
        <v>45157</v>
      </c>
      <c r="B493" s="846"/>
      <c r="C493" s="845" t="s">
        <v>1254</v>
      </c>
      <c r="D493" s="847"/>
      <c r="E493" s="847"/>
      <c r="F493" s="847"/>
      <c r="G493" s="847"/>
      <c r="H493" s="847"/>
      <c r="I493" s="847"/>
      <c r="J493" s="847"/>
      <c r="K493" s="847"/>
      <c r="L493" s="847"/>
      <c r="M493" s="847"/>
      <c r="N493" s="847"/>
      <c r="O493" s="847"/>
      <c r="P493" s="847"/>
      <c r="Q493" s="846"/>
      <c r="R493" s="848" t="s">
        <v>645</v>
      </c>
      <c r="S493" s="849"/>
      <c r="T493" s="850"/>
      <c r="U493" s="559">
        <v>934.3</v>
      </c>
    </row>
    <row r="494" spans="1:21" ht="9.6" customHeight="1">
      <c r="A494" s="845">
        <v>45160</v>
      </c>
      <c r="B494" s="846"/>
      <c r="C494" s="845" t="s">
        <v>1046</v>
      </c>
      <c r="D494" s="847"/>
      <c r="E494" s="847"/>
      <c r="F494" s="847"/>
      <c r="G494" s="847"/>
      <c r="H494" s="847"/>
      <c r="I494" s="847"/>
      <c r="J494" s="847"/>
      <c r="K494" s="847"/>
      <c r="L494" s="847"/>
      <c r="M494" s="847"/>
      <c r="N494" s="847"/>
      <c r="O494" s="847"/>
      <c r="P494" s="847"/>
      <c r="Q494" s="846"/>
      <c r="R494" s="848" t="s">
        <v>645</v>
      </c>
      <c r="S494" s="849"/>
      <c r="T494" s="850"/>
      <c r="U494" s="559">
        <v>603.22</v>
      </c>
    </row>
    <row r="495" spans="1:21" ht="9.6" customHeight="1">
      <c r="A495" s="845">
        <v>45165</v>
      </c>
      <c r="B495" s="846"/>
      <c r="C495" s="845" t="s">
        <v>1063</v>
      </c>
      <c r="D495" s="847"/>
      <c r="E495" s="847"/>
      <c r="F495" s="847"/>
      <c r="G495" s="847"/>
      <c r="H495" s="847"/>
      <c r="I495" s="847"/>
      <c r="J495" s="847"/>
      <c r="K495" s="847"/>
      <c r="L495" s="847"/>
      <c r="M495" s="847"/>
      <c r="N495" s="847"/>
      <c r="O495" s="847"/>
      <c r="P495" s="847"/>
      <c r="Q495" s="846"/>
      <c r="R495" s="848" t="s">
        <v>645</v>
      </c>
      <c r="S495" s="849"/>
      <c r="T495" s="850"/>
      <c r="U495" s="559">
        <v>627.69000000000005</v>
      </c>
    </row>
    <row r="496" spans="1:21" ht="9.6" customHeight="1">
      <c r="A496" s="845">
        <v>45166</v>
      </c>
      <c r="B496" s="846"/>
      <c r="C496" s="845" t="s">
        <v>1064</v>
      </c>
      <c r="D496" s="847"/>
      <c r="E496" s="847"/>
      <c r="F496" s="847"/>
      <c r="G496" s="847"/>
      <c r="H496" s="847"/>
      <c r="I496" s="847"/>
      <c r="J496" s="847"/>
      <c r="K496" s="847"/>
      <c r="L496" s="847"/>
      <c r="M496" s="847"/>
      <c r="N496" s="847"/>
      <c r="O496" s="847"/>
      <c r="P496" s="847"/>
      <c r="Q496" s="846"/>
      <c r="R496" s="848" t="s">
        <v>645</v>
      </c>
      <c r="S496" s="849"/>
      <c r="T496" s="850"/>
      <c r="U496" s="559">
        <v>657.63</v>
      </c>
    </row>
    <row r="497" spans="1:21" ht="9.6" customHeight="1">
      <c r="A497" s="845">
        <v>45167</v>
      </c>
      <c r="B497" s="846"/>
      <c r="C497" s="845" t="s">
        <v>1065</v>
      </c>
      <c r="D497" s="847"/>
      <c r="E497" s="847"/>
      <c r="F497" s="847"/>
      <c r="G497" s="847"/>
      <c r="H497" s="847"/>
      <c r="I497" s="847"/>
      <c r="J497" s="847"/>
      <c r="K497" s="847"/>
      <c r="L497" s="847"/>
      <c r="M497" s="847"/>
      <c r="N497" s="847"/>
      <c r="O497" s="847"/>
      <c r="P497" s="847"/>
      <c r="Q497" s="846"/>
      <c r="R497" s="848" t="s">
        <v>645</v>
      </c>
      <c r="S497" s="849"/>
      <c r="T497" s="850"/>
      <c r="U497" s="559">
        <v>697.17</v>
      </c>
    </row>
    <row r="498" spans="1:21" ht="9.6" customHeight="1">
      <c r="A498" s="845">
        <v>45168</v>
      </c>
      <c r="B498" s="846"/>
      <c r="C498" s="845" t="s">
        <v>1255</v>
      </c>
      <c r="D498" s="847"/>
      <c r="E498" s="847"/>
      <c r="F498" s="847"/>
      <c r="G498" s="847"/>
      <c r="H498" s="847"/>
      <c r="I498" s="847"/>
      <c r="J498" s="847"/>
      <c r="K498" s="847"/>
      <c r="L498" s="847"/>
      <c r="M498" s="847"/>
      <c r="N498" s="847"/>
      <c r="O498" s="847"/>
      <c r="P498" s="847"/>
      <c r="Q498" s="846"/>
      <c r="R498" s="848" t="s">
        <v>645</v>
      </c>
      <c r="S498" s="849"/>
      <c r="T498" s="850"/>
      <c r="U498" s="559">
        <v>740.87</v>
      </c>
    </row>
    <row r="499" spans="1:21" ht="9.6" customHeight="1">
      <c r="A499" s="845">
        <v>45250</v>
      </c>
      <c r="B499" s="846"/>
      <c r="C499" s="845" t="s">
        <v>1088</v>
      </c>
      <c r="D499" s="847"/>
      <c r="E499" s="847"/>
      <c r="F499" s="847"/>
      <c r="G499" s="847"/>
      <c r="H499" s="847"/>
      <c r="I499" s="847"/>
      <c r="J499" s="847"/>
      <c r="K499" s="847"/>
      <c r="L499" s="847"/>
      <c r="M499" s="847"/>
      <c r="N499" s="847"/>
      <c r="O499" s="847"/>
      <c r="P499" s="847"/>
      <c r="Q499" s="846"/>
      <c r="R499" s="848" t="s">
        <v>645</v>
      </c>
      <c r="S499" s="849"/>
      <c r="T499" s="850"/>
      <c r="U499" s="559">
        <v>478.9</v>
      </c>
    </row>
    <row r="500" spans="1:21" ht="9.6" customHeight="1">
      <c r="A500" s="851">
        <v>105945</v>
      </c>
      <c r="B500" s="852"/>
      <c r="C500" s="851" t="s">
        <v>1070</v>
      </c>
      <c r="D500" s="853"/>
      <c r="E500" s="853"/>
      <c r="F500" s="853"/>
      <c r="G500" s="853"/>
      <c r="H500" s="853"/>
      <c r="I500" s="853"/>
      <c r="J500" s="853"/>
      <c r="K500" s="853"/>
      <c r="L500" s="853"/>
      <c r="M500" s="853"/>
      <c r="N500" s="853"/>
      <c r="O500" s="853"/>
      <c r="P500" s="853"/>
      <c r="Q500" s="853"/>
      <c r="R500" s="853"/>
      <c r="S500" s="853"/>
      <c r="T500" s="853"/>
      <c r="U500" s="852"/>
    </row>
    <row r="501" spans="1:21" ht="9.6" customHeight="1">
      <c r="A501" s="845">
        <v>45701</v>
      </c>
      <c r="B501" s="846"/>
      <c r="C501" s="845" t="s">
        <v>1071</v>
      </c>
      <c r="D501" s="847"/>
      <c r="E501" s="847"/>
      <c r="F501" s="847"/>
      <c r="G501" s="847"/>
      <c r="H501" s="847"/>
      <c r="I501" s="847"/>
      <c r="J501" s="847"/>
      <c r="K501" s="847"/>
      <c r="L501" s="847"/>
      <c r="M501" s="847"/>
      <c r="N501" s="847"/>
      <c r="O501" s="847"/>
      <c r="P501" s="847"/>
      <c r="Q501" s="846"/>
      <c r="R501" s="848" t="s">
        <v>1044</v>
      </c>
      <c r="S501" s="849"/>
      <c r="T501" s="850"/>
      <c r="U501" s="558">
        <v>16.989999999999998</v>
      </c>
    </row>
    <row r="502" spans="1:21" ht="9.6" customHeight="1">
      <c r="A502" s="845">
        <v>45702</v>
      </c>
      <c r="B502" s="846"/>
      <c r="C502" s="845" t="s">
        <v>1072</v>
      </c>
      <c r="D502" s="847"/>
      <c r="E502" s="847"/>
      <c r="F502" s="847"/>
      <c r="G502" s="847"/>
      <c r="H502" s="847"/>
      <c r="I502" s="847"/>
      <c r="J502" s="847"/>
      <c r="K502" s="847"/>
      <c r="L502" s="847"/>
      <c r="M502" s="847"/>
      <c r="N502" s="847"/>
      <c r="O502" s="847"/>
      <c r="P502" s="847"/>
      <c r="Q502" s="846"/>
      <c r="R502" s="848" t="s">
        <v>1044</v>
      </c>
      <c r="S502" s="849"/>
      <c r="T502" s="850"/>
      <c r="U502" s="558">
        <v>16.89</v>
      </c>
    </row>
    <row r="503" spans="1:21" ht="19.350000000000001" customHeight="1">
      <c r="A503" s="845">
        <v>45710</v>
      </c>
      <c r="B503" s="846"/>
      <c r="C503" s="845" t="s">
        <v>1073</v>
      </c>
      <c r="D503" s="847"/>
      <c r="E503" s="847"/>
      <c r="F503" s="847"/>
      <c r="G503" s="847"/>
      <c r="H503" s="847"/>
      <c r="I503" s="847"/>
      <c r="J503" s="847"/>
      <c r="K503" s="847"/>
      <c r="L503" s="847"/>
      <c r="M503" s="847"/>
      <c r="N503" s="847"/>
      <c r="O503" s="847"/>
      <c r="P503" s="847"/>
      <c r="Q503" s="846"/>
      <c r="R503" s="848" t="s">
        <v>793</v>
      </c>
      <c r="S503" s="849"/>
      <c r="T503" s="850"/>
      <c r="U503" s="558">
        <v>33.03</v>
      </c>
    </row>
    <row r="504" spans="1:21" ht="19.350000000000001" customHeight="1">
      <c r="A504" s="845">
        <v>45715</v>
      </c>
      <c r="B504" s="846"/>
      <c r="C504" s="845" t="s">
        <v>1074</v>
      </c>
      <c r="D504" s="847"/>
      <c r="E504" s="847"/>
      <c r="F504" s="847"/>
      <c r="G504" s="847"/>
      <c r="H504" s="847"/>
      <c r="I504" s="847"/>
      <c r="J504" s="847"/>
      <c r="K504" s="847"/>
      <c r="L504" s="847"/>
      <c r="M504" s="847"/>
      <c r="N504" s="847"/>
      <c r="O504" s="847"/>
      <c r="P504" s="847"/>
      <c r="Q504" s="846"/>
      <c r="R504" s="848" t="s">
        <v>793</v>
      </c>
      <c r="S504" s="849"/>
      <c r="T504" s="850"/>
      <c r="U504" s="558">
        <v>40.18</v>
      </c>
    </row>
    <row r="505" spans="1:21" ht="19.350000000000001" customHeight="1">
      <c r="A505" s="845">
        <v>45720</v>
      </c>
      <c r="B505" s="846"/>
      <c r="C505" s="845" t="s">
        <v>1075</v>
      </c>
      <c r="D505" s="847"/>
      <c r="E505" s="847"/>
      <c r="F505" s="847"/>
      <c r="G505" s="847"/>
      <c r="H505" s="847"/>
      <c r="I505" s="847"/>
      <c r="J505" s="847"/>
      <c r="K505" s="847"/>
      <c r="L505" s="847"/>
      <c r="M505" s="847"/>
      <c r="N505" s="847"/>
      <c r="O505" s="847"/>
      <c r="P505" s="847"/>
      <c r="Q505" s="846"/>
      <c r="R505" s="848" t="s">
        <v>793</v>
      </c>
      <c r="S505" s="849"/>
      <c r="T505" s="850"/>
      <c r="U505" s="558">
        <v>36.4</v>
      </c>
    </row>
    <row r="506" spans="1:21" ht="19.350000000000001" customHeight="1">
      <c r="A506" s="845">
        <v>45725</v>
      </c>
      <c r="B506" s="846"/>
      <c r="C506" s="845" t="s">
        <v>1076</v>
      </c>
      <c r="D506" s="847"/>
      <c r="E506" s="847"/>
      <c r="F506" s="847"/>
      <c r="G506" s="847"/>
      <c r="H506" s="847"/>
      <c r="I506" s="847"/>
      <c r="J506" s="847"/>
      <c r="K506" s="847"/>
      <c r="L506" s="847"/>
      <c r="M506" s="847"/>
      <c r="N506" s="847"/>
      <c r="O506" s="847"/>
      <c r="P506" s="847"/>
      <c r="Q506" s="846"/>
      <c r="R506" s="848" t="s">
        <v>793</v>
      </c>
      <c r="S506" s="849"/>
      <c r="T506" s="850"/>
      <c r="U506" s="558">
        <v>44.45</v>
      </c>
    </row>
    <row r="507" spans="1:21" ht="19.350000000000001" customHeight="1">
      <c r="A507" s="845">
        <v>45730</v>
      </c>
      <c r="B507" s="846"/>
      <c r="C507" s="845" t="s">
        <v>1077</v>
      </c>
      <c r="D507" s="847"/>
      <c r="E507" s="847"/>
      <c r="F507" s="847"/>
      <c r="G507" s="847"/>
      <c r="H507" s="847"/>
      <c r="I507" s="847"/>
      <c r="J507" s="847"/>
      <c r="K507" s="847"/>
      <c r="L507" s="847"/>
      <c r="M507" s="847"/>
      <c r="N507" s="847"/>
      <c r="O507" s="847"/>
      <c r="P507" s="847"/>
      <c r="Q507" s="846"/>
      <c r="R507" s="848" t="s">
        <v>828</v>
      </c>
      <c r="S507" s="849"/>
      <c r="T507" s="850"/>
      <c r="U507" s="560">
        <v>1061.3</v>
      </c>
    </row>
    <row r="508" spans="1:21" ht="19.350000000000001" customHeight="1">
      <c r="A508" s="845">
        <v>45735</v>
      </c>
      <c r="B508" s="846"/>
      <c r="C508" s="845" t="s">
        <v>1078</v>
      </c>
      <c r="D508" s="847"/>
      <c r="E508" s="847"/>
      <c r="F508" s="847"/>
      <c r="G508" s="847"/>
      <c r="H508" s="847"/>
      <c r="I508" s="847"/>
      <c r="J508" s="847"/>
      <c r="K508" s="847"/>
      <c r="L508" s="847"/>
      <c r="M508" s="847"/>
      <c r="N508" s="847"/>
      <c r="O508" s="847"/>
      <c r="P508" s="847"/>
      <c r="Q508" s="846"/>
      <c r="R508" s="848" t="s">
        <v>828</v>
      </c>
      <c r="S508" s="849"/>
      <c r="T508" s="850"/>
      <c r="U508" s="560">
        <v>1783.38</v>
      </c>
    </row>
    <row r="509" spans="1:21" ht="19.350000000000001" customHeight="1">
      <c r="A509" s="845">
        <v>45740</v>
      </c>
      <c r="B509" s="846"/>
      <c r="C509" s="845" t="s">
        <v>1079</v>
      </c>
      <c r="D509" s="847"/>
      <c r="E509" s="847"/>
      <c r="F509" s="847"/>
      <c r="G509" s="847"/>
      <c r="H509" s="847"/>
      <c r="I509" s="847"/>
      <c r="J509" s="847"/>
      <c r="K509" s="847"/>
      <c r="L509" s="847"/>
      <c r="M509" s="847"/>
      <c r="N509" s="847"/>
      <c r="O509" s="847"/>
      <c r="P509" s="847"/>
      <c r="Q509" s="846"/>
      <c r="R509" s="848" t="s">
        <v>828</v>
      </c>
      <c r="S509" s="849"/>
      <c r="T509" s="850"/>
      <c r="U509" s="560">
        <v>1226.07</v>
      </c>
    </row>
    <row r="510" spans="1:21" ht="19.350000000000001" customHeight="1">
      <c r="A510" s="845">
        <v>45745</v>
      </c>
      <c r="B510" s="846"/>
      <c r="C510" s="845" t="s">
        <v>1080</v>
      </c>
      <c r="D510" s="847"/>
      <c r="E510" s="847"/>
      <c r="F510" s="847"/>
      <c r="G510" s="847"/>
      <c r="H510" s="847"/>
      <c r="I510" s="847"/>
      <c r="J510" s="847"/>
      <c r="K510" s="847"/>
      <c r="L510" s="847"/>
      <c r="M510" s="847"/>
      <c r="N510" s="847"/>
      <c r="O510" s="847"/>
      <c r="P510" s="847"/>
      <c r="Q510" s="846"/>
      <c r="R510" s="848" t="s">
        <v>828</v>
      </c>
      <c r="S510" s="849"/>
      <c r="T510" s="850"/>
      <c r="U510" s="560">
        <v>2217.79</v>
      </c>
    </row>
    <row r="511" spans="1:21" ht="9.6" customHeight="1">
      <c r="A511" s="851">
        <v>61</v>
      </c>
      <c r="B511" s="852"/>
      <c r="C511" s="851" t="s">
        <v>1081</v>
      </c>
      <c r="D511" s="853"/>
      <c r="E511" s="853"/>
      <c r="F511" s="853"/>
      <c r="G511" s="853"/>
      <c r="H511" s="853"/>
      <c r="I511" s="853"/>
      <c r="J511" s="853"/>
      <c r="K511" s="853"/>
      <c r="L511" s="853"/>
      <c r="M511" s="853"/>
      <c r="N511" s="853"/>
      <c r="O511" s="853"/>
      <c r="P511" s="853"/>
      <c r="Q511" s="853"/>
      <c r="R511" s="853"/>
      <c r="S511" s="853"/>
      <c r="T511" s="853"/>
      <c r="U511" s="852"/>
    </row>
    <row r="512" spans="1:21" ht="9.6" customHeight="1">
      <c r="A512" s="845">
        <v>45030</v>
      </c>
      <c r="B512" s="846"/>
      <c r="C512" s="845" t="s">
        <v>1043</v>
      </c>
      <c r="D512" s="847"/>
      <c r="E512" s="847"/>
      <c r="F512" s="847"/>
      <c r="G512" s="847"/>
      <c r="H512" s="847"/>
      <c r="I512" s="847"/>
      <c r="J512" s="847"/>
      <c r="K512" s="847"/>
      <c r="L512" s="847"/>
      <c r="M512" s="847"/>
      <c r="N512" s="847"/>
      <c r="O512" s="847"/>
      <c r="P512" s="847"/>
      <c r="Q512" s="846"/>
      <c r="R512" s="848" t="s">
        <v>645</v>
      </c>
      <c r="S512" s="849"/>
      <c r="T512" s="850"/>
      <c r="U512" s="559">
        <v>204.21</v>
      </c>
    </row>
    <row r="513" spans="1:21" ht="9.6" customHeight="1">
      <c r="A513" s="845">
        <v>45055</v>
      </c>
      <c r="B513" s="846"/>
      <c r="C513" s="845" t="s">
        <v>1047</v>
      </c>
      <c r="D513" s="847"/>
      <c r="E513" s="847"/>
      <c r="F513" s="847"/>
      <c r="G513" s="847"/>
      <c r="H513" s="847"/>
      <c r="I513" s="847"/>
      <c r="J513" s="847"/>
      <c r="K513" s="847"/>
      <c r="L513" s="847"/>
      <c r="M513" s="847"/>
      <c r="N513" s="847"/>
      <c r="O513" s="847"/>
      <c r="P513" s="847"/>
      <c r="Q513" s="846"/>
      <c r="R513" s="848" t="s">
        <v>643</v>
      </c>
      <c r="S513" s="849"/>
      <c r="T513" s="850"/>
      <c r="U513" s="559">
        <v>635</v>
      </c>
    </row>
    <row r="514" spans="1:21" ht="9.6" customHeight="1">
      <c r="A514" s="845">
        <v>45060</v>
      </c>
      <c r="B514" s="846"/>
      <c r="C514" s="845" t="s">
        <v>1048</v>
      </c>
      <c r="D514" s="847"/>
      <c r="E514" s="847"/>
      <c r="F514" s="847"/>
      <c r="G514" s="847"/>
      <c r="H514" s="847"/>
      <c r="I514" s="847"/>
      <c r="J514" s="847"/>
      <c r="K514" s="847"/>
      <c r="L514" s="847"/>
      <c r="M514" s="847"/>
      <c r="N514" s="847"/>
      <c r="O514" s="847"/>
      <c r="P514" s="847"/>
      <c r="Q514" s="846"/>
      <c r="R514" s="848" t="s">
        <v>645</v>
      </c>
      <c r="S514" s="849"/>
      <c r="T514" s="850"/>
      <c r="U514" s="559">
        <v>116.84</v>
      </c>
    </row>
    <row r="515" spans="1:21" ht="9.6" customHeight="1">
      <c r="A515" s="845">
        <v>45137</v>
      </c>
      <c r="B515" s="846"/>
      <c r="C515" s="845" t="s">
        <v>1256</v>
      </c>
      <c r="D515" s="847"/>
      <c r="E515" s="847"/>
      <c r="F515" s="847"/>
      <c r="G515" s="847"/>
      <c r="H515" s="847"/>
      <c r="I515" s="847"/>
      <c r="J515" s="847"/>
      <c r="K515" s="847"/>
      <c r="L515" s="847"/>
      <c r="M515" s="847"/>
      <c r="N515" s="847"/>
      <c r="O515" s="847"/>
      <c r="P515" s="847"/>
      <c r="Q515" s="846"/>
      <c r="R515" s="848" t="s">
        <v>645</v>
      </c>
      <c r="S515" s="849"/>
      <c r="T515" s="850"/>
      <c r="U515" s="558">
        <v>82.64</v>
      </c>
    </row>
    <row r="516" spans="1:21" ht="9.6" customHeight="1">
      <c r="A516" s="845">
        <v>45151</v>
      </c>
      <c r="B516" s="846"/>
      <c r="C516" s="845" t="s">
        <v>1069</v>
      </c>
      <c r="D516" s="847"/>
      <c r="E516" s="847"/>
      <c r="F516" s="847"/>
      <c r="G516" s="847"/>
      <c r="H516" s="847"/>
      <c r="I516" s="847"/>
      <c r="J516" s="847"/>
      <c r="K516" s="847"/>
      <c r="L516" s="847"/>
      <c r="M516" s="847"/>
      <c r="N516" s="847"/>
      <c r="O516" s="847"/>
      <c r="P516" s="847"/>
      <c r="Q516" s="846"/>
      <c r="R516" s="848" t="s">
        <v>828</v>
      </c>
      <c r="S516" s="849"/>
      <c r="T516" s="850"/>
      <c r="U516" s="559">
        <v>134.41999999999999</v>
      </c>
    </row>
    <row r="517" spans="1:21" ht="9.6" customHeight="1">
      <c r="A517" s="845">
        <v>45220</v>
      </c>
      <c r="B517" s="846"/>
      <c r="C517" s="845" t="s">
        <v>1082</v>
      </c>
      <c r="D517" s="847"/>
      <c r="E517" s="847"/>
      <c r="F517" s="847"/>
      <c r="G517" s="847"/>
      <c r="H517" s="847"/>
      <c r="I517" s="847"/>
      <c r="J517" s="847"/>
      <c r="K517" s="847"/>
      <c r="L517" s="847"/>
      <c r="M517" s="847"/>
      <c r="N517" s="847"/>
      <c r="O517" s="847"/>
      <c r="P517" s="847"/>
      <c r="Q517" s="846"/>
      <c r="R517" s="848" t="s">
        <v>643</v>
      </c>
      <c r="S517" s="849"/>
      <c r="T517" s="850"/>
      <c r="U517" s="557">
        <v>3.51</v>
      </c>
    </row>
    <row r="518" spans="1:21" ht="9.6" customHeight="1">
      <c r="A518" s="845">
        <v>45221</v>
      </c>
      <c r="B518" s="846"/>
      <c r="C518" s="845" t="s">
        <v>1083</v>
      </c>
      <c r="D518" s="847"/>
      <c r="E518" s="847"/>
      <c r="F518" s="847"/>
      <c r="G518" s="847"/>
      <c r="H518" s="847"/>
      <c r="I518" s="847"/>
      <c r="J518" s="847"/>
      <c r="K518" s="847"/>
      <c r="L518" s="847"/>
      <c r="M518" s="847"/>
      <c r="N518" s="847"/>
      <c r="O518" s="847"/>
      <c r="P518" s="847"/>
      <c r="Q518" s="846"/>
      <c r="R518" s="848" t="s">
        <v>643</v>
      </c>
      <c r="S518" s="849"/>
      <c r="T518" s="850"/>
      <c r="U518" s="557">
        <v>6.01</v>
      </c>
    </row>
    <row r="519" spans="1:21" ht="9.6" customHeight="1">
      <c r="A519" s="845">
        <v>45225</v>
      </c>
      <c r="B519" s="846"/>
      <c r="C519" s="845" t="s">
        <v>1084</v>
      </c>
      <c r="D519" s="847"/>
      <c r="E519" s="847"/>
      <c r="F519" s="847"/>
      <c r="G519" s="847"/>
      <c r="H519" s="847"/>
      <c r="I519" s="847"/>
      <c r="J519" s="847"/>
      <c r="K519" s="847"/>
      <c r="L519" s="847"/>
      <c r="M519" s="847"/>
      <c r="N519" s="847"/>
      <c r="O519" s="847"/>
      <c r="P519" s="847"/>
      <c r="Q519" s="846"/>
      <c r="R519" s="848" t="s">
        <v>643</v>
      </c>
      <c r="S519" s="849"/>
      <c r="T519" s="850"/>
      <c r="U519" s="558">
        <v>83.92</v>
      </c>
    </row>
    <row r="520" spans="1:21" ht="9.6" customHeight="1">
      <c r="A520" s="845">
        <v>45230</v>
      </c>
      <c r="B520" s="846"/>
      <c r="C520" s="845" t="s">
        <v>1085</v>
      </c>
      <c r="D520" s="847"/>
      <c r="E520" s="847"/>
      <c r="F520" s="847"/>
      <c r="G520" s="847"/>
      <c r="H520" s="847"/>
      <c r="I520" s="847"/>
      <c r="J520" s="847"/>
      <c r="K520" s="847"/>
      <c r="L520" s="847"/>
      <c r="M520" s="847"/>
      <c r="N520" s="847"/>
      <c r="O520" s="847"/>
      <c r="P520" s="847"/>
      <c r="Q520" s="846"/>
      <c r="R520" s="848" t="s">
        <v>828</v>
      </c>
      <c r="S520" s="849"/>
      <c r="T520" s="850"/>
      <c r="U520" s="558">
        <v>10.68</v>
      </c>
    </row>
    <row r="521" spans="1:21" ht="9.6" customHeight="1">
      <c r="A521" s="845">
        <v>45235</v>
      </c>
      <c r="B521" s="846"/>
      <c r="C521" s="845" t="s">
        <v>1086</v>
      </c>
      <c r="D521" s="847"/>
      <c r="E521" s="847"/>
      <c r="F521" s="847"/>
      <c r="G521" s="847"/>
      <c r="H521" s="847"/>
      <c r="I521" s="847"/>
      <c r="J521" s="847"/>
      <c r="K521" s="847"/>
      <c r="L521" s="847"/>
      <c r="M521" s="847"/>
      <c r="N521" s="847"/>
      <c r="O521" s="847"/>
      <c r="P521" s="847"/>
      <c r="Q521" s="846"/>
      <c r="R521" s="848" t="s">
        <v>1044</v>
      </c>
      <c r="S521" s="849"/>
      <c r="T521" s="850"/>
      <c r="U521" s="558">
        <v>64.760000000000005</v>
      </c>
    </row>
    <row r="522" spans="1:21" ht="9.6" customHeight="1">
      <c r="A522" s="845">
        <v>45245</v>
      </c>
      <c r="B522" s="846"/>
      <c r="C522" s="845" t="s">
        <v>1087</v>
      </c>
      <c r="D522" s="847"/>
      <c r="E522" s="847"/>
      <c r="F522" s="847"/>
      <c r="G522" s="847"/>
      <c r="H522" s="847"/>
      <c r="I522" s="847"/>
      <c r="J522" s="847"/>
      <c r="K522" s="847"/>
      <c r="L522" s="847"/>
      <c r="M522" s="847"/>
      <c r="N522" s="847"/>
      <c r="O522" s="847"/>
      <c r="P522" s="847"/>
      <c r="Q522" s="846"/>
      <c r="R522" s="848" t="s">
        <v>643</v>
      </c>
      <c r="S522" s="849"/>
      <c r="T522" s="850"/>
      <c r="U522" s="557">
        <v>5.66</v>
      </c>
    </row>
    <row r="523" spans="1:21" ht="9.6" customHeight="1">
      <c r="A523" s="851">
        <v>58</v>
      </c>
      <c r="B523" s="852"/>
      <c r="C523" s="851" t="s">
        <v>313</v>
      </c>
      <c r="D523" s="853"/>
      <c r="E523" s="853"/>
      <c r="F523" s="853"/>
      <c r="G523" s="853"/>
      <c r="H523" s="853"/>
      <c r="I523" s="853"/>
      <c r="J523" s="853"/>
      <c r="K523" s="853"/>
      <c r="L523" s="853"/>
      <c r="M523" s="853"/>
      <c r="N523" s="853"/>
      <c r="O523" s="853"/>
      <c r="P523" s="853"/>
      <c r="Q523" s="853"/>
      <c r="R523" s="853"/>
      <c r="S523" s="853"/>
      <c r="T523" s="853"/>
      <c r="U523" s="852"/>
    </row>
    <row r="524" spans="1:21" ht="9.6" customHeight="1">
      <c r="A524" s="845">
        <v>40436</v>
      </c>
      <c r="B524" s="846"/>
      <c r="C524" s="845" t="s">
        <v>1089</v>
      </c>
      <c r="D524" s="847"/>
      <c r="E524" s="847"/>
      <c r="F524" s="847"/>
      <c r="G524" s="847"/>
      <c r="H524" s="847"/>
      <c r="I524" s="847"/>
      <c r="J524" s="847"/>
      <c r="K524" s="847"/>
      <c r="L524" s="847"/>
      <c r="M524" s="847"/>
      <c r="N524" s="847"/>
      <c r="O524" s="847"/>
      <c r="P524" s="847"/>
      <c r="Q524" s="846"/>
      <c r="R524" s="848" t="s">
        <v>647</v>
      </c>
      <c r="S524" s="849"/>
      <c r="T524" s="850"/>
      <c r="U524" s="557">
        <v>2.59</v>
      </c>
    </row>
    <row r="525" spans="1:21" ht="9.6" customHeight="1">
      <c r="A525" s="845">
        <v>40438</v>
      </c>
      <c r="B525" s="846"/>
      <c r="C525" s="845" t="s">
        <v>1090</v>
      </c>
      <c r="D525" s="847"/>
      <c r="E525" s="847"/>
      <c r="F525" s="847"/>
      <c r="G525" s="847"/>
      <c r="H525" s="847"/>
      <c r="I525" s="847"/>
      <c r="J525" s="847"/>
      <c r="K525" s="847"/>
      <c r="L525" s="847"/>
      <c r="M525" s="847"/>
      <c r="N525" s="847"/>
      <c r="O525" s="847"/>
      <c r="P525" s="847"/>
      <c r="Q525" s="846"/>
      <c r="R525" s="848" t="s">
        <v>752</v>
      </c>
      <c r="S525" s="849"/>
      <c r="T525" s="850"/>
      <c r="U525" s="557">
        <v>1.81</v>
      </c>
    </row>
    <row r="526" spans="1:21" ht="9.6" customHeight="1">
      <c r="A526" s="845">
        <v>40451</v>
      </c>
      <c r="B526" s="846"/>
      <c r="C526" s="845" t="s">
        <v>1091</v>
      </c>
      <c r="D526" s="847"/>
      <c r="E526" s="847"/>
      <c r="F526" s="847"/>
      <c r="G526" s="847"/>
      <c r="H526" s="847"/>
      <c r="I526" s="847"/>
      <c r="J526" s="847"/>
      <c r="K526" s="847"/>
      <c r="L526" s="847"/>
      <c r="M526" s="847"/>
      <c r="N526" s="847"/>
      <c r="O526" s="847"/>
      <c r="P526" s="847"/>
      <c r="Q526" s="846"/>
      <c r="R526" s="848" t="s">
        <v>752</v>
      </c>
      <c r="S526" s="849"/>
      <c r="T526" s="850"/>
      <c r="U526" s="557">
        <v>0.89</v>
      </c>
    </row>
    <row r="527" spans="1:21" ht="9.6" customHeight="1">
      <c r="A527" s="845">
        <v>40452</v>
      </c>
      <c r="B527" s="846"/>
      <c r="C527" s="845" t="s">
        <v>1092</v>
      </c>
      <c r="D527" s="847"/>
      <c r="E527" s="847"/>
      <c r="F527" s="847"/>
      <c r="G527" s="847"/>
      <c r="H527" s="847"/>
      <c r="I527" s="847"/>
      <c r="J527" s="847"/>
      <c r="K527" s="847"/>
      <c r="L527" s="847"/>
      <c r="M527" s="847"/>
      <c r="N527" s="847"/>
      <c r="O527" s="847"/>
      <c r="P527" s="847"/>
      <c r="Q527" s="846"/>
      <c r="R527" s="848" t="s">
        <v>752</v>
      </c>
      <c r="S527" s="849"/>
      <c r="T527" s="850"/>
      <c r="U527" s="557">
        <v>0.89</v>
      </c>
    </row>
    <row r="528" spans="1:21" ht="9.6" customHeight="1">
      <c r="A528" s="845">
        <v>40453</v>
      </c>
      <c r="B528" s="846"/>
      <c r="C528" s="845" t="s">
        <v>1093</v>
      </c>
      <c r="D528" s="847"/>
      <c r="E528" s="847"/>
      <c r="F528" s="847"/>
      <c r="G528" s="847"/>
      <c r="H528" s="847"/>
      <c r="I528" s="847"/>
      <c r="J528" s="847"/>
      <c r="K528" s="847"/>
      <c r="L528" s="847"/>
      <c r="M528" s="847"/>
      <c r="N528" s="847"/>
      <c r="O528" s="847"/>
      <c r="P528" s="847"/>
      <c r="Q528" s="846"/>
      <c r="R528" s="848" t="s">
        <v>752</v>
      </c>
      <c r="S528" s="849"/>
      <c r="T528" s="850"/>
      <c r="U528" s="557">
        <v>0.89</v>
      </c>
    </row>
    <row r="529" spans="1:21" ht="9.6" customHeight="1">
      <c r="A529" s="845">
        <v>40454</v>
      </c>
      <c r="B529" s="846"/>
      <c r="C529" s="845" t="s">
        <v>1094</v>
      </c>
      <c r="D529" s="847"/>
      <c r="E529" s="847"/>
      <c r="F529" s="847"/>
      <c r="G529" s="847"/>
      <c r="H529" s="847"/>
      <c r="I529" s="847"/>
      <c r="J529" s="847"/>
      <c r="K529" s="847"/>
      <c r="L529" s="847"/>
      <c r="M529" s="847"/>
      <c r="N529" s="847"/>
      <c r="O529" s="847"/>
      <c r="P529" s="847"/>
      <c r="Q529" s="846"/>
      <c r="R529" s="848" t="s">
        <v>752</v>
      </c>
      <c r="S529" s="849"/>
      <c r="T529" s="850"/>
      <c r="U529" s="557">
        <v>0.92</v>
      </c>
    </row>
    <row r="530" spans="1:21" ht="9.6" customHeight="1">
      <c r="A530" s="845">
        <v>45201</v>
      </c>
      <c r="B530" s="846"/>
      <c r="C530" s="845" t="s">
        <v>1257</v>
      </c>
      <c r="D530" s="847"/>
      <c r="E530" s="847"/>
      <c r="F530" s="847"/>
      <c r="G530" s="847"/>
      <c r="H530" s="847"/>
      <c r="I530" s="847"/>
      <c r="J530" s="847"/>
      <c r="K530" s="847"/>
      <c r="L530" s="847"/>
      <c r="M530" s="847"/>
      <c r="N530" s="847"/>
      <c r="O530" s="847"/>
      <c r="P530" s="847"/>
      <c r="Q530" s="846"/>
      <c r="R530" s="848" t="s">
        <v>1098</v>
      </c>
      <c r="S530" s="849"/>
      <c r="T530" s="850"/>
      <c r="U530" s="558">
        <v>80.66</v>
      </c>
    </row>
    <row r="531" spans="1:21" ht="9.6" customHeight="1">
      <c r="A531" s="845">
        <v>45203</v>
      </c>
      <c r="B531" s="846"/>
      <c r="C531" s="845" t="s">
        <v>1258</v>
      </c>
      <c r="D531" s="847"/>
      <c r="E531" s="847"/>
      <c r="F531" s="847"/>
      <c r="G531" s="847"/>
      <c r="H531" s="847"/>
      <c r="I531" s="847"/>
      <c r="J531" s="847"/>
      <c r="K531" s="847"/>
      <c r="L531" s="847"/>
      <c r="M531" s="847"/>
      <c r="N531" s="847"/>
      <c r="O531" s="847"/>
      <c r="P531" s="847"/>
      <c r="Q531" s="846"/>
      <c r="R531" s="848" t="s">
        <v>1098</v>
      </c>
      <c r="S531" s="849"/>
      <c r="T531" s="850"/>
      <c r="U531" s="558">
        <v>53.77</v>
      </c>
    </row>
    <row r="532" spans="1:21" ht="9.6" customHeight="1">
      <c r="A532" s="845">
        <v>45205</v>
      </c>
      <c r="B532" s="846"/>
      <c r="C532" s="845" t="s">
        <v>1095</v>
      </c>
      <c r="D532" s="847"/>
      <c r="E532" s="847"/>
      <c r="F532" s="847"/>
      <c r="G532" s="847"/>
      <c r="H532" s="847"/>
      <c r="I532" s="847"/>
      <c r="J532" s="847"/>
      <c r="K532" s="847"/>
      <c r="L532" s="847"/>
      <c r="M532" s="847"/>
      <c r="N532" s="847"/>
      <c r="O532" s="847"/>
      <c r="P532" s="847"/>
      <c r="Q532" s="846"/>
      <c r="R532" s="848" t="s">
        <v>752</v>
      </c>
      <c r="S532" s="849"/>
      <c r="T532" s="850"/>
      <c r="U532" s="557">
        <v>1.05</v>
      </c>
    </row>
    <row r="533" spans="1:21" ht="9.6" customHeight="1">
      <c r="A533" s="845">
        <v>45206</v>
      </c>
      <c r="B533" s="846"/>
      <c r="C533" s="845" t="s">
        <v>1096</v>
      </c>
      <c r="D533" s="847"/>
      <c r="E533" s="847"/>
      <c r="F533" s="847"/>
      <c r="G533" s="847"/>
      <c r="H533" s="847"/>
      <c r="I533" s="847"/>
      <c r="J533" s="847"/>
      <c r="K533" s="847"/>
      <c r="L533" s="847"/>
      <c r="M533" s="847"/>
      <c r="N533" s="847"/>
      <c r="O533" s="847"/>
      <c r="P533" s="847"/>
      <c r="Q533" s="846"/>
      <c r="R533" s="848" t="s">
        <v>752</v>
      </c>
      <c r="S533" s="849"/>
      <c r="T533" s="850"/>
      <c r="U533" s="557">
        <v>0.91</v>
      </c>
    </row>
    <row r="534" spans="1:21" ht="9.6" customHeight="1">
      <c r="A534" s="845">
        <v>45207</v>
      </c>
      <c r="B534" s="846"/>
      <c r="C534" s="845" t="s">
        <v>1097</v>
      </c>
      <c r="D534" s="847"/>
      <c r="E534" s="847"/>
      <c r="F534" s="847"/>
      <c r="G534" s="847"/>
      <c r="H534" s="847"/>
      <c r="I534" s="847"/>
      <c r="J534" s="847"/>
      <c r="K534" s="847"/>
      <c r="L534" s="847"/>
      <c r="M534" s="847"/>
      <c r="N534" s="847"/>
      <c r="O534" s="847"/>
      <c r="P534" s="847"/>
      <c r="Q534" s="846"/>
      <c r="R534" s="848" t="s">
        <v>1098</v>
      </c>
      <c r="S534" s="849"/>
      <c r="T534" s="850"/>
      <c r="U534" s="557">
        <v>6.92</v>
      </c>
    </row>
    <row r="535" spans="1:21" ht="9.6" customHeight="1">
      <c r="A535" s="845">
        <v>45208</v>
      </c>
      <c r="B535" s="846"/>
      <c r="C535" s="845" t="s">
        <v>1099</v>
      </c>
      <c r="D535" s="847"/>
      <c r="E535" s="847"/>
      <c r="F535" s="847"/>
      <c r="G535" s="847"/>
      <c r="H535" s="847"/>
      <c r="I535" s="847"/>
      <c r="J535" s="847"/>
      <c r="K535" s="847"/>
      <c r="L535" s="847"/>
      <c r="M535" s="847"/>
      <c r="N535" s="847"/>
      <c r="O535" s="847"/>
      <c r="P535" s="847"/>
      <c r="Q535" s="846"/>
      <c r="R535" s="848" t="s">
        <v>1098</v>
      </c>
      <c r="S535" s="849"/>
      <c r="T535" s="850"/>
      <c r="U535" s="558">
        <v>10.17</v>
      </c>
    </row>
    <row r="536" spans="1:21" ht="9.6" customHeight="1">
      <c r="A536" s="845">
        <v>45209</v>
      </c>
      <c r="B536" s="846"/>
      <c r="C536" s="845" t="s">
        <v>1100</v>
      </c>
      <c r="D536" s="847"/>
      <c r="E536" s="847"/>
      <c r="F536" s="847"/>
      <c r="G536" s="847"/>
      <c r="H536" s="847"/>
      <c r="I536" s="847"/>
      <c r="J536" s="847"/>
      <c r="K536" s="847"/>
      <c r="L536" s="847"/>
      <c r="M536" s="847"/>
      <c r="N536" s="847"/>
      <c r="O536" s="847"/>
      <c r="P536" s="847"/>
      <c r="Q536" s="846"/>
      <c r="R536" s="848" t="s">
        <v>1098</v>
      </c>
      <c r="S536" s="849"/>
      <c r="T536" s="850"/>
      <c r="U536" s="558">
        <v>23.31</v>
      </c>
    </row>
    <row r="537" spans="1:21" ht="9.6" customHeight="1">
      <c r="A537" s="845">
        <v>45210</v>
      </c>
      <c r="B537" s="846"/>
      <c r="C537" s="845" t="s">
        <v>1101</v>
      </c>
      <c r="D537" s="847"/>
      <c r="E537" s="847"/>
      <c r="F537" s="847"/>
      <c r="G537" s="847"/>
      <c r="H537" s="847"/>
      <c r="I537" s="847"/>
      <c r="J537" s="847"/>
      <c r="K537" s="847"/>
      <c r="L537" s="847"/>
      <c r="M537" s="847"/>
      <c r="N537" s="847"/>
      <c r="O537" s="847"/>
      <c r="P537" s="847"/>
      <c r="Q537" s="846"/>
      <c r="R537" s="848" t="s">
        <v>1098</v>
      </c>
      <c r="S537" s="849"/>
      <c r="T537" s="850"/>
      <c r="U537" s="558">
        <v>28.62</v>
      </c>
    </row>
    <row r="538" spans="1:21" ht="9.6" customHeight="1">
      <c r="A538" s="845">
        <v>47049</v>
      </c>
      <c r="B538" s="846"/>
      <c r="C538" s="845" t="s">
        <v>1102</v>
      </c>
      <c r="D538" s="847"/>
      <c r="E538" s="847"/>
      <c r="F538" s="847"/>
      <c r="G538" s="847"/>
      <c r="H538" s="847"/>
      <c r="I538" s="847"/>
      <c r="J538" s="847"/>
      <c r="K538" s="847"/>
      <c r="L538" s="847"/>
      <c r="M538" s="847"/>
      <c r="N538" s="847"/>
      <c r="O538" s="847"/>
      <c r="P538" s="847"/>
      <c r="Q538" s="846"/>
      <c r="R538" s="848" t="s">
        <v>752</v>
      </c>
      <c r="S538" s="849"/>
      <c r="T538" s="850"/>
      <c r="U538" s="557">
        <v>1.73</v>
      </c>
    </row>
    <row r="539" spans="1:21" ht="9.6" customHeight="1">
      <c r="A539" s="845">
        <v>47050</v>
      </c>
      <c r="B539" s="846"/>
      <c r="C539" s="845" t="s">
        <v>1103</v>
      </c>
      <c r="D539" s="847"/>
      <c r="E539" s="847"/>
      <c r="F539" s="847"/>
      <c r="G539" s="847"/>
      <c r="H539" s="847"/>
      <c r="I539" s="847"/>
      <c r="J539" s="847"/>
      <c r="K539" s="847"/>
      <c r="L539" s="847"/>
      <c r="M539" s="847"/>
      <c r="N539" s="847"/>
      <c r="O539" s="847"/>
      <c r="P539" s="847"/>
      <c r="Q539" s="846"/>
      <c r="R539" s="848" t="s">
        <v>752</v>
      </c>
      <c r="S539" s="849"/>
      <c r="T539" s="850"/>
      <c r="U539" s="557">
        <v>1.73</v>
      </c>
    </row>
    <row r="540" spans="1:21" ht="9.6" customHeight="1">
      <c r="A540" s="851">
        <v>108280</v>
      </c>
      <c r="B540" s="852"/>
      <c r="C540" s="851" t="s">
        <v>1104</v>
      </c>
      <c r="D540" s="853"/>
      <c r="E540" s="853"/>
      <c r="F540" s="853"/>
      <c r="G540" s="853"/>
      <c r="H540" s="853"/>
      <c r="I540" s="853"/>
      <c r="J540" s="853"/>
      <c r="K540" s="853"/>
      <c r="L540" s="853"/>
      <c r="M540" s="853"/>
      <c r="N540" s="853"/>
      <c r="O540" s="853"/>
      <c r="P540" s="853"/>
      <c r="Q540" s="853"/>
      <c r="R540" s="853"/>
      <c r="S540" s="853"/>
      <c r="T540" s="853"/>
      <c r="U540" s="852"/>
    </row>
    <row r="541" spans="1:21" ht="9.6" customHeight="1">
      <c r="A541" s="845">
        <v>42100</v>
      </c>
      <c r="B541" s="846"/>
      <c r="C541" s="845" t="s">
        <v>1105</v>
      </c>
      <c r="D541" s="847"/>
      <c r="E541" s="847"/>
      <c r="F541" s="847"/>
      <c r="G541" s="847"/>
      <c r="H541" s="847"/>
      <c r="I541" s="847"/>
      <c r="J541" s="847"/>
      <c r="K541" s="847"/>
      <c r="L541" s="847"/>
      <c r="M541" s="847"/>
      <c r="N541" s="847"/>
      <c r="O541" s="847"/>
      <c r="P541" s="847"/>
      <c r="Q541" s="846"/>
      <c r="R541" s="848" t="s">
        <v>828</v>
      </c>
      <c r="S541" s="849"/>
      <c r="T541" s="850"/>
      <c r="U541" s="562">
        <v>116563.73</v>
      </c>
    </row>
    <row r="542" spans="1:21" ht="9.6" customHeight="1">
      <c r="A542" s="845">
        <v>42110</v>
      </c>
      <c r="B542" s="846"/>
      <c r="C542" s="845" t="s">
        <v>1106</v>
      </c>
      <c r="D542" s="847"/>
      <c r="E542" s="847"/>
      <c r="F542" s="847"/>
      <c r="G542" s="847"/>
      <c r="H542" s="847"/>
      <c r="I542" s="847"/>
      <c r="J542" s="847"/>
      <c r="K542" s="847"/>
      <c r="L542" s="847"/>
      <c r="M542" s="847"/>
      <c r="N542" s="847"/>
      <c r="O542" s="847"/>
      <c r="P542" s="847"/>
      <c r="Q542" s="846"/>
      <c r="R542" s="848" t="s">
        <v>828</v>
      </c>
      <c r="S542" s="849"/>
      <c r="T542" s="850"/>
      <c r="U542" s="561">
        <v>97664.22</v>
      </c>
    </row>
    <row r="543" spans="1:21" ht="9.6" customHeight="1">
      <c r="A543" s="845">
        <v>42120</v>
      </c>
      <c r="B543" s="846"/>
      <c r="C543" s="845" t="s">
        <v>1107</v>
      </c>
      <c r="D543" s="847"/>
      <c r="E543" s="847"/>
      <c r="F543" s="847"/>
      <c r="G543" s="847"/>
      <c r="H543" s="847"/>
      <c r="I543" s="847"/>
      <c r="J543" s="847"/>
      <c r="K543" s="847"/>
      <c r="L543" s="847"/>
      <c r="M543" s="847"/>
      <c r="N543" s="847"/>
      <c r="O543" s="847"/>
      <c r="P543" s="847"/>
      <c r="Q543" s="846"/>
      <c r="R543" s="848" t="s">
        <v>828</v>
      </c>
      <c r="S543" s="849"/>
      <c r="T543" s="850"/>
      <c r="U543" s="562">
        <v>960198.38</v>
      </c>
    </row>
    <row r="544" spans="1:21" ht="9.6" customHeight="1">
      <c r="A544" s="845">
        <v>42130</v>
      </c>
      <c r="B544" s="846"/>
      <c r="C544" s="845" t="s">
        <v>1108</v>
      </c>
      <c r="D544" s="847"/>
      <c r="E544" s="847"/>
      <c r="F544" s="847"/>
      <c r="G544" s="847"/>
      <c r="H544" s="847"/>
      <c r="I544" s="847"/>
      <c r="J544" s="847"/>
      <c r="K544" s="847"/>
      <c r="L544" s="847"/>
      <c r="M544" s="847"/>
      <c r="N544" s="847"/>
      <c r="O544" s="847"/>
      <c r="P544" s="847"/>
      <c r="Q544" s="846"/>
      <c r="R544" s="848" t="s">
        <v>828</v>
      </c>
      <c r="S544" s="849"/>
      <c r="T544" s="850"/>
      <c r="U544" s="562">
        <v>642606.86</v>
      </c>
    </row>
    <row r="545" spans="1:21" ht="9.6" customHeight="1">
      <c r="A545" s="845">
        <v>42140</v>
      </c>
      <c r="B545" s="846"/>
      <c r="C545" s="845" t="s">
        <v>1109</v>
      </c>
      <c r="D545" s="847"/>
      <c r="E545" s="847"/>
      <c r="F545" s="847"/>
      <c r="G545" s="847"/>
      <c r="H545" s="847"/>
      <c r="I545" s="847"/>
      <c r="J545" s="847"/>
      <c r="K545" s="847"/>
      <c r="L545" s="847"/>
      <c r="M545" s="847"/>
      <c r="N545" s="847"/>
      <c r="O545" s="847"/>
      <c r="P545" s="847"/>
      <c r="Q545" s="846"/>
      <c r="R545" s="848" t="s">
        <v>828</v>
      </c>
      <c r="S545" s="849"/>
      <c r="T545" s="850"/>
      <c r="U545" s="563">
        <v>3349139.01</v>
      </c>
    </row>
    <row r="546" spans="1:21" ht="9.6" customHeight="1">
      <c r="A546" s="845">
        <v>42150</v>
      </c>
      <c r="B546" s="846"/>
      <c r="C546" s="845" t="s">
        <v>1110</v>
      </c>
      <c r="D546" s="847"/>
      <c r="E546" s="847"/>
      <c r="F546" s="847"/>
      <c r="G546" s="847"/>
      <c r="H546" s="847"/>
      <c r="I546" s="847"/>
      <c r="J546" s="847"/>
      <c r="K546" s="847"/>
      <c r="L546" s="847"/>
      <c r="M546" s="847"/>
      <c r="N546" s="847"/>
      <c r="O546" s="847"/>
      <c r="P546" s="847"/>
      <c r="Q546" s="846"/>
      <c r="R546" s="848" t="s">
        <v>828</v>
      </c>
      <c r="S546" s="849"/>
      <c r="T546" s="850"/>
      <c r="U546" s="563">
        <v>2658898.25</v>
      </c>
    </row>
    <row r="547" spans="1:21" ht="9.6" customHeight="1">
      <c r="A547" s="845">
        <v>42160</v>
      </c>
      <c r="B547" s="846"/>
      <c r="C547" s="845" t="s">
        <v>1111</v>
      </c>
      <c r="D547" s="847"/>
      <c r="E547" s="847"/>
      <c r="F547" s="847"/>
      <c r="G547" s="847"/>
      <c r="H547" s="847"/>
      <c r="I547" s="847"/>
      <c r="J547" s="847"/>
      <c r="K547" s="847"/>
      <c r="L547" s="847"/>
      <c r="M547" s="847"/>
      <c r="N547" s="847"/>
      <c r="O547" s="847"/>
      <c r="P547" s="847"/>
      <c r="Q547" s="846"/>
      <c r="R547" s="848" t="s">
        <v>828</v>
      </c>
      <c r="S547" s="849"/>
      <c r="T547" s="850"/>
      <c r="U547" s="563">
        <v>9556235.7400000002</v>
      </c>
    </row>
    <row r="548" spans="1:21" ht="9.6" customHeight="1">
      <c r="A548" s="845">
        <v>42170</v>
      </c>
      <c r="B548" s="846"/>
      <c r="C548" s="845" t="s">
        <v>1112</v>
      </c>
      <c r="D548" s="847"/>
      <c r="E548" s="847"/>
      <c r="F548" s="847"/>
      <c r="G548" s="847"/>
      <c r="H548" s="847"/>
      <c r="I548" s="847"/>
      <c r="J548" s="847"/>
      <c r="K548" s="847"/>
      <c r="L548" s="847"/>
      <c r="M548" s="847"/>
      <c r="N548" s="847"/>
      <c r="O548" s="847"/>
      <c r="P548" s="847"/>
      <c r="Q548" s="846"/>
      <c r="R548" s="848" t="s">
        <v>828</v>
      </c>
      <c r="S548" s="849"/>
      <c r="T548" s="850"/>
      <c r="U548" s="563">
        <v>5874143.96</v>
      </c>
    </row>
    <row r="549" spans="1:21" ht="9.6" customHeight="1">
      <c r="A549" s="845">
        <v>42180</v>
      </c>
      <c r="B549" s="846"/>
      <c r="C549" s="845" t="s">
        <v>1113</v>
      </c>
      <c r="D549" s="847"/>
      <c r="E549" s="847"/>
      <c r="F549" s="847"/>
      <c r="G549" s="847"/>
      <c r="H549" s="847"/>
      <c r="I549" s="847"/>
      <c r="J549" s="847"/>
      <c r="K549" s="847"/>
      <c r="L549" s="847"/>
      <c r="M549" s="847"/>
      <c r="N549" s="847"/>
      <c r="O549" s="847"/>
      <c r="P549" s="847"/>
      <c r="Q549" s="846"/>
      <c r="R549" s="848" t="s">
        <v>828</v>
      </c>
      <c r="S549" s="849"/>
      <c r="T549" s="850"/>
      <c r="U549" s="564">
        <v>15686600.289999999</v>
      </c>
    </row>
    <row r="550" spans="1:21" ht="9.6" customHeight="1">
      <c r="A550" s="845">
        <v>42190</v>
      </c>
      <c r="B550" s="846"/>
      <c r="C550" s="845" t="s">
        <v>1114</v>
      </c>
      <c r="D550" s="847"/>
      <c r="E550" s="847"/>
      <c r="F550" s="847"/>
      <c r="G550" s="847"/>
      <c r="H550" s="847"/>
      <c r="I550" s="847"/>
      <c r="J550" s="847"/>
      <c r="K550" s="847"/>
      <c r="L550" s="847"/>
      <c r="M550" s="847"/>
      <c r="N550" s="847"/>
      <c r="O550" s="847"/>
      <c r="P550" s="847"/>
      <c r="Q550" s="846"/>
      <c r="R550" s="848" t="s">
        <v>828</v>
      </c>
      <c r="S550" s="849"/>
      <c r="T550" s="850"/>
      <c r="U550" s="562">
        <v>231652.97</v>
      </c>
    </row>
    <row r="551" spans="1:21" ht="9.6" customHeight="1">
      <c r="A551" s="851">
        <v>109353</v>
      </c>
      <c r="B551" s="852"/>
      <c r="C551" s="851" t="s">
        <v>1115</v>
      </c>
      <c r="D551" s="853"/>
      <c r="E551" s="853"/>
      <c r="F551" s="853"/>
      <c r="G551" s="853"/>
      <c r="H551" s="853"/>
      <c r="I551" s="853"/>
      <c r="J551" s="853"/>
      <c r="K551" s="853"/>
      <c r="L551" s="853"/>
      <c r="M551" s="853"/>
      <c r="N551" s="853"/>
      <c r="O551" s="853"/>
      <c r="P551" s="853"/>
      <c r="Q551" s="853"/>
      <c r="R551" s="853"/>
      <c r="S551" s="853"/>
      <c r="T551" s="853"/>
      <c r="U551" s="852"/>
    </row>
    <row r="552" spans="1:21" ht="9.6" customHeight="1">
      <c r="A552" s="845">
        <v>42200</v>
      </c>
      <c r="B552" s="846"/>
      <c r="C552" s="845" t="s">
        <v>1116</v>
      </c>
      <c r="D552" s="847"/>
      <c r="E552" s="847"/>
      <c r="F552" s="847"/>
      <c r="G552" s="847"/>
      <c r="H552" s="847"/>
      <c r="I552" s="847"/>
      <c r="J552" s="847"/>
      <c r="K552" s="847"/>
      <c r="L552" s="847"/>
      <c r="M552" s="847"/>
      <c r="N552" s="847"/>
      <c r="O552" s="847"/>
      <c r="P552" s="847"/>
      <c r="Q552" s="846"/>
      <c r="R552" s="848" t="s">
        <v>828</v>
      </c>
      <c r="S552" s="849"/>
      <c r="T552" s="850"/>
      <c r="U552" s="562">
        <v>124307.25</v>
      </c>
    </row>
    <row r="553" spans="1:21" ht="9.6" customHeight="1">
      <c r="A553" s="845">
        <v>42210</v>
      </c>
      <c r="B553" s="846"/>
      <c r="C553" s="845" t="s">
        <v>1117</v>
      </c>
      <c r="D553" s="847"/>
      <c r="E553" s="847"/>
      <c r="F553" s="847"/>
      <c r="G553" s="847"/>
      <c r="H553" s="847"/>
      <c r="I553" s="847"/>
      <c r="J553" s="847"/>
      <c r="K553" s="847"/>
      <c r="L553" s="847"/>
      <c r="M553" s="847"/>
      <c r="N553" s="847"/>
      <c r="O553" s="847"/>
      <c r="P553" s="847"/>
      <c r="Q553" s="846"/>
      <c r="R553" s="848" t="s">
        <v>828</v>
      </c>
      <c r="S553" s="849"/>
      <c r="T553" s="850"/>
      <c r="U553" s="562">
        <v>106889.13</v>
      </c>
    </row>
    <row r="554" spans="1:21" ht="9.6" customHeight="1">
      <c r="A554" s="845">
        <v>42220</v>
      </c>
      <c r="B554" s="846"/>
      <c r="C554" s="845" t="s">
        <v>1118</v>
      </c>
      <c r="D554" s="847"/>
      <c r="E554" s="847"/>
      <c r="F554" s="847"/>
      <c r="G554" s="847"/>
      <c r="H554" s="847"/>
      <c r="I554" s="847"/>
      <c r="J554" s="847"/>
      <c r="K554" s="847"/>
      <c r="L554" s="847"/>
      <c r="M554" s="847"/>
      <c r="N554" s="847"/>
      <c r="O554" s="847"/>
      <c r="P554" s="847"/>
      <c r="Q554" s="846"/>
      <c r="R554" s="848" t="s">
        <v>828</v>
      </c>
      <c r="S554" s="849"/>
      <c r="T554" s="850"/>
      <c r="U554" s="562">
        <v>518074.05</v>
      </c>
    </row>
    <row r="555" spans="1:21" ht="9.6" customHeight="1">
      <c r="A555" s="845">
        <v>42230</v>
      </c>
      <c r="B555" s="846"/>
      <c r="C555" s="845" t="s">
        <v>1119</v>
      </c>
      <c r="D555" s="847"/>
      <c r="E555" s="847"/>
      <c r="F555" s="847"/>
      <c r="G555" s="847"/>
      <c r="H555" s="847"/>
      <c r="I555" s="847"/>
      <c r="J555" s="847"/>
      <c r="K555" s="847"/>
      <c r="L555" s="847"/>
      <c r="M555" s="847"/>
      <c r="N555" s="847"/>
      <c r="O555" s="847"/>
      <c r="P555" s="847"/>
      <c r="Q555" s="846"/>
      <c r="R555" s="848" t="s">
        <v>828</v>
      </c>
      <c r="S555" s="849"/>
      <c r="T555" s="850"/>
      <c r="U555" s="562">
        <v>498193.54</v>
      </c>
    </row>
    <row r="556" spans="1:21" ht="9.6" customHeight="1">
      <c r="A556" s="845">
        <v>42240</v>
      </c>
      <c r="B556" s="846"/>
      <c r="C556" s="845" t="s">
        <v>1120</v>
      </c>
      <c r="D556" s="847"/>
      <c r="E556" s="847"/>
      <c r="F556" s="847"/>
      <c r="G556" s="847"/>
      <c r="H556" s="847"/>
      <c r="I556" s="847"/>
      <c r="J556" s="847"/>
      <c r="K556" s="847"/>
      <c r="L556" s="847"/>
      <c r="M556" s="847"/>
      <c r="N556" s="847"/>
      <c r="O556" s="847"/>
      <c r="P556" s="847"/>
      <c r="Q556" s="846"/>
      <c r="R556" s="848" t="s">
        <v>828</v>
      </c>
      <c r="S556" s="849"/>
      <c r="T556" s="850"/>
      <c r="U556" s="563">
        <v>1448847.13</v>
      </c>
    </row>
    <row r="557" spans="1:21" ht="9.6" customHeight="1">
      <c r="A557" s="845">
        <v>42250</v>
      </c>
      <c r="B557" s="846"/>
      <c r="C557" s="845" t="s">
        <v>1121</v>
      </c>
      <c r="D557" s="847"/>
      <c r="E557" s="847"/>
      <c r="F557" s="847"/>
      <c r="G557" s="847"/>
      <c r="H557" s="847"/>
      <c r="I557" s="847"/>
      <c r="J557" s="847"/>
      <c r="K557" s="847"/>
      <c r="L557" s="847"/>
      <c r="M557" s="847"/>
      <c r="N557" s="847"/>
      <c r="O557" s="847"/>
      <c r="P557" s="847"/>
      <c r="Q557" s="846"/>
      <c r="R557" s="848" t="s">
        <v>828</v>
      </c>
      <c r="S557" s="849"/>
      <c r="T557" s="850"/>
      <c r="U557" s="563">
        <v>1148116.1299999999</v>
      </c>
    </row>
    <row r="558" spans="1:21" ht="9.6" customHeight="1">
      <c r="A558" s="845">
        <v>42260</v>
      </c>
      <c r="B558" s="846"/>
      <c r="C558" s="845" t="s">
        <v>1122</v>
      </c>
      <c r="D558" s="847"/>
      <c r="E558" s="847"/>
      <c r="F558" s="847"/>
      <c r="G558" s="847"/>
      <c r="H558" s="847"/>
      <c r="I558" s="847"/>
      <c r="J558" s="847"/>
      <c r="K558" s="847"/>
      <c r="L558" s="847"/>
      <c r="M558" s="847"/>
      <c r="N558" s="847"/>
      <c r="O558" s="847"/>
      <c r="P558" s="847"/>
      <c r="Q558" s="846"/>
      <c r="R558" s="848" t="s">
        <v>828</v>
      </c>
      <c r="S558" s="849"/>
      <c r="T558" s="850"/>
      <c r="U558" s="563">
        <v>3555983.88</v>
      </c>
    </row>
    <row r="559" spans="1:21" ht="9.6" customHeight="1">
      <c r="A559" s="845">
        <v>42270</v>
      </c>
      <c r="B559" s="846"/>
      <c r="C559" s="845" t="s">
        <v>1123</v>
      </c>
      <c r="D559" s="847"/>
      <c r="E559" s="847"/>
      <c r="F559" s="847"/>
      <c r="G559" s="847"/>
      <c r="H559" s="847"/>
      <c r="I559" s="847"/>
      <c r="J559" s="847"/>
      <c r="K559" s="847"/>
      <c r="L559" s="847"/>
      <c r="M559" s="847"/>
      <c r="N559" s="847"/>
      <c r="O559" s="847"/>
      <c r="P559" s="847"/>
      <c r="Q559" s="846"/>
      <c r="R559" s="848" t="s">
        <v>828</v>
      </c>
      <c r="S559" s="849"/>
      <c r="T559" s="850"/>
      <c r="U559" s="563">
        <v>1837562.46</v>
      </c>
    </row>
    <row r="560" spans="1:21" ht="9.6" customHeight="1">
      <c r="A560" s="845">
        <v>42280</v>
      </c>
      <c r="B560" s="846"/>
      <c r="C560" s="845" t="s">
        <v>1124</v>
      </c>
      <c r="D560" s="847"/>
      <c r="E560" s="847"/>
      <c r="F560" s="847"/>
      <c r="G560" s="847"/>
      <c r="H560" s="847"/>
      <c r="I560" s="847"/>
      <c r="J560" s="847"/>
      <c r="K560" s="847"/>
      <c r="L560" s="847"/>
      <c r="M560" s="847"/>
      <c r="N560" s="847"/>
      <c r="O560" s="847"/>
      <c r="P560" s="847"/>
      <c r="Q560" s="846"/>
      <c r="R560" s="848" t="s">
        <v>828</v>
      </c>
      <c r="S560" s="849"/>
      <c r="T560" s="850"/>
      <c r="U560" s="563">
        <v>7099516.2300000004</v>
      </c>
    </row>
    <row r="561" spans="1:21" ht="9.6" customHeight="1">
      <c r="A561" s="845">
        <v>42290</v>
      </c>
      <c r="B561" s="846"/>
      <c r="C561" s="845" t="s">
        <v>1125</v>
      </c>
      <c r="D561" s="847"/>
      <c r="E561" s="847"/>
      <c r="F561" s="847"/>
      <c r="G561" s="847"/>
      <c r="H561" s="847"/>
      <c r="I561" s="847"/>
      <c r="J561" s="847"/>
      <c r="K561" s="847"/>
      <c r="L561" s="847"/>
      <c r="M561" s="847"/>
      <c r="N561" s="847"/>
      <c r="O561" s="847"/>
      <c r="P561" s="847"/>
      <c r="Q561" s="846"/>
      <c r="R561" s="848" t="s">
        <v>828</v>
      </c>
      <c r="S561" s="849"/>
      <c r="T561" s="850"/>
      <c r="U561" s="562">
        <v>205157.55</v>
      </c>
    </row>
    <row r="562" spans="1:21" ht="9.6" customHeight="1">
      <c r="A562" s="851">
        <v>100007</v>
      </c>
      <c r="B562" s="852"/>
      <c r="C562" s="851" t="s">
        <v>1126</v>
      </c>
      <c r="D562" s="853"/>
      <c r="E562" s="853"/>
      <c r="F562" s="853"/>
      <c r="G562" s="853"/>
      <c r="H562" s="853"/>
      <c r="I562" s="853"/>
      <c r="J562" s="853"/>
      <c r="K562" s="853"/>
      <c r="L562" s="853"/>
      <c r="M562" s="853"/>
      <c r="N562" s="853"/>
      <c r="O562" s="853"/>
      <c r="P562" s="853"/>
      <c r="Q562" s="853"/>
      <c r="R562" s="853"/>
      <c r="S562" s="853"/>
      <c r="T562" s="853"/>
      <c r="U562" s="852"/>
    </row>
    <row r="563" spans="1:21" ht="9.6" customHeight="1">
      <c r="A563" s="845">
        <v>42301</v>
      </c>
      <c r="B563" s="846"/>
      <c r="C563" s="845" t="s">
        <v>1127</v>
      </c>
      <c r="D563" s="847"/>
      <c r="E563" s="847"/>
      <c r="F563" s="847"/>
      <c r="G563" s="847"/>
      <c r="H563" s="847"/>
      <c r="I563" s="847"/>
      <c r="J563" s="847"/>
      <c r="K563" s="847"/>
      <c r="L563" s="847"/>
      <c r="M563" s="847"/>
      <c r="N563" s="847"/>
      <c r="O563" s="847"/>
      <c r="P563" s="847"/>
      <c r="Q563" s="846"/>
      <c r="R563" s="848" t="s">
        <v>828</v>
      </c>
      <c r="S563" s="849"/>
      <c r="T563" s="850"/>
      <c r="U563" s="557">
        <v>0</v>
      </c>
    </row>
    <row r="564" spans="1:21" ht="11.4" customHeight="1">
      <c r="A564" s="867" t="s">
        <v>1280</v>
      </c>
      <c r="B564" s="867"/>
      <c r="C564" s="867"/>
      <c r="D564" s="867"/>
      <c r="E564" s="867"/>
      <c r="F564" s="867"/>
      <c r="G564" s="867"/>
      <c r="H564" s="867"/>
      <c r="I564" s="867"/>
      <c r="J564" s="867"/>
      <c r="K564" s="867"/>
      <c r="L564" s="844"/>
      <c r="M564" s="844"/>
      <c r="N564" s="844"/>
      <c r="O564" s="844"/>
      <c r="P564" s="844"/>
      <c r="Q564" s="844"/>
      <c r="R564" s="844"/>
      <c r="S564" s="844"/>
      <c r="T564" s="844"/>
      <c r="U564" s="844"/>
    </row>
  </sheetData>
  <mergeCells count="1661">
    <mergeCell ref="A3:G3"/>
    <mergeCell ref="A4:G4"/>
    <mergeCell ref="A564:K564"/>
    <mergeCell ref="A67:B67"/>
    <mergeCell ref="C67:Q67"/>
    <mergeCell ref="R67:T67"/>
    <mergeCell ref="A50:B50"/>
    <mergeCell ref="C50:Q50"/>
    <mergeCell ref="R50:T50"/>
    <mergeCell ref="A51:B51"/>
    <mergeCell ref="C51:Q51"/>
    <mergeCell ref="R51:T51"/>
    <mergeCell ref="A52:B52"/>
    <mergeCell ref="C52:Q52"/>
    <mergeCell ref="R52:T52"/>
    <mergeCell ref="A53:B53"/>
    <mergeCell ref="C53:Q53"/>
    <mergeCell ref="R53:T53"/>
    <mergeCell ref="A48:B48"/>
    <mergeCell ref="C48:Q48"/>
    <mergeCell ref="R48:T48"/>
    <mergeCell ref="A49:B49"/>
    <mergeCell ref="C49:Q49"/>
    <mergeCell ref="R49:T49"/>
    <mergeCell ref="A54:B54"/>
    <mergeCell ref="C54:Q54"/>
    <mergeCell ref="R54:T54"/>
    <mergeCell ref="A55:B55"/>
    <mergeCell ref="C55:Q55"/>
    <mergeCell ref="R55:T55"/>
    <mergeCell ref="A56:B56"/>
    <mergeCell ref="C56:Q56"/>
    <mergeCell ref="C27:Q27"/>
    <mergeCell ref="C157:Q157"/>
    <mergeCell ref="A65:B65"/>
    <mergeCell ref="A60:B60"/>
    <mergeCell ref="C60:Q60"/>
    <mergeCell ref="R60:T60"/>
    <mergeCell ref="A61:B61"/>
    <mergeCell ref="C61:Q61"/>
    <mergeCell ref="R61:T61"/>
    <mergeCell ref="C65:Q65"/>
    <mergeCell ref="R65:T65"/>
    <mergeCell ref="A66:B66"/>
    <mergeCell ref="C66:Q66"/>
    <mergeCell ref="R66:T66"/>
    <mergeCell ref="A146:B146"/>
    <mergeCell ref="C146:Q146"/>
    <mergeCell ref="R146:T146"/>
    <mergeCell ref="A147:B147"/>
    <mergeCell ref="C147:Q147"/>
    <mergeCell ref="R147:T147"/>
    <mergeCell ref="A109:B109"/>
    <mergeCell ref="C109:Q109"/>
    <mergeCell ref="R109:T109"/>
    <mergeCell ref="A110:B110"/>
    <mergeCell ref="C110:Q110"/>
    <mergeCell ref="R110:T110"/>
    <mergeCell ref="A111:B111"/>
    <mergeCell ref="C111:Q111"/>
    <mergeCell ref="R111:T111"/>
    <mergeCell ref="A112:B112"/>
    <mergeCell ref="C112:Q112"/>
    <mergeCell ref="R112:T112"/>
    <mergeCell ref="A218:B218"/>
    <mergeCell ref="C218:Q218"/>
    <mergeCell ref="R218:T218"/>
    <mergeCell ref="A117:B117"/>
    <mergeCell ref="C117:Q117"/>
    <mergeCell ref="R117:T117"/>
    <mergeCell ref="A118:B118"/>
    <mergeCell ref="C118:Q118"/>
    <mergeCell ref="R118:T118"/>
    <mergeCell ref="A119:B119"/>
    <mergeCell ref="C119:Q119"/>
    <mergeCell ref="R119:T119"/>
    <mergeCell ref="A120:B120"/>
    <mergeCell ref="C120:Q120"/>
    <mergeCell ref="R120:T120"/>
    <mergeCell ref="A121:B121"/>
    <mergeCell ref="C121:Q121"/>
    <mergeCell ref="R121:T121"/>
    <mergeCell ref="A122:B122"/>
    <mergeCell ref="C122:Q122"/>
    <mergeCell ref="R122:T122"/>
    <mergeCell ref="A123:B123"/>
    <mergeCell ref="C123:Q123"/>
    <mergeCell ref="R123:T123"/>
    <mergeCell ref="A124:B124"/>
    <mergeCell ref="C124:Q124"/>
    <mergeCell ref="R124:T124"/>
    <mergeCell ref="A125:B125"/>
    <mergeCell ref="C125:Q125"/>
    <mergeCell ref="R125:T125"/>
    <mergeCell ref="A126:B126"/>
    <mergeCell ref="C126:Q126"/>
    <mergeCell ref="A219:B219"/>
    <mergeCell ref="C219:Q219"/>
    <mergeCell ref="R219:T219"/>
    <mergeCell ref="A220:B220"/>
    <mergeCell ref="C220:Q220"/>
    <mergeCell ref="R220:T220"/>
    <mergeCell ref="A164:B164"/>
    <mergeCell ref="C164:Q164"/>
    <mergeCell ref="R164:T164"/>
    <mergeCell ref="A165:B165"/>
    <mergeCell ref="C165:Q165"/>
    <mergeCell ref="R165:T165"/>
    <mergeCell ref="A166:B166"/>
    <mergeCell ref="C166:U166"/>
    <mergeCell ref="A167:B167"/>
    <mergeCell ref="C167:Q167"/>
    <mergeCell ref="R167:T167"/>
    <mergeCell ref="A168:B168"/>
    <mergeCell ref="C168:Q168"/>
    <mergeCell ref="A195:B195"/>
    <mergeCell ref="C195:Q195"/>
    <mergeCell ref="R195:T195"/>
    <mergeCell ref="A196:B196"/>
    <mergeCell ref="A185:B185"/>
    <mergeCell ref="C185:Q185"/>
    <mergeCell ref="R185:T185"/>
    <mergeCell ref="A186:B186"/>
    <mergeCell ref="C186:Q186"/>
    <mergeCell ref="R186:T186"/>
    <mergeCell ref="R168:T168"/>
    <mergeCell ref="A169:B169"/>
    <mergeCell ref="C169:Q169"/>
    <mergeCell ref="A221:B221"/>
    <mergeCell ref="C221:Q221"/>
    <mergeCell ref="R221:T221"/>
    <mergeCell ref="A208:B208"/>
    <mergeCell ref="C208:Q208"/>
    <mergeCell ref="R208:T208"/>
    <mergeCell ref="A209:B209"/>
    <mergeCell ref="C209:Q209"/>
    <mergeCell ref="R209:T209"/>
    <mergeCell ref="A210:B210"/>
    <mergeCell ref="C210:Q210"/>
    <mergeCell ref="R210:T210"/>
    <mergeCell ref="A211:B211"/>
    <mergeCell ref="C211:Q211"/>
    <mergeCell ref="R211:T211"/>
    <mergeCell ref="A377:B377"/>
    <mergeCell ref="C377:Q377"/>
    <mergeCell ref="R377:T377"/>
    <mergeCell ref="A214:B214"/>
    <mergeCell ref="C214:Q214"/>
    <mergeCell ref="R214:T214"/>
    <mergeCell ref="A215:B215"/>
    <mergeCell ref="C215:Q215"/>
    <mergeCell ref="R215:T215"/>
    <mergeCell ref="A216:B216"/>
    <mergeCell ref="C216:Q216"/>
    <mergeCell ref="R216:T216"/>
    <mergeCell ref="A217:B217"/>
    <mergeCell ref="C217:Q217"/>
    <mergeCell ref="R217:T217"/>
    <mergeCell ref="A222:B222"/>
    <mergeCell ref="C222:Q222"/>
    <mergeCell ref="P5:U5"/>
    <mergeCell ref="A6:U6"/>
    <mergeCell ref="A7:U7"/>
    <mergeCell ref="A8:B8"/>
    <mergeCell ref="C8:Q8"/>
    <mergeCell ref="R8:T8"/>
    <mergeCell ref="A378:B378"/>
    <mergeCell ref="C378:Q378"/>
    <mergeCell ref="R378:T378"/>
    <mergeCell ref="A274:B274"/>
    <mergeCell ref="A492:B492"/>
    <mergeCell ref="C492:Q492"/>
    <mergeCell ref="R492:T492"/>
    <mergeCell ref="A493:B493"/>
    <mergeCell ref="C493:Q493"/>
    <mergeCell ref="R493:T493"/>
    <mergeCell ref="A494:B494"/>
    <mergeCell ref="C494:Q494"/>
    <mergeCell ref="R494:T494"/>
    <mergeCell ref="A426:B426"/>
    <mergeCell ref="C426:Q426"/>
    <mergeCell ref="R426:T426"/>
    <mergeCell ref="A427:B427"/>
    <mergeCell ref="C427:Q427"/>
    <mergeCell ref="R427:T427"/>
    <mergeCell ref="A428:B428"/>
    <mergeCell ref="C428:Q428"/>
    <mergeCell ref="R428:T428"/>
    <mergeCell ref="A280:B280"/>
    <mergeCell ref="A471:B471"/>
    <mergeCell ref="C471:U471"/>
    <mergeCell ref="A472:B472"/>
    <mergeCell ref="A257:B257"/>
    <mergeCell ref="C257:Q257"/>
    <mergeCell ref="R257:T257"/>
    <mergeCell ref="A258:B258"/>
    <mergeCell ref="C258:Q258"/>
    <mergeCell ref="R258:T258"/>
    <mergeCell ref="A1:G2"/>
    <mergeCell ref="A5:E5"/>
    <mergeCell ref="F5:O5"/>
    <mergeCell ref="A98:B98"/>
    <mergeCell ref="C98:Q98"/>
    <mergeCell ref="R98:T98"/>
    <mergeCell ref="A99:B99"/>
    <mergeCell ref="C99:Q99"/>
    <mergeCell ref="R99:T99"/>
    <mergeCell ref="A100:B100"/>
    <mergeCell ref="C100:U100"/>
    <mergeCell ref="A101:B101"/>
    <mergeCell ref="C101:Q101"/>
    <mergeCell ref="R101:T101"/>
    <mergeCell ref="A102:B102"/>
    <mergeCell ref="C102:Q102"/>
    <mergeCell ref="A62:B62"/>
    <mergeCell ref="C62:Q62"/>
    <mergeCell ref="H1:R1"/>
    <mergeCell ref="S1:U1"/>
    <mergeCell ref="H2:R2"/>
    <mergeCell ref="S2:U2"/>
    <mergeCell ref="H3:R3"/>
    <mergeCell ref="S3:U3"/>
    <mergeCell ref="H4:R4"/>
    <mergeCell ref="S4:U4"/>
    <mergeCell ref="A9:B9"/>
    <mergeCell ref="C9:U9"/>
    <mergeCell ref="A10:B10"/>
    <mergeCell ref="C10:Q10"/>
    <mergeCell ref="R10:T10"/>
    <mergeCell ref="A11:B11"/>
    <mergeCell ref="C11:Q11"/>
    <mergeCell ref="R11:T11"/>
    <mergeCell ref="A12:B12"/>
    <mergeCell ref="C12:Q12"/>
    <mergeCell ref="R12:T12"/>
    <mergeCell ref="A13:B13"/>
    <mergeCell ref="C13:Q13"/>
    <mergeCell ref="R13:T13"/>
    <mergeCell ref="A14:B14"/>
    <mergeCell ref="C14:Q14"/>
    <mergeCell ref="R14:T14"/>
    <mergeCell ref="A15:B15"/>
    <mergeCell ref="C15:Q15"/>
    <mergeCell ref="R15:T15"/>
    <mergeCell ref="A16:B16"/>
    <mergeCell ref="C16:Q16"/>
    <mergeCell ref="R16:T16"/>
    <mergeCell ref="A17:B17"/>
    <mergeCell ref="C17:Q17"/>
    <mergeCell ref="R17:T17"/>
    <mergeCell ref="A18:B18"/>
    <mergeCell ref="C18:Q18"/>
    <mergeCell ref="R18:T18"/>
    <mergeCell ref="A19:B19"/>
    <mergeCell ref="C19:Q19"/>
    <mergeCell ref="R19:T19"/>
    <mergeCell ref="A20:B20"/>
    <mergeCell ref="C20:Q20"/>
    <mergeCell ref="R20:T20"/>
    <mergeCell ref="A21:B21"/>
    <mergeCell ref="C21:Q21"/>
    <mergeCell ref="R21:T21"/>
    <mergeCell ref="A22:B22"/>
    <mergeCell ref="C22:Q22"/>
    <mergeCell ref="R22:T22"/>
    <mergeCell ref="R27:T27"/>
    <mergeCell ref="A28:B28"/>
    <mergeCell ref="C28:Q28"/>
    <mergeCell ref="R28:T28"/>
    <mergeCell ref="A29:B29"/>
    <mergeCell ref="C29:Q29"/>
    <mergeCell ref="R29:T29"/>
    <mergeCell ref="A30:B30"/>
    <mergeCell ref="C30:Q30"/>
    <mergeCell ref="R30:T30"/>
    <mergeCell ref="A31:B31"/>
    <mergeCell ref="C31:Q31"/>
    <mergeCell ref="R31:T31"/>
    <mergeCell ref="A23:B23"/>
    <mergeCell ref="C23:Q23"/>
    <mergeCell ref="R23:T23"/>
    <mergeCell ref="A24:B24"/>
    <mergeCell ref="C24:Q24"/>
    <mergeCell ref="R24:T24"/>
    <mergeCell ref="A25:B25"/>
    <mergeCell ref="C25:Q25"/>
    <mergeCell ref="R25:T25"/>
    <mergeCell ref="A26:B26"/>
    <mergeCell ref="C26:Q26"/>
    <mergeCell ref="R26:T26"/>
    <mergeCell ref="A27:B27"/>
    <mergeCell ref="A32:B32"/>
    <mergeCell ref="C32:Q32"/>
    <mergeCell ref="R32:T32"/>
    <mergeCell ref="A33:B33"/>
    <mergeCell ref="C33:Q33"/>
    <mergeCell ref="R33:T33"/>
    <mergeCell ref="A34:B34"/>
    <mergeCell ref="C34:Q34"/>
    <mergeCell ref="R34:T34"/>
    <mergeCell ref="A35:B35"/>
    <mergeCell ref="C35:Q35"/>
    <mergeCell ref="R35:T35"/>
    <mergeCell ref="A36:B36"/>
    <mergeCell ref="C36:Q36"/>
    <mergeCell ref="R36:T36"/>
    <mergeCell ref="A37:B37"/>
    <mergeCell ref="C37:Q37"/>
    <mergeCell ref="R37:T37"/>
    <mergeCell ref="A38:B38"/>
    <mergeCell ref="C38:Q38"/>
    <mergeCell ref="R38:T38"/>
    <mergeCell ref="A39:B39"/>
    <mergeCell ref="C39:Q39"/>
    <mergeCell ref="R39:T39"/>
    <mergeCell ref="R43:T43"/>
    <mergeCell ref="A44:B44"/>
    <mergeCell ref="C44:Q44"/>
    <mergeCell ref="R44:T44"/>
    <mergeCell ref="A45:B45"/>
    <mergeCell ref="C45:Q45"/>
    <mergeCell ref="R45:T45"/>
    <mergeCell ref="A46:B46"/>
    <mergeCell ref="C46:Q46"/>
    <mergeCell ref="R46:T46"/>
    <mergeCell ref="A47:B47"/>
    <mergeCell ref="C47:Q47"/>
    <mergeCell ref="R47:T47"/>
    <mergeCell ref="A40:B40"/>
    <mergeCell ref="C40:Q40"/>
    <mergeCell ref="R40:T40"/>
    <mergeCell ref="A41:B41"/>
    <mergeCell ref="C41:Q41"/>
    <mergeCell ref="R41:T41"/>
    <mergeCell ref="A42:B42"/>
    <mergeCell ref="C42:Q42"/>
    <mergeCell ref="R42:T42"/>
    <mergeCell ref="A43:B43"/>
    <mergeCell ref="C43:Q43"/>
    <mergeCell ref="R56:T56"/>
    <mergeCell ref="A57:B57"/>
    <mergeCell ref="C57:Q57"/>
    <mergeCell ref="R57:T57"/>
    <mergeCell ref="A58:B58"/>
    <mergeCell ref="C58:Q58"/>
    <mergeCell ref="R58:T58"/>
    <mergeCell ref="A59:B59"/>
    <mergeCell ref="C59:Q59"/>
    <mergeCell ref="R59:T59"/>
    <mergeCell ref="A68:B68"/>
    <mergeCell ref="C68:Q68"/>
    <mergeCell ref="R68:T68"/>
    <mergeCell ref="A69:B69"/>
    <mergeCell ref="C69:Q69"/>
    <mergeCell ref="R69:T69"/>
    <mergeCell ref="A70:B70"/>
    <mergeCell ref="C70:Q70"/>
    <mergeCell ref="R70:T70"/>
    <mergeCell ref="R62:T62"/>
    <mergeCell ref="A63:B63"/>
    <mergeCell ref="C63:Q63"/>
    <mergeCell ref="R63:T63"/>
    <mergeCell ref="A64:B64"/>
    <mergeCell ref="C64:Q64"/>
    <mergeCell ref="R64:T64"/>
    <mergeCell ref="A71:B71"/>
    <mergeCell ref="C71:Q71"/>
    <mergeCell ref="R71:T71"/>
    <mergeCell ref="A72:B72"/>
    <mergeCell ref="C72:Q72"/>
    <mergeCell ref="R72:T72"/>
    <mergeCell ref="A73:B73"/>
    <mergeCell ref="C73:Q73"/>
    <mergeCell ref="R73:T73"/>
    <mergeCell ref="A74:B74"/>
    <mergeCell ref="C74:Q74"/>
    <mergeCell ref="R74:T74"/>
    <mergeCell ref="A75:B75"/>
    <mergeCell ref="C75:Q75"/>
    <mergeCell ref="R75:T75"/>
    <mergeCell ref="A76:B76"/>
    <mergeCell ref="C76:Q76"/>
    <mergeCell ref="R76:T76"/>
    <mergeCell ref="A77:B77"/>
    <mergeCell ref="C77:Q77"/>
    <mergeCell ref="R77:T77"/>
    <mergeCell ref="A78:B78"/>
    <mergeCell ref="C78:Q78"/>
    <mergeCell ref="R78:T78"/>
    <mergeCell ref="A79:B79"/>
    <mergeCell ref="C79:Q79"/>
    <mergeCell ref="R79:T79"/>
    <mergeCell ref="A80:B80"/>
    <mergeCell ref="C80:Q80"/>
    <mergeCell ref="R80:T80"/>
    <mergeCell ref="A81:B81"/>
    <mergeCell ref="C81:Q81"/>
    <mergeCell ref="R81:T81"/>
    <mergeCell ref="A82:B82"/>
    <mergeCell ref="C82:Q82"/>
    <mergeCell ref="R82:T82"/>
    <mergeCell ref="A83:B83"/>
    <mergeCell ref="C83:Q83"/>
    <mergeCell ref="R83:T83"/>
    <mergeCell ref="A84:B84"/>
    <mergeCell ref="C84:Q84"/>
    <mergeCell ref="R84:T84"/>
    <mergeCell ref="A85:B85"/>
    <mergeCell ref="C85:Q85"/>
    <mergeCell ref="R85:T85"/>
    <mergeCell ref="A86:B86"/>
    <mergeCell ref="C86:Q86"/>
    <mergeCell ref="R86:T86"/>
    <mergeCell ref="A87:B87"/>
    <mergeCell ref="C87:Q87"/>
    <mergeCell ref="R87:T87"/>
    <mergeCell ref="A88:B88"/>
    <mergeCell ref="C88:Q88"/>
    <mergeCell ref="R88:T88"/>
    <mergeCell ref="A89:B89"/>
    <mergeCell ref="C89:Q89"/>
    <mergeCell ref="R89:T89"/>
    <mergeCell ref="A90:B90"/>
    <mergeCell ref="C90:Q90"/>
    <mergeCell ref="R90:T90"/>
    <mergeCell ref="A91:B91"/>
    <mergeCell ref="C91:Q91"/>
    <mergeCell ref="R91:T91"/>
    <mergeCell ref="A92:B92"/>
    <mergeCell ref="C92:Q92"/>
    <mergeCell ref="R92:T92"/>
    <mergeCell ref="A93:B93"/>
    <mergeCell ref="C93:Q93"/>
    <mergeCell ref="R93:T93"/>
    <mergeCell ref="A94:B94"/>
    <mergeCell ref="C94:Q94"/>
    <mergeCell ref="R94:T94"/>
    <mergeCell ref="A95:B95"/>
    <mergeCell ref="C95:Q95"/>
    <mergeCell ref="R95:T95"/>
    <mergeCell ref="A96:B96"/>
    <mergeCell ref="C96:Q96"/>
    <mergeCell ref="R96:T96"/>
    <mergeCell ref="A97:B97"/>
    <mergeCell ref="C97:Q97"/>
    <mergeCell ref="R97:T97"/>
    <mergeCell ref="R102:T102"/>
    <mergeCell ref="A103:B103"/>
    <mergeCell ref="C103:Q103"/>
    <mergeCell ref="R103:T103"/>
    <mergeCell ref="A104:B104"/>
    <mergeCell ref="C104:Q104"/>
    <mergeCell ref="R104:T104"/>
    <mergeCell ref="A105:B105"/>
    <mergeCell ref="C105:Q105"/>
    <mergeCell ref="R105:T105"/>
    <mergeCell ref="A106:B106"/>
    <mergeCell ref="C106:Q106"/>
    <mergeCell ref="R106:T106"/>
    <mergeCell ref="A107:B107"/>
    <mergeCell ref="C107:Q107"/>
    <mergeCell ref="R107:T107"/>
    <mergeCell ref="A108:B108"/>
    <mergeCell ref="C108:Q108"/>
    <mergeCell ref="R108:T108"/>
    <mergeCell ref="R113:T113"/>
    <mergeCell ref="A114:B114"/>
    <mergeCell ref="C114:Q114"/>
    <mergeCell ref="R114:T114"/>
    <mergeCell ref="A115:B115"/>
    <mergeCell ref="C115:Q115"/>
    <mergeCell ref="R115:T115"/>
    <mergeCell ref="A116:B116"/>
    <mergeCell ref="C116:Q116"/>
    <mergeCell ref="R116:T116"/>
    <mergeCell ref="C113:Q113"/>
    <mergeCell ref="A113:B113"/>
    <mergeCell ref="R126:T126"/>
    <mergeCell ref="A127:B127"/>
    <mergeCell ref="C127:Q127"/>
    <mergeCell ref="R127:T127"/>
    <mergeCell ref="A128:B128"/>
    <mergeCell ref="C128:Q128"/>
    <mergeCell ref="R128:T128"/>
    <mergeCell ref="A129:B129"/>
    <mergeCell ref="C129:Q129"/>
    <mergeCell ref="R129:T129"/>
    <mergeCell ref="A130:B130"/>
    <mergeCell ref="C130:Q130"/>
    <mergeCell ref="R130:T130"/>
    <mergeCell ref="A131:B131"/>
    <mergeCell ref="C131:Q131"/>
    <mergeCell ref="R131:T131"/>
    <mergeCell ref="A132:B132"/>
    <mergeCell ref="C132:Q132"/>
    <mergeCell ref="R132:T132"/>
    <mergeCell ref="A133:B133"/>
    <mergeCell ref="C133:Q133"/>
    <mergeCell ref="R133:T133"/>
    <mergeCell ref="A134:B134"/>
    <mergeCell ref="C134:Q134"/>
    <mergeCell ref="R134:T134"/>
    <mergeCell ref="A135:B135"/>
    <mergeCell ref="C135:Q135"/>
    <mergeCell ref="R135:T135"/>
    <mergeCell ref="A136:B136"/>
    <mergeCell ref="C136:Q136"/>
    <mergeCell ref="R136:T136"/>
    <mergeCell ref="A137:B137"/>
    <mergeCell ref="C137:Q137"/>
    <mergeCell ref="R137:T137"/>
    <mergeCell ref="A140:B140"/>
    <mergeCell ref="C140:Q140"/>
    <mergeCell ref="R140:T140"/>
    <mergeCell ref="A141:B141"/>
    <mergeCell ref="C141:Q141"/>
    <mergeCell ref="R141:T141"/>
    <mergeCell ref="A142:B142"/>
    <mergeCell ref="C142:Q142"/>
    <mergeCell ref="R142:T142"/>
    <mergeCell ref="A138:B138"/>
    <mergeCell ref="C138:Q138"/>
    <mergeCell ref="R138:T138"/>
    <mergeCell ref="A139:B139"/>
    <mergeCell ref="C139:Q139"/>
    <mergeCell ref="R139:T139"/>
    <mergeCell ref="A143:B143"/>
    <mergeCell ref="C143:Q143"/>
    <mergeCell ref="R143:T143"/>
    <mergeCell ref="A144:B144"/>
    <mergeCell ref="C144:Q144"/>
    <mergeCell ref="R144:T144"/>
    <mergeCell ref="A145:B145"/>
    <mergeCell ref="C145:Q145"/>
    <mergeCell ref="R145:T145"/>
    <mergeCell ref="R149:T149"/>
    <mergeCell ref="A150:B150"/>
    <mergeCell ref="C150:Q150"/>
    <mergeCell ref="R150:T150"/>
    <mergeCell ref="A151:B151"/>
    <mergeCell ref="C151:Q151"/>
    <mergeCell ref="R151:T151"/>
    <mergeCell ref="A152:B152"/>
    <mergeCell ref="C152:Q152"/>
    <mergeCell ref="R152:T152"/>
    <mergeCell ref="A148:B148"/>
    <mergeCell ref="C148:Q148"/>
    <mergeCell ref="R148:T148"/>
    <mergeCell ref="A149:B149"/>
    <mergeCell ref="C149:Q149"/>
    <mergeCell ref="A153:B153"/>
    <mergeCell ref="C153:Q153"/>
    <mergeCell ref="R153:T153"/>
    <mergeCell ref="A154:B154"/>
    <mergeCell ref="C154:Q154"/>
    <mergeCell ref="R154:T154"/>
    <mergeCell ref="A155:B155"/>
    <mergeCell ref="C155:Q155"/>
    <mergeCell ref="R155:T155"/>
    <mergeCell ref="A161:B161"/>
    <mergeCell ref="C161:Q161"/>
    <mergeCell ref="R161:T161"/>
    <mergeCell ref="A162:B162"/>
    <mergeCell ref="C162:Q162"/>
    <mergeCell ref="R162:T162"/>
    <mergeCell ref="A163:B163"/>
    <mergeCell ref="C163:Q163"/>
    <mergeCell ref="R163:T163"/>
    <mergeCell ref="R157:T157"/>
    <mergeCell ref="A158:B158"/>
    <mergeCell ref="C158:Q158"/>
    <mergeCell ref="R158:T158"/>
    <mergeCell ref="A159:B159"/>
    <mergeCell ref="C159:Q159"/>
    <mergeCell ref="R159:T159"/>
    <mergeCell ref="A160:B160"/>
    <mergeCell ref="C160:Q160"/>
    <mergeCell ref="R160:T160"/>
    <mergeCell ref="A156:B156"/>
    <mergeCell ref="C156:Q156"/>
    <mergeCell ref="R156:T156"/>
    <mergeCell ref="A157:B157"/>
    <mergeCell ref="R169:T169"/>
    <mergeCell ref="A170:B170"/>
    <mergeCell ref="C170:Q170"/>
    <mergeCell ref="R170:T170"/>
    <mergeCell ref="A171:B171"/>
    <mergeCell ref="C171:Q171"/>
    <mergeCell ref="R171:T171"/>
    <mergeCell ref="A172:B172"/>
    <mergeCell ref="C172:Q172"/>
    <mergeCell ref="R172:T172"/>
    <mergeCell ref="A173:B173"/>
    <mergeCell ref="C173:Q173"/>
    <mergeCell ref="R173:T173"/>
    <mergeCell ref="A174:B174"/>
    <mergeCell ref="C174:Q174"/>
    <mergeCell ref="R174:T174"/>
    <mergeCell ref="A175:B175"/>
    <mergeCell ref="C175:Q175"/>
    <mergeCell ref="R175:T175"/>
    <mergeCell ref="A176:B176"/>
    <mergeCell ref="C176:Q176"/>
    <mergeCell ref="R176:T176"/>
    <mergeCell ref="A177:B177"/>
    <mergeCell ref="C177:Q177"/>
    <mergeCell ref="R177:T177"/>
    <mergeCell ref="A178:B178"/>
    <mergeCell ref="C178:Q178"/>
    <mergeCell ref="R178:T178"/>
    <mergeCell ref="A179:B179"/>
    <mergeCell ref="C179:Q179"/>
    <mergeCell ref="R179:T179"/>
    <mergeCell ref="A180:B180"/>
    <mergeCell ref="C180:Q180"/>
    <mergeCell ref="R180:T180"/>
    <mergeCell ref="A181:B181"/>
    <mergeCell ref="C181:Q181"/>
    <mergeCell ref="R181:T181"/>
    <mergeCell ref="A182:B182"/>
    <mergeCell ref="C182:Q182"/>
    <mergeCell ref="R182:T182"/>
    <mergeCell ref="A183:B183"/>
    <mergeCell ref="C183:Q183"/>
    <mergeCell ref="R183:T183"/>
    <mergeCell ref="A184:B184"/>
    <mergeCell ref="C184:Q184"/>
    <mergeCell ref="R184:T184"/>
    <mergeCell ref="A189:B189"/>
    <mergeCell ref="C189:Q189"/>
    <mergeCell ref="R189:T189"/>
    <mergeCell ref="A190:B190"/>
    <mergeCell ref="C190:Q190"/>
    <mergeCell ref="R190:T190"/>
    <mergeCell ref="A187:B187"/>
    <mergeCell ref="C187:Q187"/>
    <mergeCell ref="R187:T187"/>
    <mergeCell ref="A188:B188"/>
    <mergeCell ref="C188:Q188"/>
    <mergeCell ref="R188:T188"/>
    <mergeCell ref="A191:B191"/>
    <mergeCell ref="C191:Q191"/>
    <mergeCell ref="R191:T191"/>
    <mergeCell ref="A192:B192"/>
    <mergeCell ref="C192:Q192"/>
    <mergeCell ref="R192:T192"/>
    <mergeCell ref="A193:B193"/>
    <mergeCell ref="C193:Q193"/>
    <mergeCell ref="R193:T193"/>
    <mergeCell ref="A194:B194"/>
    <mergeCell ref="C194:Q194"/>
    <mergeCell ref="R194:T194"/>
    <mergeCell ref="C196:Q196"/>
    <mergeCell ref="R196:T196"/>
    <mergeCell ref="A197:B197"/>
    <mergeCell ref="C197:Q197"/>
    <mergeCell ref="R197:T197"/>
    <mergeCell ref="A198:B198"/>
    <mergeCell ref="C198:Q198"/>
    <mergeCell ref="R198:T198"/>
    <mergeCell ref="A199:B199"/>
    <mergeCell ref="C199:Q199"/>
    <mergeCell ref="R199:T199"/>
    <mergeCell ref="A200:B200"/>
    <mergeCell ref="C200:Q200"/>
    <mergeCell ref="R200:T200"/>
    <mergeCell ref="A201:B201"/>
    <mergeCell ref="C201:Q201"/>
    <mergeCell ref="R201:T201"/>
    <mergeCell ref="A202:B202"/>
    <mergeCell ref="C202:Q202"/>
    <mergeCell ref="R202:T202"/>
    <mergeCell ref="A203:B203"/>
    <mergeCell ref="C203:Q203"/>
    <mergeCell ref="R203:T203"/>
    <mergeCell ref="A204:B204"/>
    <mergeCell ref="C204:Q204"/>
    <mergeCell ref="R204:T204"/>
    <mergeCell ref="A205:B205"/>
    <mergeCell ref="C205:Q205"/>
    <mergeCell ref="R205:T205"/>
    <mergeCell ref="A206:B206"/>
    <mergeCell ref="C206:Q206"/>
    <mergeCell ref="R206:T206"/>
    <mergeCell ref="A207:B207"/>
    <mergeCell ref="C207:Q207"/>
    <mergeCell ref="R207:T207"/>
    <mergeCell ref="A212:B212"/>
    <mergeCell ref="C212:Q212"/>
    <mergeCell ref="R212:T212"/>
    <mergeCell ref="A213:B213"/>
    <mergeCell ref="C213:Q213"/>
    <mergeCell ref="R213:T213"/>
    <mergeCell ref="R222:T222"/>
    <mergeCell ref="A223:B223"/>
    <mergeCell ref="C223:Q223"/>
    <mergeCell ref="R223:T223"/>
    <mergeCell ref="A224:B224"/>
    <mergeCell ref="C224:Q224"/>
    <mergeCell ref="R224:T224"/>
    <mergeCell ref="A225:B225"/>
    <mergeCell ref="C225:Q225"/>
    <mergeCell ref="R225:T225"/>
    <mergeCell ref="A226:B226"/>
    <mergeCell ref="C226:Q226"/>
    <mergeCell ref="R226:T226"/>
    <mergeCell ref="A227:B227"/>
    <mergeCell ref="C227:Q227"/>
    <mergeCell ref="R227:T227"/>
    <mergeCell ref="A228:B228"/>
    <mergeCell ref="C228:Q228"/>
    <mergeCell ref="R228:T228"/>
    <mergeCell ref="A229:B229"/>
    <mergeCell ref="C229:Q229"/>
    <mergeCell ref="R229:T229"/>
    <mergeCell ref="A230:B230"/>
    <mergeCell ref="C230:Q230"/>
    <mergeCell ref="R230:T230"/>
    <mergeCell ref="A231:B231"/>
    <mergeCell ref="C231:Q231"/>
    <mergeCell ref="R231:T231"/>
    <mergeCell ref="A232:B232"/>
    <mergeCell ref="C232:Q232"/>
    <mergeCell ref="R232:T232"/>
    <mergeCell ref="A233:B233"/>
    <mergeCell ref="C233:Q233"/>
    <mergeCell ref="R233:T233"/>
    <mergeCell ref="A234:B234"/>
    <mergeCell ref="C234:Q234"/>
    <mergeCell ref="R234:T234"/>
    <mergeCell ref="A235:B235"/>
    <mergeCell ref="C235:Q235"/>
    <mergeCell ref="R235:T235"/>
    <mergeCell ref="A236:B236"/>
    <mergeCell ref="C236:Q236"/>
    <mergeCell ref="R236:T236"/>
    <mergeCell ref="A237:B237"/>
    <mergeCell ref="C237:Q237"/>
    <mergeCell ref="R237:T237"/>
    <mergeCell ref="A238:B238"/>
    <mergeCell ref="C238:Q238"/>
    <mergeCell ref="R238:T238"/>
    <mergeCell ref="A239:B239"/>
    <mergeCell ref="C239:Q239"/>
    <mergeCell ref="R239:T239"/>
    <mergeCell ref="A240:B240"/>
    <mergeCell ref="C240:Q240"/>
    <mergeCell ref="R240:T240"/>
    <mergeCell ref="A241:B241"/>
    <mergeCell ref="C241:Q241"/>
    <mergeCell ref="R241:T241"/>
    <mergeCell ref="A242:B242"/>
    <mergeCell ref="C242:Q242"/>
    <mergeCell ref="R242:T242"/>
    <mergeCell ref="A243:B243"/>
    <mergeCell ref="C243:Q243"/>
    <mergeCell ref="R243:T243"/>
    <mergeCell ref="A244:B244"/>
    <mergeCell ref="C244:Q244"/>
    <mergeCell ref="R244:T244"/>
    <mergeCell ref="A245:B245"/>
    <mergeCell ref="C245:Q245"/>
    <mergeCell ref="R245:T245"/>
    <mergeCell ref="A246:B246"/>
    <mergeCell ref="C246:Q246"/>
    <mergeCell ref="R246:T246"/>
    <mergeCell ref="A247:B247"/>
    <mergeCell ref="C247:Q247"/>
    <mergeCell ref="R247:T247"/>
    <mergeCell ref="A248:B248"/>
    <mergeCell ref="C248:Q248"/>
    <mergeCell ref="R248:T248"/>
    <mergeCell ref="A249:B249"/>
    <mergeCell ref="C249:Q249"/>
    <mergeCell ref="R249:T249"/>
    <mergeCell ref="A250:B250"/>
    <mergeCell ref="C250:Q250"/>
    <mergeCell ref="R250:T250"/>
    <mergeCell ref="A251:B251"/>
    <mergeCell ref="C251:Q251"/>
    <mergeCell ref="R251:T251"/>
    <mergeCell ref="A256:B256"/>
    <mergeCell ref="C256:Q256"/>
    <mergeCell ref="R256:T256"/>
    <mergeCell ref="A252:B252"/>
    <mergeCell ref="C252:Q252"/>
    <mergeCell ref="R252:T252"/>
    <mergeCell ref="A253:B253"/>
    <mergeCell ref="C253:Q253"/>
    <mergeCell ref="R253:T253"/>
    <mergeCell ref="A254:B254"/>
    <mergeCell ref="C254:Q254"/>
    <mergeCell ref="R254:T254"/>
    <mergeCell ref="A255:B255"/>
    <mergeCell ref="C255:Q255"/>
    <mergeCell ref="R255:T255"/>
    <mergeCell ref="A259:B259"/>
    <mergeCell ref="C259:Q259"/>
    <mergeCell ref="R259:T259"/>
    <mergeCell ref="A260:B260"/>
    <mergeCell ref="C260:Q260"/>
    <mergeCell ref="R260:T260"/>
    <mergeCell ref="A261:B261"/>
    <mergeCell ref="C261:Q261"/>
    <mergeCell ref="R261:T261"/>
    <mergeCell ref="A262:B262"/>
    <mergeCell ref="C262:Q262"/>
    <mergeCell ref="R262:T262"/>
    <mergeCell ref="A263:B263"/>
    <mergeCell ref="C263:Q263"/>
    <mergeCell ref="R263:T263"/>
    <mergeCell ref="A264:B264"/>
    <mergeCell ref="C264:Q264"/>
    <mergeCell ref="R264:T264"/>
    <mergeCell ref="A265:B265"/>
    <mergeCell ref="C265:Q265"/>
    <mergeCell ref="R265:T265"/>
    <mergeCell ref="A266:B266"/>
    <mergeCell ref="C266:Q266"/>
    <mergeCell ref="R266:T266"/>
    <mergeCell ref="A267:B267"/>
    <mergeCell ref="C267:Q267"/>
    <mergeCell ref="R267:T267"/>
    <mergeCell ref="A268:B268"/>
    <mergeCell ref="C268:Q268"/>
    <mergeCell ref="R268:T268"/>
    <mergeCell ref="A269:B269"/>
    <mergeCell ref="C269:Q269"/>
    <mergeCell ref="R269:T269"/>
    <mergeCell ref="A270:B270"/>
    <mergeCell ref="C270:Q270"/>
    <mergeCell ref="R270:T270"/>
    <mergeCell ref="A271:B271"/>
    <mergeCell ref="C271:Q271"/>
    <mergeCell ref="R271:T271"/>
    <mergeCell ref="A272:B272"/>
    <mergeCell ref="C272:Q272"/>
    <mergeCell ref="R272:T272"/>
    <mergeCell ref="A273:B273"/>
    <mergeCell ref="C273:Q273"/>
    <mergeCell ref="R273:T273"/>
    <mergeCell ref="C274:Q274"/>
    <mergeCell ref="R274:T274"/>
    <mergeCell ref="A275:B275"/>
    <mergeCell ref="C275:Q275"/>
    <mergeCell ref="R275:T275"/>
    <mergeCell ref="A276:B276"/>
    <mergeCell ref="C276:Q276"/>
    <mergeCell ref="R276:T276"/>
    <mergeCell ref="A277:B277"/>
    <mergeCell ref="C277:Q277"/>
    <mergeCell ref="R277:T277"/>
    <mergeCell ref="A278:B278"/>
    <mergeCell ref="C278:Q278"/>
    <mergeCell ref="R278:T278"/>
    <mergeCell ref="A279:B279"/>
    <mergeCell ref="C279:Q279"/>
    <mergeCell ref="R279:T279"/>
    <mergeCell ref="C280:U280"/>
    <mergeCell ref="A281:B281"/>
    <mergeCell ref="C281:Q281"/>
    <mergeCell ref="R281:T281"/>
    <mergeCell ref="A282:B282"/>
    <mergeCell ref="C282:Q282"/>
    <mergeCell ref="R282:T282"/>
    <mergeCell ref="A283:B283"/>
    <mergeCell ref="C283:Q283"/>
    <mergeCell ref="R283:T283"/>
    <mergeCell ref="A284:B284"/>
    <mergeCell ref="C284:Q284"/>
    <mergeCell ref="R284:T284"/>
    <mergeCell ref="A285:B285"/>
    <mergeCell ref="C285:Q285"/>
    <mergeCell ref="R285:T285"/>
    <mergeCell ref="A286:B286"/>
    <mergeCell ref="C286:Q286"/>
    <mergeCell ref="R286:T286"/>
    <mergeCell ref="A287:B287"/>
    <mergeCell ref="C287:Q287"/>
    <mergeCell ref="R287:T287"/>
    <mergeCell ref="A288:B288"/>
    <mergeCell ref="C288:Q288"/>
    <mergeCell ref="R288:T288"/>
    <mergeCell ref="A289:B289"/>
    <mergeCell ref="C289:Q289"/>
    <mergeCell ref="R289:T289"/>
    <mergeCell ref="A290:B290"/>
    <mergeCell ref="C290:Q290"/>
    <mergeCell ref="R290:T290"/>
    <mergeCell ref="A291:B291"/>
    <mergeCell ref="C291:Q291"/>
    <mergeCell ref="R291:T291"/>
    <mergeCell ref="A292:B292"/>
    <mergeCell ref="C292:U292"/>
    <mergeCell ref="A293:B293"/>
    <mergeCell ref="C293:Q293"/>
    <mergeCell ref="R293:T293"/>
    <mergeCell ref="A294:B294"/>
    <mergeCell ref="C294:Q294"/>
    <mergeCell ref="R294:T294"/>
    <mergeCell ref="A295:B295"/>
    <mergeCell ref="C295:Q295"/>
    <mergeCell ref="R295:T295"/>
    <mergeCell ref="A296:B296"/>
    <mergeCell ref="C296:Q296"/>
    <mergeCell ref="R296:T296"/>
    <mergeCell ref="A297:B297"/>
    <mergeCell ref="C297:Q297"/>
    <mergeCell ref="R297:T297"/>
    <mergeCell ref="A298:B298"/>
    <mergeCell ref="C298:Q298"/>
    <mergeCell ref="R298:T298"/>
    <mergeCell ref="A299:B299"/>
    <mergeCell ref="C299:Q299"/>
    <mergeCell ref="R299:T299"/>
    <mergeCell ref="A300:B300"/>
    <mergeCell ref="C300:Q300"/>
    <mergeCell ref="R300:T300"/>
    <mergeCell ref="A301:B301"/>
    <mergeCell ref="C301:Q301"/>
    <mergeCell ref="R301:T301"/>
    <mergeCell ref="A302:B302"/>
    <mergeCell ref="C302:Q302"/>
    <mergeCell ref="R302:T302"/>
    <mergeCell ref="A303:B303"/>
    <mergeCell ref="C303:Q303"/>
    <mergeCell ref="R303:T303"/>
    <mergeCell ref="A304:B304"/>
    <mergeCell ref="C304:U304"/>
    <mergeCell ref="A305:B305"/>
    <mergeCell ref="C305:Q305"/>
    <mergeCell ref="R305:T305"/>
    <mergeCell ref="A306:B306"/>
    <mergeCell ref="C306:Q306"/>
    <mergeCell ref="R306:T306"/>
    <mergeCell ref="A307:B307"/>
    <mergeCell ref="C307:Q307"/>
    <mergeCell ref="R307:T307"/>
    <mergeCell ref="A308:B308"/>
    <mergeCell ref="C308:Q308"/>
    <mergeCell ref="R308:T308"/>
    <mergeCell ref="A309:B309"/>
    <mergeCell ref="C309:Q309"/>
    <mergeCell ref="R309:T309"/>
    <mergeCell ref="A310:B310"/>
    <mergeCell ref="C310:U310"/>
    <mergeCell ref="A311:B311"/>
    <mergeCell ref="C311:Q311"/>
    <mergeCell ref="R311:T311"/>
    <mergeCell ref="A312:B312"/>
    <mergeCell ref="C312:Q312"/>
    <mergeCell ref="R312:T312"/>
    <mergeCell ref="A313:B313"/>
    <mergeCell ref="C313:Q313"/>
    <mergeCell ref="R313:T313"/>
    <mergeCell ref="A314:B314"/>
    <mergeCell ref="C314:Q314"/>
    <mergeCell ref="R314:T314"/>
    <mergeCell ref="A315:B315"/>
    <mergeCell ref="C315:Q315"/>
    <mergeCell ref="R315:T315"/>
    <mergeCell ref="A316:B316"/>
    <mergeCell ref="C316:Q316"/>
    <mergeCell ref="R316:T316"/>
    <mergeCell ref="A317:B317"/>
    <mergeCell ref="C317:Q317"/>
    <mergeCell ref="R317:T317"/>
    <mergeCell ref="A318:B318"/>
    <mergeCell ref="C318:Q318"/>
    <mergeCell ref="R318:T318"/>
    <mergeCell ref="A319:B319"/>
    <mergeCell ref="C319:Q319"/>
    <mergeCell ref="R319:T319"/>
    <mergeCell ref="A320:B320"/>
    <mergeCell ref="C320:Q320"/>
    <mergeCell ref="R320:T320"/>
    <mergeCell ref="A321:B321"/>
    <mergeCell ref="C321:Q321"/>
    <mergeCell ref="R321:T321"/>
    <mergeCell ref="A322:B322"/>
    <mergeCell ref="C322:Q322"/>
    <mergeCell ref="R322:T322"/>
    <mergeCell ref="A323:B323"/>
    <mergeCell ref="C323:Q323"/>
    <mergeCell ref="R323:T323"/>
    <mergeCell ref="A324:B324"/>
    <mergeCell ref="C324:Q324"/>
    <mergeCell ref="R324:T324"/>
    <mergeCell ref="A325:B325"/>
    <mergeCell ref="C325:Q325"/>
    <mergeCell ref="R325:T325"/>
    <mergeCell ref="A326:B326"/>
    <mergeCell ref="C326:Q326"/>
    <mergeCell ref="R326:T326"/>
    <mergeCell ref="A327:B327"/>
    <mergeCell ref="C327:Q327"/>
    <mergeCell ref="R327:T327"/>
    <mergeCell ref="A328:B328"/>
    <mergeCell ref="C328:Q328"/>
    <mergeCell ref="R328:T328"/>
    <mergeCell ref="A329:B329"/>
    <mergeCell ref="C329:Q329"/>
    <mergeCell ref="R329:T329"/>
    <mergeCell ref="A330:B330"/>
    <mergeCell ref="C330:Q330"/>
    <mergeCell ref="R330:T330"/>
    <mergeCell ref="A331:B331"/>
    <mergeCell ref="C331:U331"/>
    <mergeCell ref="A332:B332"/>
    <mergeCell ref="C332:Q332"/>
    <mergeCell ref="R332:T332"/>
    <mergeCell ref="A333:B333"/>
    <mergeCell ref="C333:Q333"/>
    <mergeCell ref="R333:T333"/>
    <mergeCell ref="A334:B334"/>
    <mergeCell ref="C334:Q334"/>
    <mergeCell ref="R334:T334"/>
    <mergeCell ref="A335:B335"/>
    <mergeCell ref="C335:Q335"/>
    <mergeCell ref="R335:T335"/>
    <mergeCell ref="A336:B336"/>
    <mergeCell ref="C336:Q336"/>
    <mergeCell ref="R336:T336"/>
    <mergeCell ref="A337:B337"/>
    <mergeCell ref="C337:Q337"/>
    <mergeCell ref="R337:T337"/>
    <mergeCell ref="A338:B338"/>
    <mergeCell ref="C338:Q338"/>
    <mergeCell ref="R338:T338"/>
    <mergeCell ref="A339:B339"/>
    <mergeCell ref="C339:Q339"/>
    <mergeCell ref="R339:T339"/>
    <mergeCell ref="A340:B340"/>
    <mergeCell ref="C340:Q340"/>
    <mergeCell ref="R340:T340"/>
    <mergeCell ref="A341:B341"/>
    <mergeCell ref="C341:Q341"/>
    <mergeCell ref="R341:T341"/>
    <mergeCell ref="A342:B342"/>
    <mergeCell ref="C342:Q342"/>
    <mergeCell ref="R342:T342"/>
    <mergeCell ref="A343:B343"/>
    <mergeCell ref="C343:Q343"/>
    <mergeCell ref="R343:T343"/>
    <mergeCell ref="A344:B344"/>
    <mergeCell ref="C344:Q344"/>
    <mergeCell ref="R344:T344"/>
    <mergeCell ref="A345:B345"/>
    <mergeCell ref="C345:Q345"/>
    <mergeCell ref="R345:T345"/>
    <mergeCell ref="A346:B346"/>
    <mergeCell ref="C346:Q346"/>
    <mergeCell ref="R346:T346"/>
    <mergeCell ref="A347:B347"/>
    <mergeCell ref="C347:U347"/>
    <mergeCell ref="A348:B348"/>
    <mergeCell ref="C348:Q348"/>
    <mergeCell ref="R348:T348"/>
    <mergeCell ref="A349:B349"/>
    <mergeCell ref="C349:Q349"/>
    <mergeCell ref="R349:T349"/>
    <mergeCell ref="A350:B350"/>
    <mergeCell ref="C350:Q350"/>
    <mergeCell ref="R350:T350"/>
    <mergeCell ref="A351:B351"/>
    <mergeCell ref="C351:Q351"/>
    <mergeCell ref="R351:T351"/>
    <mergeCell ref="A352:B352"/>
    <mergeCell ref="C352:Q352"/>
    <mergeCell ref="R352:T352"/>
    <mergeCell ref="A353:B353"/>
    <mergeCell ref="C353:Q353"/>
    <mergeCell ref="R353:T353"/>
    <mergeCell ref="A354:B354"/>
    <mergeCell ref="C354:Q354"/>
    <mergeCell ref="R354:T354"/>
    <mergeCell ref="A355:B355"/>
    <mergeCell ref="C355:Q355"/>
    <mergeCell ref="R355:T355"/>
    <mergeCell ref="A356:B356"/>
    <mergeCell ref="C356:Q356"/>
    <mergeCell ref="R356:T356"/>
    <mergeCell ref="A357:B357"/>
    <mergeCell ref="C357:Q357"/>
    <mergeCell ref="R357:T357"/>
    <mergeCell ref="A358:B358"/>
    <mergeCell ref="C358:Q358"/>
    <mergeCell ref="R358:T358"/>
    <mergeCell ref="A359:B359"/>
    <mergeCell ref="C359:Q359"/>
    <mergeCell ref="R359:T359"/>
    <mergeCell ref="A360:B360"/>
    <mergeCell ref="C360:Q360"/>
    <mergeCell ref="R360:T360"/>
    <mergeCell ref="A361:B361"/>
    <mergeCell ref="C361:Q361"/>
    <mergeCell ref="R361:T361"/>
    <mergeCell ref="A362:B362"/>
    <mergeCell ref="C362:Q362"/>
    <mergeCell ref="R362:T362"/>
    <mergeCell ref="A363:B363"/>
    <mergeCell ref="C363:Q363"/>
    <mergeCell ref="R363:T363"/>
    <mergeCell ref="A364:B364"/>
    <mergeCell ref="C364:Q364"/>
    <mergeCell ref="R364:T364"/>
    <mergeCell ref="A365:B365"/>
    <mergeCell ref="C365:Q365"/>
    <mergeCell ref="R365:T365"/>
    <mergeCell ref="A366:B366"/>
    <mergeCell ref="C366:Q366"/>
    <mergeCell ref="R366:T366"/>
    <mergeCell ref="A367:B367"/>
    <mergeCell ref="C367:Q367"/>
    <mergeCell ref="R367:T367"/>
    <mergeCell ref="A368:B368"/>
    <mergeCell ref="C368:Q368"/>
    <mergeCell ref="R368:T368"/>
    <mergeCell ref="A369:B369"/>
    <mergeCell ref="C369:Q369"/>
    <mergeCell ref="R369:T369"/>
    <mergeCell ref="A370:B370"/>
    <mergeCell ref="C370:Q370"/>
    <mergeCell ref="R370:T370"/>
    <mergeCell ref="A371:B371"/>
    <mergeCell ref="C371:U371"/>
    <mergeCell ref="A372:B372"/>
    <mergeCell ref="C372:Q372"/>
    <mergeCell ref="R372:T372"/>
    <mergeCell ref="A373:B373"/>
    <mergeCell ref="C373:Q373"/>
    <mergeCell ref="R373:T373"/>
    <mergeCell ref="A374:B374"/>
    <mergeCell ref="C374:Q374"/>
    <mergeCell ref="R374:T374"/>
    <mergeCell ref="A375:B375"/>
    <mergeCell ref="C375:Q375"/>
    <mergeCell ref="R375:T375"/>
    <mergeCell ref="A376:B376"/>
    <mergeCell ref="C376:Q376"/>
    <mergeCell ref="R376:T376"/>
    <mergeCell ref="A379:B379"/>
    <mergeCell ref="C379:Q379"/>
    <mergeCell ref="R379:T379"/>
    <mergeCell ref="A380:B380"/>
    <mergeCell ref="C380:Q380"/>
    <mergeCell ref="R380:T380"/>
    <mergeCell ref="A381:B381"/>
    <mergeCell ref="C381:Q381"/>
    <mergeCell ref="R381:T381"/>
    <mergeCell ref="A382:B382"/>
    <mergeCell ref="C382:Q382"/>
    <mergeCell ref="R382:T382"/>
    <mergeCell ref="A383:B383"/>
    <mergeCell ref="C383:Q383"/>
    <mergeCell ref="R383:T383"/>
    <mergeCell ref="A384:B384"/>
    <mergeCell ref="C384:Q384"/>
    <mergeCell ref="R384:T384"/>
    <mergeCell ref="A385:B385"/>
    <mergeCell ref="C385:Q385"/>
    <mergeCell ref="R385:T385"/>
    <mergeCell ref="A386:B386"/>
    <mergeCell ref="C386:Q386"/>
    <mergeCell ref="R386:T386"/>
    <mergeCell ref="A387:B387"/>
    <mergeCell ref="C387:Q387"/>
    <mergeCell ref="R387:T387"/>
    <mergeCell ref="A388:B388"/>
    <mergeCell ref="C388:Q388"/>
    <mergeCell ref="R388:T388"/>
    <mergeCell ref="A389:B389"/>
    <mergeCell ref="C389:Q389"/>
    <mergeCell ref="R389:T389"/>
    <mergeCell ref="A390:B390"/>
    <mergeCell ref="C390:Q390"/>
    <mergeCell ref="R390:T390"/>
    <mergeCell ref="A391:B391"/>
    <mergeCell ref="C391:Q391"/>
    <mergeCell ref="R391:T391"/>
    <mergeCell ref="A392:B392"/>
    <mergeCell ref="C392:Q392"/>
    <mergeCell ref="R392:T392"/>
    <mergeCell ref="A393:B393"/>
    <mergeCell ref="C393:Q393"/>
    <mergeCell ref="R393:T393"/>
    <mergeCell ref="A394:B394"/>
    <mergeCell ref="C394:Q394"/>
    <mergeCell ref="R394:T394"/>
    <mergeCell ref="A395:B395"/>
    <mergeCell ref="C395:Q395"/>
    <mergeCell ref="R395:T395"/>
    <mergeCell ref="A396:B396"/>
    <mergeCell ref="C396:Q396"/>
    <mergeCell ref="R396:T396"/>
    <mergeCell ref="A397:B397"/>
    <mergeCell ref="C397:Q397"/>
    <mergeCell ref="R397:T397"/>
    <mergeCell ref="A398:B398"/>
    <mergeCell ref="C398:Q398"/>
    <mergeCell ref="R398:T398"/>
    <mergeCell ref="A399:B399"/>
    <mergeCell ref="C399:Q399"/>
    <mergeCell ref="R399:T399"/>
    <mergeCell ref="A400:B400"/>
    <mergeCell ref="C400:Q400"/>
    <mergeCell ref="R400:T400"/>
    <mergeCell ref="A401:B401"/>
    <mergeCell ref="C401:Q401"/>
    <mergeCell ref="R401:T401"/>
    <mergeCell ref="A402:B402"/>
    <mergeCell ref="C402:Q402"/>
    <mergeCell ref="R402:T402"/>
    <mergeCell ref="A403:B403"/>
    <mergeCell ref="C403:U403"/>
    <mergeCell ref="A404:B404"/>
    <mergeCell ref="C404:Q404"/>
    <mergeCell ref="R404:T404"/>
    <mergeCell ref="A405:B405"/>
    <mergeCell ref="C405:Q405"/>
    <mergeCell ref="R405:T405"/>
    <mergeCell ref="A406:B406"/>
    <mergeCell ref="C406:Q406"/>
    <mergeCell ref="R406:T406"/>
    <mergeCell ref="A407:B407"/>
    <mergeCell ref="C407:Q407"/>
    <mergeCell ref="R407:T407"/>
    <mergeCell ref="A408:B408"/>
    <mergeCell ref="C408:U408"/>
    <mergeCell ref="A409:B409"/>
    <mergeCell ref="C409:Q409"/>
    <mergeCell ref="R409:T409"/>
    <mergeCell ref="A414:B414"/>
    <mergeCell ref="C414:Q414"/>
    <mergeCell ref="R414:T414"/>
    <mergeCell ref="A415:B415"/>
    <mergeCell ref="C415:Q415"/>
    <mergeCell ref="R415:T415"/>
    <mergeCell ref="A410:B410"/>
    <mergeCell ref="C410:Q410"/>
    <mergeCell ref="R410:T410"/>
    <mergeCell ref="A411:B411"/>
    <mergeCell ref="C411:Q411"/>
    <mergeCell ref="R411:T411"/>
    <mergeCell ref="A412:B412"/>
    <mergeCell ref="C412:Q412"/>
    <mergeCell ref="R412:T412"/>
    <mergeCell ref="A413:B413"/>
    <mergeCell ref="C413:Q413"/>
    <mergeCell ref="R413:T413"/>
    <mergeCell ref="A416:B416"/>
    <mergeCell ref="C416:Q416"/>
    <mergeCell ref="R416:T416"/>
    <mergeCell ref="A417:B417"/>
    <mergeCell ref="C417:Q417"/>
    <mergeCell ref="R417:T417"/>
    <mergeCell ref="A418:B418"/>
    <mergeCell ref="C418:Q418"/>
    <mergeCell ref="R418:T418"/>
    <mergeCell ref="A419:B419"/>
    <mergeCell ref="C419:Q419"/>
    <mergeCell ref="R419:T419"/>
    <mergeCell ref="A420:B420"/>
    <mergeCell ref="C420:Q420"/>
    <mergeCell ref="R420:T420"/>
    <mergeCell ref="A421:B421"/>
    <mergeCell ref="C421:Q421"/>
    <mergeCell ref="R421:T421"/>
    <mergeCell ref="A422:B422"/>
    <mergeCell ref="C422:Q422"/>
    <mergeCell ref="R422:T422"/>
    <mergeCell ref="A423:B423"/>
    <mergeCell ref="C423:Q423"/>
    <mergeCell ref="R423:T423"/>
    <mergeCell ref="A424:B424"/>
    <mergeCell ref="C424:Q424"/>
    <mergeCell ref="R424:T424"/>
    <mergeCell ref="A425:B425"/>
    <mergeCell ref="C425:Q425"/>
    <mergeCell ref="R425:T425"/>
    <mergeCell ref="A429:B429"/>
    <mergeCell ref="C429:Q429"/>
    <mergeCell ref="R429:T429"/>
    <mergeCell ref="A430:B430"/>
    <mergeCell ref="C430:Q430"/>
    <mergeCell ref="R430:T430"/>
    <mergeCell ref="A431:B431"/>
    <mergeCell ref="C431:Q431"/>
    <mergeCell ref="R431:T431"/>
    <mergeCell ref="A432:B432"/>
    <mergeCell ref="C432:Q432"/>
    <mergeCell ref="R432:T432"/>
    <mergeCell ref="A433:B433"/>
    <mergeCell ref="C433:Q433"/>
    <mergeCell ref="R433:T433"/>
    <mergeCell ref="A434:B434"/>
    <mergeCell ref="C434:Q434"/>
    <mergeCell ref="R434:T434"/>
    <mergeCell ref="A435:B435"/>
    <mergeCell ref="C435:Q435"/>
    <mergeCell ref="R435:T435"/>
    <mergeCell ref="A436:B436"/>
    <mergeCell ref="C436:Q436"/>
    <mergeCell ref="R436:T436"/>
    <mergeCell ref="A437:B437"/>
    <mergeCell ref="C437:Q437"/>
    <mergeCell ref="R437:T437"/>
    <mergeCell ref="A438:B438"/>
    <mergeCell ref="C438:Q438"/>
    <mergeCell ref="R438:T438"/>
    <mergeCell ref="A439:B439"/>
    <mergeCell ref="C439:Q439"/>
    <mergeCell ref="R439:T439"/>
    <mergeCell ref="A440:B440"/>
    <mergeCell ref="C440:Q440"/>
    <mergeCell ref="R440:T440"/>
    <mergeCell ref="A441:B441"/>
    <mergeCell ref="C441:Q441"/>
    <mergeCell ref="R441:T441"/>
    <mergeCell ref="A442:B442"/>
    <mergeCell ref="C442:Q442"/>
    <mergeCell ref="R442:T442"/>
    <mergeCell ref="A443:B443"/>
    <mergeCell ref="C443:Q443"/>
    <mergeCell ref="R443:T443"/>
    <mergeCell ref="A444:B444"/>
    <mergeCell ref="C444:U444"/>
    <mergeCell ref="A445:B445"/>
    <mergeCell ref="C445:Q445"/>
    <mergeCell ref="R445:T445"/>
    <mergeCell ref="A446:B446"/>
    <mergeCell ref="C446:Q446"/>
    <mergeCell ref="R446:T446"/>
    <mergeCell ref="A447:B447"/>
    <mergeCell ref="C447:Q447"/>
    <mergeCell ref="R447:T447"/>
    <mergeCell ref="A448:B448"/>
    <mergeCell ref="C448:Q448"/>
    <mergeCell ref="R448:T448"/>
    <mergeCell ref="A449:B449"/>
    <mergeCell ref="C449:U449"/>
    <mergeCell ref="A450:B450"/>
    <mergeCell ref="C450:Q450"/>
    <mergeCell ref="R450:T450"/>
    <mergeCell ref="A451:B451"/>
    <mergeCell ref="C451:Q451"/>
    <mergeCell ref="R451:T451"/>
    <mergeCell ref="A452:B452"/>
    <mergeCell ref="C452:Q452"/>
    <mergeCell ref="R452:T452"/>
    <mergeCell ref="A453:B453"/>
    <mergeCell ref="C453:Q453"/>
    <mergeCell ref="R453:T453"/>
    <mergeCell ref="A454:B454"/>
    <mergeCell ref="C454:Q454"/>
    <mergeCell ref="R454:T454"/>
    <mergeCell ref="A455:B455"/>
    <mergeCell ref="C455:Q455"/>
    <mergeCell ref="R455:T455"/>
    <mergeCell ref="A456:B456"/>
    <mergeCell ref="C456:Q456"/>
    <mergeCell ref="R456:T456"/>
    <mergeCell ref="A457:B457"/>
    <mergeCell ref="C457:U457"/>
    <mergeCell ref="A458:B458"/>
    <mergeCell ref="C458:Q458"/>
    <mergeCell ref="R458:T458"/>
    <mergeCell ref="A459:B459"/>
    <mergeCell ref="C459:Q459"/>
    <mergeCell ref="R459:T459"/>
    <mergeCell ref="A460:B460"/>
    <mergeCell ref="C460:Q460"/>
    <mergeCell ref="R460:T460"/>
    <mergeCell ref="A461:B461"/>
    <mergeCell ref="C461:Q461"/>
    <mergeCell ref="R461:T461"/>
    <mergeCell ref="A462:B462"/>
    <mergeCell ref="C462:Q462"/>
    <mergeCell ref="R462:T462"/>
    <mergeCell ref="A463:B463"/>
    <mergeCell ref="C463:Q463"/>
    <mergeCell ref="R463:T463"/>
    <mergeCell ref="A464:B464"/>
    <mergeCell ref="C464:U464"/>
    <mergeCell ref="A465:B465"/>
    <mergeCell ref="C465:Q465"/>
    <mergeCell ref="R465:T465"/>
    <mergeCell ref="A466:B466"/>
    <mergeCell ref="C466:Q466"/>
    <mergeCell ref="R466:T466"/>
    <mergeCell ref="A467:B467"/>
    <mergeCell ref="C467:Q467"/>
    <mergeCell ref="R467:T467"/>
    <mergeCell ref="A468:B468"/>
    <mergeCell ref="C468:Q468"/>
    <mergeCell ref="R468:T468"/>
    <mergeCell ref="A469:B469"/>
    <mergeCell ref="C469:Q469"/>
    <mergeCell ref="R469:T469"/>
    <mergeCell ref="A470:B470"/>
    <mergeCell ref="C470:Q470"/>
    <mergeCell ref="R470:T470"/>
    <mergeCell ref="A474:B474"/>
    <mergeCell ref="C474:U474"/>
    <mergeCell ref="A475:B475"/>
    <mergeCell ref="C475:Q475"/>
    <mergeCell ref="R475:T475"/>
    <mergeCell ref="C473:Q473"/>
    <mergeCell ref="R473:T473"/>
    <mergeCell ref="C472:Q472"/>
    <mergeCell ref="R472:T472"/>
    <mergeCell ref="A473:B473"/>
    <mergeCell ref="A476:B476"/>
    <mergeCell ref="C476:Q476"/>
    <mergeCell ref="R476:T476"/>
    <mergeCell ref="A477:B477"/>
    <mergeCell ref="C477:Q477"/>
    <mergeCell ref="R477:T477"/>
    <mergeCell ref="A478:B478"/>
    <mergeCell ref="C478:Q478"/>
    <mergeCell ref="R478:T478"/>
    <mergeCell ref="A479:B479"/>
    <mergeCell ref="C479:Q479"/>
    <mergeCell ref="R479:T479"/>
    <mergeCell ref="A480:B480"/>
    <mergeCell ref="C480:U480"/>
    <mergeCell ref="A481:B481"/>
    <mergeCell ref="C481:Q481"/>
    <mergeCell ref="R481:T481"/>
    <mergeCell ref="A482:B482"/>
    <mergeCell ref="C482:Q482"/>
    <mergeCell ref="R482:T482"/>
    <mergeCell ref="A483:B483"/>
    <mergeCell ref="C483:Q483"/>
    <mergeCell ref="R483:T483"/>
    <mergeCell ref="A484:B484"/>
    <mergeCell ref="C484:Q484"/>
    <mergeCell ref="R484:T484"/>
    <mergeCell ref="A485:B485"/>
    <mergeCell ref="C485:Q485"/>
    <mergeCell ref="R485:T485"/>
    <mergeCell ref="A486:B486"/>
    <mergeCell ref="C486:Q486"/>
    <mergeCell ref="R486:T486"/>
    <mergeCell ref="A487:B487"/>
    <mergeCell ref="C487:Q487"/>
    <mergeCell ref="R487:T487"/>
    <mergeCell ref="A488:B488"/>
    <mergeCell ref="C488:Q488"/>
    <mergeCell ref="R488:T488"/>
    <mergeCell ref="A489:B489"/>
    <mergeCell ref="C489:Q489"/>
    <mergeCell ref="R489:T489"/>
    <mergeCell ref="A490:B490"/>
    <mergeCell ref="C490:Q490"/>
    <mergeCell ref="R490:T490"/>
    <mergeCell ref="A491:B491"/>
    <mergeCell ref="C491:Q491"/>
    <mergeCell ref="R491:T491"/>
    <mergeCell ref="A496:B496"/>
    <mergeCell ref="C496:Q496"/>
    <mergeCell ref="R496:T496"/>
    <mergeCell ref="A497:B497"/>
    <mergeCell ref="C497:Q497"/>
    <mergeCell ref="R497:T497"/>
    <mergeCell ref="A495:B495"/>
    <mergeCell ref="C495:Q495"/>
    <mergeCell ref="R495:T495"/>
    <mergeCell ref="A498:B498"/>
    <mergeCell ref="C498:Q498"/>
    <mergeCell ref="R498:T498"/>
    <mergeCell ref="A499:B499"/>
    <mergeCell ref="C499:Q499"/>
    <mergeCell ref="R499:T499"/>
    <mergeCell ref="A500:B500"/>
    <mergeCell ref="C500:U500"/>
    <mergeCell ref="A501:B501"/>
    <mergeCell ref="C501:Q501"/>
    <mergeCell ref="R501:T501"/>
    <mergeCell ref="A502:B502"/>
    <mergeCell ref="C502:Q502"/>
    <mergeCell ref="R502:T502"/>
    <mergeCell ref="A503:B503"/>
    <mergeCell ref="C503:Q503"/>
    <mergeCell ref="R503:T503"/>
    <mergeCell ref="A504:B504"/>
    <mergeCell ref="C504:Q504"/>
    <mergeCell ref="R504:T504"/>
    <mergeCell ref="A505:B505"/>
    <mergeCell ref="C505:Q505"/>
    <mergeCell ref="R505:T505"/>
    <mergeCell ref="A506:B506"/>
    <mergeCell ref="C506:Q506"/>
    <mergeCell ref="R506:T506"/>
    <mergeCell ref="A507:B507"/>
    <mergeCell ref="C507:Q507"/>
    <mergeCell ref="R507:T507"/>
    <mergeCell ref="A508:B508"/>
    <mergeCell ref="C508:Q508"/>
    <mergeCell ref="R508:T508"/>
    <mergeCell ref="A509:B509"/>
    <mergeCell ref="C509:Q509"/>
    <mergeCell ref="R509:T509"/>
    <mergeCell ref="A510:B510"/>
    <mergeCell ref="C510:Q510"/>
    <mergeCell ref="R510:T510"/>
    <mergeCell ref="A511:B511"/>
    <mergeCell ref="C511:U511"/>
    <mergeCell ref="A512:B512"/>
    <mergeCell ref="C512:Q512"/>
    <mergeCell ref="R512:T512"/>
    <mergeCell ref="A513:B513"/>
    <mergeCell ref="C513:Q513"/>
    <mergeCell ref="R513:T513"/>
    <mergeCell ref="A514:B514"/>
    <mergeCell ref="C514:Q514"/>
    <mergeCell ref="R514:T514"/>
    <mergeCell ref="A515:B515"/>
    <mergeCell ref="C515:Q515"/>
    <mergeCell ref="R515:T515"/>
    <mergeCell ref="A516:B516"/>
    <mergeCell ref="C516:Q516"/>
    <mergeCell ref="R516:T516"/>
    <mergeCell ref="A517:B517"/>
    <mergeCell ref="C517:Q517"/>
    <mergeCell ref="R517:T517"/>
    <mergeCell ref="A518:B518"/>
    <mergeCell ref="C518:Q518"/>
    <mergeCell ref="R518:T518"/>
    <mergeCell ref="A519:B519"/>
    <mergeCell ref="C519:Q519"/>
    <mergeCell ref="R519:T519"/>
    <mergeCell ref="A520:B520"/>
    <mergeCell ref="C520:Q520"/>
    <mergeCell ref="R520:T520"/>
    <mergeCell ref="A521:B521"/>
    <mergeCell ref="C521:Q521"/>
    <mergeCell ref="R521:T521"/>
    <mergeCell ref="A522:B522"/>
    <mergeCell ref="C522:Q522"/>
    <mergeCell ref="R522:T522"/>
    <mergeCell ref="A523:B523"/>
    <mergeCell ref="C523:U523"/>
    <mergeCell ref="A524:B524"/>
    <mergeCell ref="C524:Q524"/>
    <mergeCell ref="R524:T524"/>
    <mergeCell ref="A525:B525"/>
    <mergeCell ref="C525:Q525"/>
    <mergeCell ref="R525:T525"/>
    <mergeCell ref="A526:B526"/>
    <mergeCell ref="C526:Q526"/>
    <mergeCell ref="R526:T526"/>
    <mergeCell ref="A527:B527"/>
    <mergeCell ref="C527:Q527"/>
    <mergeCell ref="R527:T527"/>
    <mergeCell ref="A528:B528"/>
    <mergeCell ref="C528:Q528"/>
    <mergeCell ref="R528:T528"/>
    <mergeCell ref="A529:B529"/>
    <mergeCell ref="C529:Q529"/>
    <mergeCell ref="R529:T529"/>
    <mergeCell ref="A530:B530"/>
    <mergeCell ref="C530:Q530"/>
    <mergeCell ref="R530:T530"/>
    <mergeCell ref="A531:B531"/>
    <mergeCell ref="C531:Q531"/>
    <mergeCell ref="R531:T531"/>
    <mergeCell ref="A532:B532"/>
    <mergeCell ref="C532:Q532"/>
    <mergeCell ref="R532:T532"/>
    <mergeCell ref="A533:B533"/>
    <mergeCell ref="C533:Q533"/>
    <mergeCell ref="R533:T533"/>
    <mergeCell ref="A534:B534"/>
    <mergeCell ref="C534:Q534"/>
    <mergeCell ref="R534:T534"/>
    <mergeCell ref="A535:B535"/>
    <mergeCell ref="C535:Q535"/>
    <mergeCell ref="R535:T535"/>
    <mergeCell ref="A536:B536"/>
    <mergeCell ref="C536:Q536"/>
    <mergeCell ref="R536:T536"/>
    <mergeCell ref="A537:B537"/>
    <mergeCell ref="C537:Q537"/>
    <mergeCell ref="R537:T537"/>
    <mergeCell ref="A538:B538"/>
    <mergeCell ref="C538:Q538"/>
    <mergeCell ref="R538:T538"/>
    <mergeCell ref="A539:B539"/>
    <mergeCell ref="C539:Q539"/>
    <mergeCell ref="R539:T539"/>
    <mergeCell ref="A540:B540"/>
    <mergeCell ref="C540:U540"/>
    <mergeCell ref="A541:B541"/>
    <mergeCell ref="C541:Q541"/>
    <mergeCell ref="R541:T541"/>
    <mergeCell ref="A542:B542"/>
    <mergeCell ref="C542:Q542"/>
    <mergeCell ref="R542:T542"/>
    <mergeCell ref="A543:B543"/>
    <mergeCell ref="C543:Q543"/>
    <mergeCell ref="R543:T543"/>
    <mergeCell ref="A544:B544"/>
    <mergeCell ref="C544:Q544"/>
    <mergeCell ref="R544:T544"/>
    <mergeCell ref="A545:B545"/>
    <mergeCell ref="C545:Q545"/>
    <mergeCell ref="R545:T545"/>
    <mergeCell ref="A546:B546"/>
    <mergeCell ref="C546:Q546"/>
    <mergeCell ref="R546:T546"/>
    <mergeCell ref="A547:B547"/>
    <mergeCell ref="C547:Q547"/>
    <mergeCell ref="R547:T547"/>
    <mergeCell ref="A548:B548"/>
    <mergeCell ref="C548:Q548"/>
    <mergeCell ref="R548:T548"/>
    <mergeCell ref="A549:B549"/>
    <mergeCell ref="C549:Q549"/>
    <mergeCell ref="R549:T549"/>
    <mergeCell ref="A550:B550"/>
    <mergeCell ref="C550:Q550"/>
    <mergeCell ref="R550:T550"/>
    <mergeCell ref="A551:B551"/>
    <mergeCell ref="C551:U551"/>
    <mergeCell ref="A552:B552"/>
    <mergeCell ref="C552:Q552"/>
    <mergeCell ref="R552:T552"/>
    <mergeCell ref="A553:B553"/>
    <mergeCell ref="C553:Q553"/>
    <mergeCell ref="R553:T553"/>
    <mergeCell ref="A554:B554"/>
    <mergeCell ref="C554:Q554"/>
    <mergeCell ref="R554:T554"/>
    <mergeCell ref="A555:B555"/>
    <mergeCell ref="C555:Q555"/>
    <mergeCell ref="R555:T555"/>
    <mergeCell ref="A562:B562"/>
    <mergeCell ref="C562:U562"/>
    <mergeCell ref="A563:B563"/>
    <mergeCell ref="C563:Q563"/>
    <mergeCell ref="R563:T563"/>
    <mergeCell ref="L564:U564"/>
    <mergeCell ref="A556:B556"/>
    <mergeCell ref="C556:Q556"/>
    <mergeCell ref="R556:T556"/>
    <mergeCell ref="A557:B557"/>
    <mergeCell ref="C557:Q557"/>
    <mergeCell ref="R557:T557"/>
    <mergeCell ref="A558:B558"/>
    <mergeCell ref="C558:Q558"/>
    <mergeCell ref="R558:T558"/>
    <mergeCell ref="A559:B559"/>
    <mergeCell ref="C559:Q559"/>
    <mergeCell ref="R559:T559"/>
    <mergeCell ref="A560:B560"/>
    <mergeCell ref="C560:Q560"/>
    <mergeCell ref="R560:T560"/>
    <mergeCell ref="A561:B561"/>
    <mergeCell ref="C561:Q561"/>
    <mergeCell ref="R561:T561"/>
  </mergeCells>
  <pageMargins left="0.511811024" right="0.511811024" top="0.78740157499999996" bottom="0.78740157499999996" header="0.31496062000000002" footer="0.31496062000000002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EDBC2-FF1F-4F5F-98B3-17539429AF34}">
  <dimension ref="A2:K276"/>
  <sheetViews>
    <sheetView zoomScaleNormal="100" workbookViewId="0">
      <selection activeCell="M7" sqref="M7"/>
    </sheetView>
  </sheetViews>
  <sheetFormatPr defaultRowHeight="13.2"/>
  <cols>
    <col min="1" max="1" width="10.33203125" bestFit="1" customWidth="1"/>
    <col min="2" max="2" width="60.6640625" customWidth="1"/>
    <col min="3" max="8" width="13.6640625" customWidth="1"/>
    <col min="9" max="9" width="16.88671875" customWidth="1"/>
    <col min="11" max="11" width="10.6640625" bestFit="1" customWidth="1"/>
  </cols>
  <sheetData>
    <row r="2" spans="1:11" ht="17.399999999999999">
      <c r="K2" s="565" t="s">
        <v>1361</v>
      </c>
    </row>
    <row r="3" spans="1:11" ht="21.6" thickBot="1">
      <c r="A3" s="566" t="s">
        <v>562</v>
      </c>
      <c r="B3" s="480"/>
      <c r="C3" s="480"/>
      <c r="D3" s="480"/>
      <c r="E3" s="480"/>
      <c r="F3" s="480"/>
      <c r="G3" s="480"/>
      <c r="H3" s="480"/>
      <c r="I3" s="567" t="s">
        <v>563</v>
      </c>
      <c r="K3" s="568">
        <v>0.27210000000000001</v>
      </c>
    </row>
    <row r="4" spans="1:11" ht="18" thickTop="1">
      <c r="A4" s="569" t="s">
        <v>564</v>
      </c>
      <c r="D4" s="569" t="s">
        <v>565</v>
      </c>
    </row>
    <row r="5" spans="1:11" ht="15.6">
      <c r="A5" s="570" t="s">
        <v>566</v>
      </c>
      <c r="D5" s="570" t="s">
        <v>1362</v>
      </c>
      <c r="G5" s="571" t="s">
        <v>567</v>
      </c>
      <c r="H5" s="572">
        <v>1.19712</v>
      </c>
      <c r="I5" s="570" t="s">
        <v>13</v>
      </c>
    </row>
    <row r="6" spans="1:11" ht="16.5" customHeight="1" thickBot="1">
      <c r="A6" s="462" t="s">
        <v>615</v>
      </c>
      <c r="B6" s="875" t="s">
        <v>616</v>
      </c>
      <c r="C6" s="875"/>
      <c r="D6" s="875"/>
      <c r="E6" s="875"/>
      <c r="F6" s="875"/>
      <c r="G6" s="875"/>
      <c r="H6" s="876" t="s">
        <v>568</v>
      </c>
      <c r="I6" s="876"/>
    </row>
    <row r="7" spans="1:11" ht="14.4" thickBot="1">
      <c r="A7" s="873" t="s">
        <v>569</v>
      </c>
      <c r="B7" s="873"/>
      <c r="C7" s="874" t="s">
        <v>86</v>
      </c>
      <c r="D7" s="874" t="s">
        <v>570</v>
      </c>
      <c r="E7" s="874"/>
      <c r="F7" s="874" t="s">
        <v>571</v>
      </c>
      <c r="G7" s="874"/>
      <c r="I7" s="465" t="s">
        <v>572</v>
      </c>
    </row>
    <row r="8" spans="1:11" ht="14.4" thickBot="1">
      <c r="A8" s="873"/>
      <c r="B8" s="873"/>
      <c r="C8" s="874"/>
      <c r="D8" s="464" t="s">
        <v>573</v>
      </c>
      <c r="E8" s="464" t="s">
        <v>574</v>
      </c>
      <c r="F8" s="464" t="s">
        <v>575</v>
      </c>
      <c r="G8" s="464" t="s">
        <v>576</v>
      </c>
      <c r="H8" s="466"/>
      <c r="I8" s="464" t="s">
        <v>577</v>
      </c>
    </row>
    <row r="9" spans="1:11" ht="13.8">
      <c r="A9" s="467" t="s">
        <v>617</v>
      </c>
      <c r="B9" s="468" t="s">
        <v>618</v>
      </c>
      <c r="C9" s="469">
        <v>1</v>
      </c>
      <c r="D9" s="470">
        <v>1</v>
      </c>
      <c r="E9" s="470">
        <v>0</v>
      </c>
      <c r="F9" s="461">
        <v>35.057499999999997</v>
      </c>
      <c r="G9" s="461">
        <v>29.531500000000001</v>
      </c>
      <c r="I9" s="461">
        <v>35.057499999999997</v>
      </c>
    </row>
    <row r="10" spans="1:11" ht="13.8">
      <c r="A10" s="467" t="s">
        <v>619</v>
      </c>
      <c r="B10" s="468" t="s">
        <v>620</v>
      </c>
      <c r="C10" s="469">
        <v>2</v>
      </c>
      <c r="D10" s="470">
        <v>0.17</v>
      </c>
      <c r="E10" s="470">
        <v>0.83</v>
      </c>
      <c r="F10" s="461">
        <v>1.5373000000000001</v>
      </c>
      <c r="G10" s="461">
        <v>1.0450999999999999</v>
      </c>
      <c r="I10" s="461">
        <v>2.2574999999999998</v>
      </c>
    </row>
    <row r="11" spans="1:11" ht="14.4" thickBot="1">
      <c r="A11" s="466"/>
      <c r="B11" s="466"/>
      <c r="C11" s="466"/>
      <c r="D11" s="466"/>
      <c r="E11" s="466"/>
      <c r="F11" s="466"/>
      <c r="G11" s="471" t="s">
        <v>578</v>
      </c>
      <c r="H11" s="466"/>
      <c r="I11" s="472">
        <v>37.314999999999998</v>
      </c>
    </row>
    <row r="12" spans="1:11" ht="14.4" thickBot="1">
      <c r="A12" s="463" t="s">
        <v>579</v>
      </c>
      <c r="B12" s="466"/>
      <c r="C12" s="464" t="s">
        <v>86</v>
      </c>
      <c r="D12" s="464" t="s">
        <v>580</v>
      </c>
      <c r="E12" s="466"/>
      <c r="F12" s="464" t="s">
        <v>571</v>
      </c>
      <c r="G12" s="872" t="s">
        <v>581</v>
      </c>
      <c r="H12" s="872"/>
      <c r="I12" s="872"/>
    </row>
    <row r="13" spans="1:11" ht="13.8">
      <c r="A13" s="467" t="s">
        <v>621</v>
      </c>
      <c r="B13" s="468" t="s">
        <v>622</v>
      </c>
      <c r="C13" s="469">
        <v>1</v>
      </c>
      <c r="D13" s="467" t="s">
        <v>584</v>
      </c>
      <c r="F13" s="461">
        <v>28.092600000000001</v>
      </c>
      <c r="I13" s="461">
        <v>28.092600000000001</v>
      </c>
    </row>
    <row r="14" spans="1:11" ht="13.8">
      <c r="A14" s="467" t="s">
        <v>582</v>
      </c>
      <c r="B14" s="468" t="s">
        <v>583</v>
      </c>
      <c r="C14" s="469">
        <v>2</v>
      </c>
      <c r="D14" s="467" t="s">
        <v>584</v>
      </c>
      <c r="F14" s="461">
        <v>21.444199999999999</v>
      </c>
      <c r="I14" s="461">
        <v>42.888399999999997</v>
      </c>
    </row>
    <row r="15" spans="1:11" ht="13.8">
      <c r="C15" s="868" t="s">
        <v>585</v>
      </c>
      <c r="D15" s="868"/>
      <c r="E15" s="868"/>
      <c r="F15" s="868"/>
      <c r="G15" s="868"/>
      <c r="I15" s="461">
        <v>70.980999999999995</v>
      </c>
    </row>
    <row r="16" spans="1:11" ht="14.4" thickBot="1">
      <c r="A16" s="466"/>
      <c r="B16" s="466"/>
      <c r="C16" s="872" t="s">
        <v>586</v>
      </c>
      <c r="D16" s="872"/>
      <c r="E16" s="872"/>
      <c r="F16" s="872"/>
      <c r="G16" s="872"/>
      <c r="H16" s="466"/>
      <c r="I16" s="474">
        <v>108.29600000000001</v>
      </c>
    </row>
    <row r="17" spans="1:9" ht="13.8">
      <c r="C17" s="868" t="s">
        <v>587</v>
      </c>
      <c r="D17" s="868"/>
      <c r="E17" s="868"/>
      <c r="F17" s="868"/>
      <c r="G17" s="868"/>
      <c r="I17" s="475">
        <v>90.463800000000006</v>
      </c>
    </row>
    <row r="18" spans="1:9" ht="13.8">
      <c r="G18" s="473" t="s">
        <v>588</v>
      </c>
      <c r="I18" s="476" t="s">
        <v>589</v>
      </c>
    </row>
    <row r="19" spans="1:9" ht="14.4" thickBot="1">
      <c r="G19" s="471" t="s">
        <v>590</v>
      </c>
      <c r="I19" s="474" t="s">
        <v>589</v>
      </c>
    </row>
    <row r="20" spans="1:9" ht="14.4" thickBot="1">
      <c r="A20" s="477" t="s">
        <v>591</v>
      </c>
      <c r="B20" s="478"/>
      <c r="C20" s="479" t="s">
        <v>86</v>
      </c>
      <c r="D20" s="479" t="s">
        <v>580</v>
      </c>
      <c r="E20" s="478"/>
      <c r="F20" s="479" t="s">
        <v>592</v>
      </c>
      <c r="G20" s="871" t="s">
        <v>593</v>
      </c>
      <c r="H20" s="871"/>
      <c r="I20" s="871"/>
    </row>
    <row r="21" spans="1:9" ht="13.8">
      <c r="A21" s="467" t="s">
        <v>623</v>
      </c>
      <c r="B21" s="468" t="s">
        <v>624</v>
      </c>
      <c r="C21" s="469">
        <v>2073.75</v>
      </c>
      <c r="D21" s="467" t="s">
        <v>227</v>
      </c>
      <c r="F21" s="461">
        <v>1.7887999999999999</v>
      </c>
      <c r="I21" s="461">
        <v>3709.5239999999999</v>
      </c>
    </row>
    <row r="22" spans="1:9" ht="14.4" thickBot="1">
      <c r="A22" s="466"/>
      <c r="B22" s="466"/>
      <c r="C22" s="872" t="s">
        <v>594</v>
      </c>
      <c r="D22" s="872"/>
      <c r="E22" s="872"/>
      <c r="F22" s="872"/>
      <c r="G22" s="872"/>
      <c r="H22" s="466"/>
      <c r="I22" s="472">
        <v>3709.5239999999999</v>
      </c>
    </row>
    <row r="23" spans="1:9" ht="14.4" thickBot="1">
      <c r="A23" s="463" t="s">
        <v>595</v>
      </c>
      <c r="B23" s="466"/>
      <c r="C23" s="464" t="s">
        <v>86</v>
      </c>
      <c r="D23" s="464" t="s">
        <v>580</v>
      </c>
      <c r="E23" s="466"/>
      <c r="F23" s="464" t="s">
        <v>593</v>
      </c>
      <c r="G23" s="872" t="s">
        <v>593</v>
      </c>
      <c r="H23" s="872"/>
      <c r="I23" s="872"/>
    </row>
    <row r="24" spans="1:9" ht="14.4" thickBot="1">
      <c r="A24" s="466"/>
      <c r="B24" s="466"/>
      <c r="C24" s="872" t="s">
        <v>596</v>
      </c>
      <c r="D24" s="872"/>
      <c r="E24" s="872"/>
      <c r="F24" s="872"/>
      <c r="G24" s="872"/>
      <c r="H24" s="466"/>
      <c r="I24" s="472"/>
    </row>
    <row r="25" spans="1:9" ht="14.4" thickBot="1">
      <c r="A25" s="466"/>
      <c r="B25" s="466"/>
      <c r="C25" s="466"/>
      <c r="D25" s="466"/>
      <c r="E25" s="466"/>
      <c r="F25" s="466"/>
      <c r="G25" s="471" t="s">
        <v>597</v>
      </c>
      <c r="H25" s="466"/>
      <c r="I25" s="474">
        <v>3799.9877999999999</v>
      </c>
    </row>
    <row r="26" spans="1:9" ht="14.4" thickBot="1">
      <c r="A26" s="463" t="s">
        <v>598</v>
      </c>
      <c r="B26" s="466"/>
      <c r="C26" s="464" t="s">
        <v>514</v>
      </c>
      <c r="D26" s="464" t="s">
        <v>86</v>
      </c>
      <c r="E26" s="464" t="s">
        <v>580</v>
      </c>
      <c r="F26" s="466"/>
      <c r="G26" s="464" t="s">
        <v>593</v>
      </c>
      <c r="H26" s="872" t="s">
        <v>593</v>
      </c>
      <c r="I26" s="872"/>
    </row>
    <row r="27" spans="1:9" ht="27.6">
      <c r="A27" s="467" t="s">
        <v>623</v>
      </c>
      <c r="B27" s="468" t="s">
        <v>625</v>
      </c>
      <c r="C27" s="467" t="s">
        <v>600</v>
      </c>
      <c r="D27" s="469">
        <v>2.07375</v>
      </c>
      <c r="E27" s="467" t="s">
        <v>599</v>
      </c>
      <c r="G27" s="461">
        <v>32.18</v>
      </c>
      <c r="I27" s="461">
        <v>66.7333</v>
      </c>
    </row>
    <row r="28" spans="1:9" ht="14.4" thickBot="1">
      <c r="A28" s="466"/>
      <c r="B28" s="466"/>
      <c r="C28" s="872" t="s">
        <v>601</v>
      </c>
      <c r="D28" s="872"/>
      <c r="E28" s="872"/>
      <c r="F28" s="872"/>
      <c r="G28" s="872"/>
      <c r="H28" s="466"/>
      <c r="I28" s="474">
        <v>66.7333</v>
      </c>
    </row>
    <row r="29" spans="1:9" ht="14.4" thickBot="1">
      <c r="A29" s="873" t="s">
        <v>602</v>
      </c>
      <c r="B29" s="873"/>
      <c r="C29" s="874" t="s">
        <v>86</v>
      </c>
      <c r="D29" s="874" t="s">
        <v>580</v>
      </c>
      <c r="E29" s="874" t="s">
        <v>234</v>
      </c>
      <c r="F29" s="874"/>
      <c r="G29" s="874"/>
      <c r="I29" s="872" t="s">
        <v>593</v>
      </c>
    </row>
    <row r="30" spans="1:9" ht="14.4" thickBot="1">
      <c r="A30" s="873"/>
      <c r="B30" s="873"/>
      <c r="C30" s="874"/>
      <c r="D30" s="874"/>
      <c r="E30" s="464" t="s">
        <v>603</v>
      </c>
      <c r="F30" s="464" t="s">
        <v>604</v>
      </c>
      <c r="G30" s="464" t="s">
        <v>605</v>
      </c>
      <c r="H30" s="466"/>
      <c r="I30" s="872"/>
    </row>
    <row r="31" spans="1:9" ht="27.6">
      <c r="A31" s="467" t="s">
        <v>623</v>
      </c>
      <c r="B31" s="468" t="s">
        <v>625</v>
      </c>
      <c r="C31" s="469">
        <v>2.07375</v>
      </c>
      <c r="D31" s="467" t="s">
        <v>379</v>
      </c>
      <c r="E31" s="467" t="s">
        <v>606</v>
      </c>
      <c r="F31" s="467" t="s">
        <v>607</v>
      </c>
      <c r="G31" s="467" t="s">
        <v>608</v>
      </c>
    </row>
    <row r="32" spans="1:9" ht="13.8">
      <c r="C32" s="868" t="s">
        <v>609</v>
      </c>
      <c r="D32" s="868"/>
      <c r="E32" s="868"/>
      <c r="F32" s="868"/>
      <c r="G32" s="868"/>
    </row>
    <row r="33" spans="1:9" ht="14.4" thickBot="1">
      <c r="A33" s="480"/>
      <c r="B33" s="480"/>
      <c r="C33" s="480"/>
      <c r="D33" s="480"/>
      <c r="E33" s="869" t="s">
        <v>610</v>
      </c>
      <c r="F33" s="869"/>
      <c r="G33" s="869"/>
      <c r="H33" s="480"/>
      <c r="I33" s="481">
        <v>3866.72</v>
      </c>
    </row>
    <row r="34" spans="1:9" ht="15" thickTop="1">
      <c r="A34" s="363" t="s">
        <v>611</v>
      </c>
      <c r="B34" s="362"/>
      <c r="C34" s="362"/>
      <c r="D34" s="359" t="s">
        <v>612</v>
      </c>
      <c r="E34" s="360">
        <f>$K$3</f>
        <v>0.27210000000000001</v>
      </c>
      <c r="F34" s="870" t="s">
        <v>613</v>
      </c>
      <c r="G34" s="870"/>
      <c r="H34" s="870"/>
      <c r="I34" s="361">
        <f>TRUNC(I33*(1+E34),2)</f>
        <v>4918.8500000000004</v>
      </c>
    </row>
    <row r="36" spans="1:9" ht="21.6" thickBot="1">
      <c r="A36" s="566" t="s">
        <v>562</v>
      </c>
      <c r="B36" s="480"/>
      <c r="C36" s="480"/>
      <c r="D36" s="480"/>
      <c r="E36" s="480"/>
      <c r="F36" s="480"/>
      <c r="G36" s="480"/>
      <c r="H36" s="480"/>
      <c r="I36" s="567" t="s">
        <v>563</v>
      </c>
    </row>
    <row r="37" spans="1:9" ht="18" thickTop="1">
      <c r="A37" s="569" t="s">
        <v>564</v>
      </c>
      <c r="D37" s="569" t="s">
        <v>565</v>
      </c>
    </row>
    <row r="38" spans="1:9" ht="15.6">
      <c r="A38" s="570" t="s">
        <v>566</v>
      </c>
      <c r="D38" s="570" t="s">
        <v>1362</v>
      </c>
      <c r="G38" s="571" t="s">
        <v>567</v>
      </c>
      <c r="H38" s="572">
        <v>1.18571</v>
      </c>
      <c r="I38" s="570" t="s">
        <v>614</v>
      </c>
    </row>
    <row r="39" spans="1:9" ht="16.5" customHeight="1" thickBot="1">
      <c r="A39" s="462" t="s">
        <v>1363</v>
      </c>
      <c r="B39" s="875" t="s">
        <v>1364</v>
      </c>
      <c r="C39" s="875"/>
      <c r="D39" s="875"/>
      <c r="E39" s="875"/>
      <c r="F39" s="875"/>
      <c r="G39" s="875"/>
      <c r="H39" s="876" t="s">
        <v>568</v>
      </c>
      <c r="I39" s="876"/>
    </row>
    <row r="40" spans="1:9" ht="14.4" thickBot="1">
      <c r="A40" s="873" t="s">
        <v>569</v>
      </c>
      <c r="B40" s="873"/>
      <c r="C40" s="874" t="s">
        <v>86</v>
      </c>
      <c r="D40" s="874" t="s">
        <v>570</v>
      </c>
      <c r="E40" s="874"/>
      <c r="F40" s="874" t="s">
        <v>571</v>
      </c>
      <c r="G40" s="874"/>
      <c r="I40" s="465" t="s">
        <v>572</v>
      </c>
    </row>
    <row r="41" spans="1:9" ht="14.4" thickBot="1">
      <c r="A41" s="873"/>
      <c r="B41" s="873"/>
      <c r="C41" s="874"/>
      <c r="D41" s="464" t="s">
        <v>573</v>
      </c>
      <c r="E41" s="464" t="s">
        <v>574</v>
      </c>
      <c r="F41" s="464" t="s">
        <v>575</v>
      </c>
      <c r="G41" s="464" t="s">
        <v>576</v>
      </c>
      <c r="H41" s="466"/>
      <c r="I41" s="464" t="s">
        <v>577</v>
      </c>
    </row>
    <row r="42" spans="1:9" ht="27.6">
      <c r="A42" s="467" t="s">
        <v>1365</v>
      </c>
      <c r="B42" s="468" t="s">
        <v>1366</v>
      </c>
      <c r="C42" s="469">
        <v>2</v>
      </c>
      <c r="D42" s="470">
        <v>1</v>
      </c>
      <c r="E42" s="470">
        <v>0</v>
      </c>
      <c r="F42" s="461">
        <v>2911.2089999999998</v>
      </c>
      <c r="G42" s="461">
        <v>1516.3136</v>
      </c>
      <c r="I42" s="461">
        <v>5822.4179999999997</v>
      </c>
    </row>
    <row r="43" spans="1:9" ht="14.4" thickBot="1">
      <c r="A43" s="466"/>
      <c r="B43" s="466"/>
      <c r="C43" s="466"/>
      <c r="D43" s="466"/>
      <c r="E43" s="466"/>
      <c r="F43" s="466"/>
      <c r="G43" s="471" t="s">
        <v>578</v>
      </c>
      <c r="H43" s="466"/>
      <c r="I43" s="472">
        <v>5822.4179999999997</v>
      </c>
    </row>
    <row r="44" spans="1:9" ht="14.4" thickBot="1">
      <c r="A44" s="463" t="s">
        <v>579</v>
      </c>
      <c r="B44" s="466"/>
      <c r="C44" s="464" t="s">
        <v>86</v>
      </c>
      <c r="D44" s="464" t="s">
        <v>580</v>
      </c>
      <c r="E44" s="466"/>
      <c r="F44" s="464" t="s">
        <v>571</v>
      </c>
      <c r="G44" s="872" t="s">
        <v>581</v>
      </c>
      <c r="H44" s="872"/>
      <c r="I44" s="872"/>
    </row>
    <row r="45" spans="1:9" ht="13.8">
      <c r="A45" s="467" t="s">
        <v>582</v>
      </c>
      <c r="B45" s="468" t="s">
        <v>583</v>
      </c>
      <c r="C45" s="469">
        <v>4</v>
      </c>
      <c r="D45" s="467" t="s">
        <v>584</v>
      </c>
      <c r="F45" s="461">
        <v>21.444199999999999</v>
      </c>
      <c r="I45" s="461">
        <v>85.776799999999994</v>
      </c>
    </row>
    <row r="46" spans="1:9" ht="13.8">
      <c r="C46" s="868" t="s">
        <v>585</v>
      </c>
      <c r="D46" s="868"/>
      <c r="E46" s="868"/>
      <c r="F46" s="868"/>
      <c r="G46" s="868"/>
      <c r="I46" s="461">
        <v>85.776799999999994</v>
      </c>
    </row>
    <row r="47" spans="1:9" ht="14.4" thickBot="1">
      <c r="A47" s="466"/>
      <c r="B47" s="466"/>
      <c r="C47" s="872" t="s">
        <v>586</v>
      </c>
      <c r="D47" s="872"/>
      <c r="E47" s="872"/>
      <c r="F47" s="872"/>
      <c r="G47" s="872"/>
      <c r="H47" s="466"/>
      <c r="I47" s="474">
        <v>5908.1948000000002</v>
      </c>
    </row>
    <row r="48" spans="1:9" ht="13.8">
      <c r="C48" s="868" t="s">
        <v>587</v>
      </c>
      <c r="D48" s="868"/>
      <c r="E48" s="868"/>
      <c r="F48" s="868"/>
      <c r="G48" s="868"/>
      <c r="I48" s="475">
        <v>4982.8329000000003</v>
      </c>
    </row>
    <row r="49" spans="1:9" ht="13.8">
      <c r="G49" s="473" t="s">
        <v>588</v>
      </c>
      <c r="I49" s="476" t="s">
        <v>589</v>
      </c>
    </row>
    <row r="50" spans="1:9" ht="14.4" thickBot="1">
      <c r="G50" s="471" t="s">
        <v>590</v>
      </c>
      <c r="I50" s="474" t="s">
        <v>589</v>
      </c>
    </row>
    <row r="51" spans="1:9" ht="14.4" thickBot="1">
      <c r="A51" s="477" t="s">
        <v>591</v>
      </c>
      <c r="B51" s="478"/>
      <c r="C51" s="479" t="s">
        <v>86</v>
      </c>
      <c r="D51" s="479" t="s">
        <v>580</v>
      </c>
      <c r="E51" s="478"/>
      <c r="F51" s="479" t="s">
        <v>592</v>
      </c>
      <c r="G51" s="871" t="s">
        <v>593</v>
      </c>
      <c r="H51" s="871"/>
      <c r="I51" s="871"/>
    </row>
    <row r="52" spans="1:9" ht="14.4" thickBot="1">
      <c r="A52" s="466"/>
      <c r="B52" s="466"/>
      <c r="C52" s="872" t="s">
        <v>594</v>
      </c>
      <c r="D52" s="872"/>
      <c r="E52" s="872"/>
      <c r="F52" s="872"/>
      <c r="G52" s="872"/>
      <c r="H52" s="466"/>
      <c r="I52" s="472"/>
    </row>
    <row r="53" spans="1:9" ht="14.4" thickBot="1">
      <c r="A53" s="463" t="s">
        <v>595</v>
      </c>
      <c r="B53" s="466"/>
      <c r="C53" s="464" t="s">
        <v>86</v>
      </c>
      <c r="D53" s="464" t="s">
        <v>580</v>
      </c>
      <c r="E53" s="466"/>
      <c r="F53" s="464" t="s">
        <v>593</v>
      </c>
      <c r="G53" s="872" t="s">
        <v>593</v>
      </c>
      <c r="H53" s="872"/>
      <c r="I53" s="872"/>
    </row>
    <row r="54" spans="1:9" ht="14.4" thickBot="1">
      <c r="A54" s="466"/>
      <c r="B54" s="466"/>
      <c r="C54" s="872" t="s">
        <v>596</v>
      </c>
      <c r="D54" s="872"/>
      <c r="E54" s="872"/>
      <c r="F54" s="872"/>
      <c r="G54" s="872"/>
      <c r="H54" s="466"/>
      <c r="I54" s="472"/>
    </row>
    <row r="55" spans="1:9" ht="14.4" thickBot="1">
      <c r="A55" s="466"/>
      <c r="B55" s="466"/>
      <c r="C55" s="466"/>
      <c r="D55" s="466"/>
      <c r="E55" s="466"/>
      <c r="F55" s="466"/>
      <c r="G55" s="471" t="s">
        <v>597</v>
      </c>
      <c r="H55" s="466"/>
      <c r="I55" s="474">
        <v>4982.8329000000003</v>
      </c>
    </row>
    <row r="56" spans="1:9" ht="14.4" thickBot="1">
      <c r="A56" s="463" t="s">
        <v>598</v>
      </c>
      <c r="B56" s="466"/>
      <c r="C56" s="464" t="s">
        <v>514</v>
      </c>
      <c r="D56" s="464" t="s">
        <v>86</v>
      </c>
      <c r="E56" s="464" t="s">
        <v>580</v>
      </c>
      <c r="F56" s="466"/>
      <c r="G56" s="464" t="s">
        <v>593</v>
      </c>
      <c r="H56" s="872" t="s">
        <v>593</v>
      </c>
      <c r="I56" s="872"/>
    </row>
    <row r="57" spans="1:9" ht="14.4" thickBot="1">
      <c r="A57" s="466"/>
      <c r="B57" s="466"/>
      <c r="C57" s="872" t="s">
        <v>601</v>
      </c>
      <c r="D57" s="872"/>
      <c r="E57" s="872"/>
      <c r="F57" s="872"/>
      <c r="G57" s="872"/>
      <c r="H57" s="466"/>
      <c r="I57" s="474"/>
    </row>
    <row r="58" spans="1:9" ht="14.4" thickBot="1">
      <c r="A58" s="873" t="s">
        <v>602</v>
      </c>
      <c r="B58" s="873"/>
      <c r="C58" s="874" t="s">
        <v>86</v>
      </c>
      <c r="D58" s="874" t="s">
        <v>580</v>
      </c>
      <c r="E58" s="874" t="s">
        <v>234</v>
      </c>
      <c r="F58" s="874"/>
      <c r="G58" s="874"/>
      <c r="I58" s="872" t="s">
        <v>593</v>
      </c>
    </row>
    <row r="59" spans="1:9" ht="14.4" thickBot="1">
      <c r="A59" s="873"/>
      <c r="B59" s="873"/>
      <c r="C59" s="874"/>
      <c r="D59" s="874"/>
      <c r="E59" s="464" t="s">
        <v>603</v>
      </c>
      <c r="F59" s="464" t="s">
        <v>604</v>
      </c>
      <c r="G59" s="464" t="s">
        <v>605</v>
      </c>
      <c r="H59" s="466"/>
      <c r="I59" s="872"/>
    </row>
    <row r="60" spans="1:9" ht="13.8">
      <c r="C60" s="868" t="s">
        <v>609</v>
      </c>
      <c r="D60" s="868"/>
      <c r="E60" s="868"/>
      <c r="F60" s="868"/>
      <c r="G60" s="868"/>
    </row>
    <row r="61" spans="1:9" ht="14.4" thickBot="1">
      <c r="A61" s="480"/>
      <c r="B61" s="480"/>
      <c r="C61" s="480"/>
      <c r="D61" s="480"/>
      <c r="E61" s="869" t="s">
        <v>610</v>
      </c>
      <c r="F61" s="869"/>
      <c r="G61" s="869"/>
      <c r="H61" s="480"/>
      <c r="I61" s="481">
        <v>4982.83</v>
      </c>
    </row>
    <row r="62" spans="1:9" ht="15" thickTop="1">
      <c r="A62" s="573" t="s">
        <v>611</v>
      </c>
      <c r="B62" s="362"/>
      <c r="C62" s="362"/>
      <c r="D62" s="359" t="s">
        <v>612</v>
      </c>
      <c r="E62" s="360">
        <f>$K$3</f>
        <v>0.27210000000000001</v>
      </c>
      <c r="F62" s="870" t="s">
        <v>613</v>
      </c>
      <c r="G62" s="870"/>
      <c r="H62" s="870"/>
      <c r="I62" s="361">
        <f>TRUNC(I61*(1+E62),2)</f>
        <v>6338.65</v>
      </c>
    </row>
    <row r="64" spans="1:9" ht="21.6" thickBot="1">
      <c r="A64" s="566" t="s">
        <v>562</v>
      </c>
      <c r="B64" s="480"/>
      <c r="C64" s="480"/>
      <c r="D64" s="480"/>
      <c r="E64" s="480"/>
      <c r="F64" s="480"/>
      <c r="G64" s="480"/>
      <c r="H64" s="480"/>
      <c r="I64" s="567" t="s">
        <v>563</v>
      </c>
    </row>
    <row r="65" spans="1:9" ht="18" thickTop="1">
      <c r="A65" s="569" t="s">
        <v>564</v>
      </c>
      <c r="D65" s="569" t="s">
        <v>565</v>
      </c>
    </row>
    <row r="66" spans="1:9" ht="15.6">
      <c r="A66" s="570" t="s">
        <v>566</v>
      </c>
      <c r="D66" s="570" t="s">
        <v>1362</v>
      </c>
      <c r="G66" s="571" t="s">
        <v>567</v>
      </c>
      <c r="H66" s="572">
        <v>1.66</v>
      </c>
      <c r="I66" s="570" t="s">
        <v>614</v>
      </c>
    </row>
    <row r="67" spans="1:9" ht="16.5" customHeight="1" thickBot="1">
      <c r="A67" s="462" t="s">
        <v>1367</v>
      </c>
      <c r="B67" s="875" t="s">
        <v>1368</v>
      </c>
      <c r="C67" s="875"/>
      <c r="D67" s="875"/>
      <c r="E67" s="875"/>
      <c r="F67" s="875"/>
      <c r="G67" s="875"/>
      <c r="H67" s="876" t="s">
        <v>568</v>
      </c>
      <c r="I67" s="876"/>
    </row>
    <row r="68" spans="1:9" ht="14.4" thickBot="1">
      <c r="A68" s="873" t="s">
        <v>569</v>
      </c>
      <c r="B68" s="873"/>
      <c r="C68" s="874" t="s">
        <v>86</v>
      </c>
      <c r="D68" s="874" t="s">
        <v>570</v>
      </c>
      <c r="E68" s="874"/>
      <c r="F68" s="874" t="s">
        <v>571</v>
      </c>
      <c r="G68" s="874"/>
      <c r="I68" s="465" t="s">
        <v>572</v>
      </c>
    </row>
    <row r="69" spans="1:9" ht="14.4" thickBot="1">
      <c r="A69" s="873"/>
      <c r="B69" s="873"/>
      <c r="C69" s="874"/>
      <c r="D69" s="464" t="s">
        <v>573</v>
      </c>
      <c r="E69" s="464" t="s">
        <v>574</v>
      </c>
      <c r="F69" s="464" t="s">
        <v>575</v>
      </c>
      <c r="G69" s="464" t="s">
        <v>576</v>
      </c>
      <c r="H69" s="466"/>
      <c r="I69" s="464" t="s">
        <v>577</v>
      </c>
    </row>
    <row r="70" spans="1:9" ht="27.6">
      <c r="A70" s="467" t="s">
        <v>1369</v>
      </c>
      <c r="B70" s="468" t="s">
        <v>1370</v>
      </c>
      <c r="C70" s="469">
        <v>1</v>
      </c>
      <c r="D70" s="470">
        <v>1</v>
      </c>
      <c r="E70" s="470">
        <v>0</v>
      </c>
      <c r="F70" s="461">
        <v>540.65260000000001</v>
      </c>
      <c r="G70" s="461">
        <v>178.02869999999999</v>
      </c>
      <c r="I70" s="461">
        <v>540.65260000000001</v>
      </c>
    </row>
    <row r="71" spans="1:9" ht="27.6">
      <c r="A71" s="467" t="s">
        <v>1365</v>
      </c>
      <c r="B71" s="468" t="s">
        <v>1366</v>
      </c>
      <c r="C71" s="469">
        <v>2</v>
      </c>
      <c r="D71" s="470">
        <v>1</v>
      </c>
      <c r="E71" s="470">
        <v>0</v>
      </c>
      <c r="F71" s="461">
        <v>2911.2089999999998</v>
      </c>
      <c r="G71" s="461">
        <v>1516.3136</v>
      </c>
      <c r="I71" s="461">
        <v>5822.4179999999997</v>
      </c>
    </row>
    <row r="72" spans="1:9" ht="14.4" thickBot="1">
      <c r="A72" s="466"/>
      <c r="B72" s="466"/>
      <c r="C72" s="466"/>
      <c r="D72" s="466"/>
      <c r="E72" s="466"/>
      <c r="F72" s="466"/>
      <c r="G72" s="471" t="s">
        <v>578</v>
      </c>
      <c r="H72" s="466"/>
      <c r="I72" s="472">
        <v>6363.0706</v>
      </c>
    </row>
    <row r="73" spans="1:9" ht="14.4" thickBot="1">
      <c r="A73" s="463" t="s">
        <v>579</v>
      </c>
      <c r="B73" s="466"/>
      <c r="C73" s="464" t="s">
        <v>86</v>
      </c>
      <c r="D73" s="464" t="s">
        <v>580</v>
      </c>
      <c r="E73" s="466"/>
      <c r="F73" s="464" t="s">
        <v>571</v>
      </c>
      <c r="G73" s="872" t="s">
        <v>581</v>
      </c>
      <c r="H73" s="872"/>
      <c r="I73" s="872"/>
    </row>
    <row r="74" spans="1:9" ht="13.8">
      <c r="A74" s="467" t="s">
        <v>582</v>
      </c>
      <c r="B74" s="468" t="s">
        <v>583</v>
      </c>
      <c r="C74" s="469">
        <v>4</v>
      </c>
      <c r="D74" s="467" t="s">
        <v>584</v>
      </c>
      <c r="F74" s="461">
        <v>21.444199999999999</v>
      </c>
      <c r="I74" s="461">
        <v>85.776799999999994</v>
      </c>
    </row>
    <row r="75" spans="1:9" ht="13.8">
      <c r="C75" s="868" t="s">
        <v>585</v>
      </c>
      <c r="D75" s="868"/>
      <c r="E75" s="868"/>
      <c r="F75" s="868"/>
      <c r="G75" s="868"/>
      <c r="I75" s="461">
        <v>85.776799999999994</v>
      </c>
    </row>
    <row r="76" spans="1:9" ht="14.4" thickBot="1">
      <c r="A76" s="466"/>
      <c r="B76" s="466"/>
      <c r="C76" s="872" t="s">
        <v>586</v>
      </c>
      <c r="D76" s="872"/>
      <c r="E76" s="872"/>
      <c r="F76" s="872"/>
      <c r="G76" s="872"/>
      <c r="H76" s="466"/>
      <c r="I76" s="474">
        <v>6448.8473999999997</v>
      </c>
    </row>
    <row r="77" spans="1:9" ht="13.8">
      <c r="C77" s="868" t="s">
        <v>587</v>
      </c>
      <c r="D77" s="868"/>
      <c r="E77" s="868"/>
      <c r="F77" s="868"/>
      <c r="G77" s="868"/>
      <c r="I77" s="475">
        <v>3884.8478</v>
      </c>
    </row>
    <row r="78" spans="1:9" ht="13.8">
      <c r="G78" s="473" t="s">
        <v>588</v>
      </c>
      <c r="I78" s="476" t="s">
        <v>589</v>
      </c>
    </row>
    <row r="79" spans="1:9" ht="14.4" thickBot="1">
      <c r="G79" s="471" t="s">
        <v>590</v>
      </c>
      <c r="I79" s="474" t="s">
        <v>589</v>
      </c>
    </row>
    <row r="80" spans="1:9" ht="14.4" thickBot="1">
      <c r="A80" s="477" t="s">
        <v>591</v>
      </c>
      <c r="B80" s="478"/>
      <c r="C80" s="479" t="s">
        <v>86</v>
      </c>
      <c r="D80" s="479" t="s">
        <v>580</v>
      </c>
      <c r="E80" s="478"/>
      <c r="F80" s="479" t="s">
        <v>592</v>
      </c>
      <c r="G80" s="871" t="s">
        <v>593</v>
      </c>
      <c r="H80" s="871"/>
      <c r="I80" s="871"/>
    </row>
    <row r="81" spans="1:9" ht="14.4" thickBot="1">
      <c r="A81" s="466"/>
      <c r="B81" s="466"/>
      <c r="C81" s="872" t="s">
        <v>594</v>
      </c>
      <c r="D81" s="872"/>
      <c r="E81" s="872"/>
      <c r="F81" s="872"/>
      <c r="G81" s="872"/>
      <c r="H81" s="466"/>
      <c r="I81" s="472"/>
    </row>
    <row r="82" spans="1:9" ht="14.4" thickBot="1">
      <c r="A82" s="463" t="s">
        <v>595</v>
      </c>
      <c r="B82" s="466"/>
      <c r="C82" s="464" t="s">
        <v>86</v>
      </c>
      <c r="D82" s="464" t="s">
        <v>580</v>
      </c>
      <c r="E82" s="466"/>
      <c r="F82" s="464" t="s">
        <v>593</v>
      </c>
      <c r="G82" s="872" t="s">
        <v>593</v>
      </c>
      <c r="H82" s="872"/>
      <c r="I82" s="872"/>
    </row>
    <row r="83" spans="1:9" ht="14.4" thickBot="1">
      <c r="A83" s="466"/>
      <c r="B83" s="466"/>
      <c r="C83" s="872" t="s">
        <v>596</v>
      </c>
      <c r="D83" s="872"/>
      <c r="E83" s="872"/>
      <c r="F83" s="872"/>
      <c r="G83" s="872"/>
      <c r="H83" s="466"/>
      <c r="I83" s="472"/>
    </row>
    <row r="84" spans="1:9" ht="14.4" thickBot="1">
      <c r="A84" s="466"/>
      <c r="B84" s="466"/>
      <c r="C84" s="466"/>
      <c r="D84" s="466"/>
      <c r="E84" s="466"/>
      <c r="F84" s="466"/>
      <c r="G84" s="471" t="s">
        <v>597</v>
      </c>
      <c r="H84" s="466"/>
      <c r="I84" s="474">
        <v>3884.8478</v>
      </c>
    </row>
    <row r="85" spans="1:9" ht="14.4" thickBot="1">
      <c r="A85" s="463" t="s">
        <v>598</v>
      </c>
      <c r="B85" s="466"/>
      <c r="C85" s="464" t="s">
        <v>514</v>
      </c>
      <c r="D85" s="464" t="s">
        <v>86</v>
      </c>
      <c r="E85" s="464" t="s">
        <v>580</v>
      </c>
      <c r="F85" s="466"/>
      <c r="G85" s="464" t="s">
        <v>593</v>
      </c>
      <c r="H85" s="872" t="s">
        <v>593</v>
      </c>
      <c r="I85" s="872"/>
    </row>
    <row r="86" spans="1:9" ht="14.4" thickBot="1">
      <c r="A86" s="466"/>
      <c r="B86" s="466"/>
      <c r="C86" s="872" t="s">
        <v>601</v>
      </c>
      <c r="D86" s="872"/>
      <c r="E86" s="872"/>
      <c r="F86" s="872"/>
      <c r="G86" s="872"/>
      <c r="H86" s="466"/>
      <c r="I86" s="474"/>
    </row>
    <row r="87" spans="1:9" ht="14.4" thickBot="1">
      <c r="A87" s="873" t="s">
        <v>602</v>
      </c>
      <c r="B87" s="873"/>
      <c r="C87" s="874" t="s">
        <v>86</v>
      </c>
      <c r="D87" s="874" t="s">
        <v>580</v>
      </c>
      <c r="E87" s="874" t="s">
        <v>234</v>
      </c>
      <c r="F87" s="874"/>
      <c r="G87" s="874"/>
      <c r="I87" s="872" t="s">
        <v>593</v>
      </c>
    </row>
    <row r="88" spans="1:9" ht="14.4" thickBot="1">
      <c r="A88" s="873"/>
      <c r="B88" s="873"/>
      <c r="C88" s="874"/>
      <c r="D88" s="874"/>
      <c r="E88" s="464" t="s">
        <v>603</v>
      </c>
      <c r="F88" s="464" t="s">
        <v>604</v>
      </c>
      <c r="G88" s="464" t="s">
        <v>605</v>
      </c>
      <c r="H88" s="466"/>
      <c r="I88" s="872"/>
    </row>
    <row r="89" spans="1:9" ht="13.8">
      <c r="C89" s="868" t="s">
        <v>609</v>
      </c>
      <c r="D89" s="868"/>
      <c r="E89" s="868"/>
      <c r="F89" s="868"/>
      <c r="G89" s="868"/>
    </row>
    <row r="90" spans="1:9" ht="14.4" thickBot="1">
      <c r="A90" s="480"/>
      <c r="B90" s="480"/>
      <c r="C90" s="480"/>
      <c r="D90" s="480"/>
      <c r="E90" s="869" t="s">
        <v>610</v>
      </c>
      <c r="F90" s="869"/>
      <c r="G90" s="869"/>
      <c r="H90" s="480"/>
      <c r="I90" s="481">
        <v>3884.85</v>
      </c>
    </row>
    <row r="91" spans="1:9" ht="15" thickTop="1">
      <c r="A91" s="573" t="s">
        <v>611</v>
      </c>
      <c r="B91" s="362"/>
      <c r="C91" s="362"/>
      <c r="D91" s="359" t="s">
        <v>612</v>
      </c>
      <c r="E91" s="360">
        <f>$K$3</f>
        <v>0.27210000000000001</v>
      </c>
      <c r="F91" s="870" t="s">
        <v>613</v>
      </c>
      <c r="G91" s="870"/>
      <c r="H91" s="870"/>
      <c r="I91" s="361">
        <f>TRUNC(I90*(1+E91),2)</f>
        <v>4941.91</v>
      </c>
    </row>
    <row r="93" spans="1:9" ht="21.6" thickBot="1">
      <c r="A93" s="566" t="s">
        <v>562</v>
      </c>
      <c r="B93" s="480"/>
      <c r="C93" s="480"/>
      <c r="D93" s="480"/>
      <c r="E93" s="480"/>
      <c r="F93" s="480"/>
      <c r="G93" s="480"/>
      <c r="H93" s="480"/>
      <c r="I93" s="567" t="s">
        <v>563</v>
      </c>
    </row>
    <row r="94" spans="1:9" ht="18" thickTop="1">
      <c r="A94" s="569" t="s">
        <v>564</v>
      </c>
      <c r="D94" s="569" t="s">
        <v>565</v>
      </c>
      <c r="G94" s="574" t="s">
        <v>1371</v>
      </c>
      <c r="H94" s="575">
        <v>2.725E-2</v>
      </c>
    </row>
    <row r="95" spans="1:9" ht="15.6">
      <c r="A95" s="570" t="s">
        <v>566</v>
      </c>
      <c r="D95" s="570" t="s">
        <v>1362</v>
      </c>
      <c r="G95" s="571" t="s">
        <v>567</v>
      </c>
      <c r="H95" s="576">
        <v>10.38</v>
      </c>
      <c r="I95" s="570" t="s">
        <v>233</v>
      </c>
    </row>
    <row r="96" spans="1:9" ht="16.5" customHeight="1" thickBot="1">
      <c r="A96" s="462" t="s">
        <v>1372</v>
      </c>
      <c r="B96" s="875" t="s">
        <v>1373</v>
      </c>
      <c r="C96" s="875"/>
      <c r="D96" s="875"/>
      <c r="E96" s="875"/>
      <c r="F96" s="875"/>
      <c r="G96" s="875"/>
      <c r="H96" s="876" t="s">
        <v>568</v>
      </c>
      <c r="I96" s="876"/>
    </row>
    <row r="97" spans="1:9" ht="14.4" thickBot="1">
      <c r="A97" s="873" t="s">
        <v>569</v>
      </c>
      <c r="B97" s="873"/>
      <c r="C97" s="874" t="s">
        <v>86</v>
      </c>
      <c r="D97" s="874" t="s">
        <v>570</v>
      </c>
      <c r="E97" s="874"/>
      <c r="F97" s="874" t="s">
        <v>571</v>
      </c>
      <c r="G97" s="874"/>
      <c r="I97" s="465" t="s">
        <v>572</v>
      </c>
    </row>
    <row r="98" spans="1:9" ht="14.4" thickBot="1">
      <c r="A98" s="873"/>
      <c r="B98" s="873"/>
      <c r="C98" s="874"/>
      <c r="D98" s="464" t="s">
        <v>573</v>
      </c>
      <c r="E98" s="464" t="s">
        <v>574</v>
      </c>
      <c r="F98" s="464" t="s">
        <v>575</v>
      </c>
      <c r="G98" s="464" t="s">
        <v>576</v>
      </c>
      <c r="H98" s="466"/>
      <c r="I98" s="464" t="s">
        <v>577</v>
      </c>
    </row>
    <row r="99" spans="1:9" ht="27.6">
      <c r="A99" s="467" t="s">
        <v>1369</v>
      </c>
      <c r="B99" s="468" t="s">
        <v>1370</v>
      </c>
      <c r="C99" s="469">
        <v>1</v>
      </c>
      <c r="D99" s="470">
        <v>1</v>
      </c>
      <c r="E99" s="470">
        <v>0</v>
      </c>
      <c r="F99" s="461">
        <v>540.65260000000001</v>
      </c>
      <c r="G99" s="461">
        <v>178.02869999999999</v>
      </c>
      <c r="I99" s="461">
        <v>540.65260000000001</v>
      </c>
    </row>
    <row r="100" spans="1:9" ht="14.4" thickBot="1">
      <c r="A100" s="466"/>
      <c r="B100" s="466"/>
      <c r="C100" s="466"/>
      <c r="D100" s="466"/>
      <c r="E100" s="466"/>
      <c r="F100" s="466"/>
      <c r="G100" s="471" t="s">
        <v>578</v>
      </c>
      <c r="H100" s="466"/>
      <c r="I100" s="472">
        <v>540.65260000000001</v>
      </c>
    </row>
    <row r="101" spans="1:9" ht="14.4" thickBot="1">
      <c r="A101" s="463" t="s">
        <v>579</v>
      </c>
      <c r="B101" s="466"/>
      <c r="C101" s="464" t="s">
        <v>86</v>
      </c>
      <c r="D101" s="464" t="s">
        <v>580</v>
      </c>
      <c r="E101" s="466"/>
      <c r="F101" s="464" t="s">
        <v>571</v>
      </c>
      <c r="G101" s="872" t="s">
        <v>581</v>
      </c>
      <c r="H101" s="872"/>
      <c r="I101" s="872"/>
    </row>
    <row r="102" spans="1:9" ht="13.8">
      <c r="C102" s="868" t="s">
        <v>585</v>
      </c>
      <c r="D102" s="868"/>
      <c r="E102" s="868"/>
      <c r="F102" s="868"/>
      <c r="G102" s="868"/>
      <c r="I102" s="461"/>
    </row>
    <row r="103" spans="1:9" ht="14.4" thickBot="1">
      <c r="A103" s="466"/>
      <c r="B103" s="466"/>
      <c r="C103" s="872" t="s">
        <v>586</v>
      </c>
      <c r="D103" s="872"/>
      <c r="E103" s="872"/>
      <c r="F103" s="872"/>
      <c r="G103" s="872"/>
      <c r="H103" s="466"/>
      <c r="I103" s="474">
        <v>540.65260000000001</v>
      </c>
    </row>
    <row r="104" spans="1:9" ht="13.8">
      <c r="C104" s="868" t="s">
        <v>587</v>
      </c>
      <c r="D104" s="868"/>
      <c r="E104" s="868"/>
      <c r="F104" s="868"/>
      <c r="G104" s="868"/>
      <c r="I104" s="475">
        <v>52.085999999999999</v>
      </c>
    </row>
    <row r="105" spans="1:9" ht="13.8">
      <c r="G105" s="473" t="s">
        <v>588</v>
      </c>
      <c r="I105" s="476">
        <v>1.4193</v>
      </c>
    </row>
    <row r="106" spans="1:9" ht="14.4" thickBot="1">
      <c r="G106" s="471" t="s">
        <v>590</v>
      </c>
      <c r="I106" s="474" t="s">
        <v>589</v>
      </c>
    </row>
    <row r="107" spans="1:9" ht="14.4" thickBot="1">
      <c r="A107" s="477" t="s">
        <v>591</v>
      </c>
      <c r="B107" s="478"/>
      <c r="C107" s="479" t="s">
        <v>86</v>
      </c>
      <c r="D107" s="479" t="s">
        <v>580</v>
      </c>
      <c r="E107" s="478"/>
      <c r="F107" s="479" t="s">
        <v>592</v>
      </c>
      <c r="G107" s="871" t="s">
        <v>593</v>
      </c>
      <c r="H107" s="871"/>
      <c r="I107" s="871"/>
    </row>
    <row r="108" spans="1:9" ht="14.4" thickBot="1">
      <c r="A108" s="466"/>
      <c r="B108" s="466"/>
      <c r="C108" s="872" t="s">
        <v>594</v>
      </c>
      <c r="D108" s="872"/>
      <c r="E108" s="872"/>
      <c r="F108" s="872"/>
      <c r="G108" s="872"/>
      <c r="H108" s="466"/>
      <c r="I108" s="472"/>
    </row>
    <row r="109" spans="1:9" ht="14.4" thickBot="1">
      <c r="A109" s="463" t="s">
        <v>595</v>
      </c>
      <c r="B109" s="466"/>
      <c r="C109" s="464" t="s">
        <v>86</v>
      </c>
      <c r="D109" s="464" t="s">
        <v>580</v>
      </c>
      <c r="E109" s="466"/>
      <c r="F109" s="464" t="s">
        <v>593</v>
      </c>
      <c r="G109" s="872" t="s">
        <v>593</v>
      </c>
      <c r="H109" s="872"/>
      <c r="I109" s="872"/>
    </row>
    <row r="110" spans="1:9" ht="14.4" thickBot="1">
      <c r="A110" s="466"/>
      <c r="B110" s="466"/>
      <c r="C110" s="872" t="s">
        <v>596</v>
      </c>
      <c r="D110" s="872"/>
      <c r="E110" s="872"/>
      <c r="F110" s="872"/>
      <c r="G110" s="872"/>
      <c r="H110" s="466"/>
      <c r="I110" s="472"/>
    </row>
    <row r="111" spans="1:9" ht="14.4" thickBot="1">
      <c r="A111" s="466"/>
      <c r="B111" s="466"/>
      <c r="C111" s="466"/>
      <c r="D111" s="466"/>
      <c r="E111" s="466"/>
      <c r="F111" s="466"/>
      <c r="G111" s="471" t="s">
        <v>597</v>
      </c>
      <c r="H111" s="466"/>
      <c r="I111" s="474">
        <v>53.505299999999998</v>
      </c>
    </row>
    <row r="112" spans="1:9" ht="14.4" thickBot="1">
      <c r="A112" s="463" t="s">
        <v>598</v>
      </c>
      <c r="B112" s="466"/>
      <c r="C112" s="464" t="s">
        <v>514</v>
      </c>
      <c r="D112" s="464" t="s">
        <v>86</v>
      </c>
      <c r="E112" s="464" t="s">
        <v>580</v>
      </c>
      <c r="F112" s="466"/>
      <c r="G112" s="464" t="s">
        <v>593</v>
      </c>
      <c r="H112" s="872" t="s">
        <v>593</v>
      </c>
      <c r="I112" s="872"/>
    </row>
    <row r="113" spans="1:9" ht="14.4" thickBot="1">
      <c r="A113" s="466"/>
      <c r="B113" s="466"/>
      <c r="C113" s="872" t="s">
        <v>601</v>
      </c>
      <c r="D113" s="872"/>
      <c r="E113" s="872"/>
      <c r="F113" s="872"/>
      <c r="G113" s="872"/>
      <c r="H113" s="466"/>
      <c r="I113" s="474"/>
    </row>
    <row r="114" spans="1:9" ht="14.4" thickBot="1">
      <c r="A114" s="873" t="s">
        <v>602</v>
      </c>
      <c r="B114" s="873"/>
      <c r="C114" s="874" t="s">
        <v>86</v>
      </c>
      <c r="D114" s="874" t="s">
        <v>580</v>
      </c>
      <c r="E114" s="874" t="s">
        <v>234</v>
      </c>
      <c r="F114" s="874"/>
      <c r="G114" s="874"/>
      <c r="I114" s="872" t="s">
        <v>593</v>
      </c>
    </row>
    <row r="115" spans="1:9" ht="14.4" thickBot="1">
      <c r="A115" s="873"/>
      <c r="B115" s="873"/>
      <c r="C115" s="874"/>
      <c r="D115" s="874"/>
      <c r="E115" s="464" t="s">
        <v>603</v>
      </c>
      <c r="F115" s="464" t="s">
        <v>604</v>
      </c>
      <c r="G115" s="464" t="s">
        <v>605</v>
      </c>
      <c r="H115" s="466"/>
      <c r="I115" s="872"/>
    </row>
    <row r="116" spans="1:9" ht="13.8">
      <c r="C116" s="868" t="s">
        <v>609</v>
      </c>
      <c r="D116" s="868"/>
      <c r="E116" s="868"/>
      <c r="F116" s="868"/>
      <c r="G116" s="868"/>
    </row>
    <row r="117" spans="1:9" ht="14.4" thickBot="1">
      <c r="A117" s="480"/>
      <c r="B117" s="480"/>
      <c r="C117" s="480"/>
      <c r="D117" s="480"/>
      <c r="E117" s="869" t="s">
        <v>610</v>
      </c>
      <c r="F117" s="869"/>
      <c r="G117" s="869"/>
      <c r="H117" s="480"/>
      <c r="I117" s="481">
        <v>53.51</v>
      </c>
    </row>
    <row r="118" spans="1:9" ht="15" thickTop="1">
      <c r="A118" s="573" t="s">
        <v>611</v>
      </c>
      <c r="B118" s="362"/>
      <c r="C118" s="362"/>
      <c r="D118" s="359" t="s">
        <v>612</v>
      </c>
      <c r="E118" s="360">
        <f>$K$3</f>
        <v>0.27210000000000001</v>
      </c>
      <c r="F118" s="870" t="s">
        <v>613</v>
      </c>
      <c r="G118" s="870"/>
      <c r="H118" s="870"/>
      <c r="I118" s="361">
        <f>TRUNC(I117*(1+E118),2)</f>
        <v>68.069999999999993</v>
      </c>
    </row>
    <row r="120" spans="1:9" ht="21.6" thickBot="1">
      <c r="A120" s="566" t="s">
        <v>562</v>
      </c>
      <c r="B120" s="480"/>
      <c r="C120" s="480"/>
      <c r="D120" s="480"/>
      <c r="E120" s="480"/>
      <c r="F120" s="480"/>
      <c r="G120" s="480"/>
      <c r="H120" s="480"/>
      <c r="I120" s="567" t="s">
        <v>563</v>
      </c>
    </row>
    <row r="121" spans="1:9" ht="18" thickTop="1">
      <c r="A121" s="569" t="s">
        <v>564</v>
      </c>
      <c r="D121" s="569" t="s">
        <v>565</v>
      </c>
    </row>
    <row r="122" spans="1:9" ht="15.6">
      <c r="A122" s="570" t="s">
        <v>566</v>
      </c>
      <c r="D122" s="570" t="s">
        <v>1362</v>
      </c>
      <c r="G122" s="571" t="s">
        <v>567</v>
      </c>
      <c r="H122" s="572">
        <v>1.0375000000000001</v>
      </c>
      <c r="I122" s="570" t="s">
        <v>614</v>
      </c>
    </row>
    <row r="123" spans="1:9" ht="16.5" customHeight="1" thickBot="1">
      <c r="A123" s="462" t="s">
        <v>1374</v>
      </c>
      <c r="B123" s="875" t="s">
        <v>534</v>
      </c>
      <c r="C123" s="875"/>
      <c r="D123" s="875"/>
      <c r="E123" s="875"/>
      <c r="F123" s="875"/>
      <c r="G123" s="875"/>
      <c r="H123" s="876" t="s">
        <v>568</v>
      </c>
      <c r="I123" s="876"/>
    </row>
    <row r="124" spans="1:9" ht="14.4" thickBot="1">
      <c r="A124" s="873" t="s">
        <v>569</v>
      </c>
      <c r="B124" s="873"/>
      <c r="C124" s="874" t="s">
        <v>86</v>
      </c>
      <c r="D124" s="874" t="s">
        <v>570</v>
      </c>
      <c r="E124" s="874"/>
      <c r="F124" s="874" t="s">
        <v>571</v>
      </c>
      <c r="G124" s="874"/>
      <c r="I124" s="465" t="s">
        <v>572</v>
      </c>
    </row>
    <row r="125" spans="1:9" ht="14.4" thickBot="1">
      <c r="A125" s="873"/>
      <c r="B125" s="873"/>
      <c r="C125" s="874"/>
      <c r="D125" s="464" t="s">
        <v>573</v>
      </c>
      <c r="E125" s="464" t="s">
        <v>574</v>
      </c>
      <c r="F125" s="464" t="s">
        <v>575</v>
      </c>
      <c r="G125" s="464" t="s">
        <v>576</v>
      </c>
      <c r="H125" s="466"/>
      <c r="I125" s="464" t="s">
        <v>577</v>
      </c>
    </row>
    <row r="126" spans="1:9" ht="27.6">
      <c r="A126" s="467" t="s">
        <v>1365</v>
      </c>
      <c r="B126" s="468" t="s">
        <v>1366</v>
      </c>
      <c r="C126" s="469">
        <v>2</v>
      </c>
      <c r="D126" s="470">
        <v>1</v>
      </c>
      <c r="E126" s="470">
        <v>0</v>
      </c>
      <c r="F126" s="461">
        <v>2911.2089999999998</v>
      </c>
      <c r="G126" s="461">
        <v>1516.3136</v>
      </c>
      <c r="I126" s="461">
        <v>5822.4179999999997</v>
      </c>
    </row>
    <row r="127" spans="1:9" ht="14.4" thickBot="1">
      <c r="A127" s="466"/>
      <c r="B127" s="466"/>
      <c r="C127" s="466"/>
      <c r="D127" s="466"/>
      <c r="E127" s="466"/>
      <c r="F127" s="466"/>
      <c r="G127" s="471" t="s">
        <v>578</v>
      </c>
      <c r="H127" s="466"/>
      <c r="I127" s="472">
        <v>5822.4179999999997</v>
      </c>
    </row>
    <row r="128" spans="1:9" ht="14.4" thickBot="1">
      <c r="A128" s="463" t="s">
        <v>579</v>
      </c>
      <c r="B128" s="466"/>
      <c r="C128" s="464" t="s">
        <v>86</v>
      </c>
      <c r="D128" s="464" t="s">
        <v>580</v>
      </c>
      <c r="E128" s="466"/>
      <c r="F128" s="464" t="s">
        <v>571</v>
      </c>
      <c r="G128" s="872" t="s">
        <v>581</v>
      </c>
      <c r="H128" s="872"/>
      <c r="I128" s="872"/>
    </row>
    <row r="129" spans="1:9" ht="13.8">
      <c r="A129" s="467" t="s">
        <v>582</v>
      </c>
      <c r="B129" s="468" t="s">
        <v>583</v>
      </c>
      <c r="C129" s="469">
        <v>4</v>
      </c>
      <c r="D129" s="467" t="s">
        <v>584</v>
      </c>
      <c r="F129" s="461">
        <v>21.444199999999999</v>
      </c>
      <c r="I129" s="461">
        <v>85.776799999999994</v>
      </c>
    </row>
    <row r="130" spans="1:9" ht="13.8">
      <c r="C130" s="868" t="s">
        <v>585</v>
      </c>
      <c r="D130" s="868"/>
      <c r="E130" s="868"/>
      <c r="F130" s="868"/>
      <c r="G130" s="868"/>
      <c r="I130" s="461">
        <v>85.776799999999994</v>
      </c>
    </row>
    <row r="131" spans="1:9" ht="14.4" thickBot="1">
      <c r="A131" s="466"/>
      <c r="B131" s="466"/>
      <c r="C131" s="872" t="s">
        <v>586</v>
      </c>
      <c r="D131" s="872"/>
      <c r="E131" s="872"/>
      <c r="F131" s="872"/>
      <c r="G131" s="872"/>
      <c r="H131" s="466"/>
      <c r="I131" s="474">
        <v>5908.1948000000002</v>
      </c>
    </row>
    <row r="132" spans="1:9" ht="13.8">
      <c r="C132" s="868" t="s">
        <v>587</v>
      </c>
      <c r="D132" s="868"/>
      <c r="E132" s="868"/>
      <c r="F132" s="868"/>
      <c r="G132" s="868"/>
      <c r="I132" s="475">
        <v>5694.6455999999998</v>
      </c>
    </row>
    <row r="133" spans="1:9" ht="13.8">
      <c r="G133" s="473" t="s">
        <v>588</v>
      </c>
      <c r="I133" s="476" t="s">
        <v>589</v>
      </c>
    </row>
    <row r="134" spans="1:9" ht="14.4" thickBot="1">
      <c r="G134" s="471" t="s">
        <v>590</v>
      </c>
      <c r="I134" s="474" t="s">
        <v>589</v>
      </c>
    </row>
    <row r="135" spans="1:9" ht="14.4" thickBot="1">
      <c r="A135" s="477" t="s">
        <v>591</v>
      </c>
      <c r="B135" s="478"/>
      <c r="C135" s="479" t="s">
        <v>86</v>
      </c>
      <c r="D135" s="479" t="s">
        <v>580</v>
      </c>
      <c r="E135" s="478"/>
      <c r="F135" s="479" t="s">
        <v>592</v>
      </c>
      <c r="G135" s="871" t="s">
        <v>593</v>
      </c>
      <c r="H135" s="871"/>
      <c r="I135" s="871"/>
    </row>
    <row r="136" spans="1:9" ht="14.4" thickBot="1">
      <c r="A136" s="466"/>
      <c r="B136" s="466"/>
      <c r="C136" s="872" t="s">
        <v>594</v>
      </c>
      <c r="D136" s="872"/>
      <c r="E136" s="872"/>
      <c r="F136" s="872"/>
      <c r="G136" s="872"/>
      <c r="H136" s="466"/>
      <c r="I136" s="472"/>
    </row>
    <row r="137" spans="1:9" ht="14.4" thickBot="1">
      <c r="A137" s="463" t="s">
        <v>595</v>
      </c>
      <c r="B137" s="466"/>
      <c r="C137" s="464" t="s">
        <v>86</v>
      </c>
      <c r="D137" s="464" t="s">
        <v>580</v>
      </c>
      <c r="E137" s="466"/>
      <c r="F137" s="464" t="s">
        <v>593</v>
      </c>
      <c r="G137" s="872" t="s">
        <v>593</v>
      </c>
      <c r="H137" s="872"/>
      <c r="I137" s="872"/>
    </row>
    <row r="138" spans="1:9" ht="14.4" thickBot="1">
      <c r="A138" s="466"/>
      <c r="B138" s="466"/>
      <c r="C138" s="872" t="s">
        <v>596</v>
      </c>
      <c r="D138" s="872"/>
      <c r="E138" s="872"/>
      <c r="F138" s="872"/>
      <c r="G138" s="872"/>
      <c r="H138" s="466"/>
      <c r="I138" s="472"/>
    </row>
    <row r="139" spans="1:9" ht="14.4" thickBot="1">
      <c r="A139" s="466"/>
      <c r="B139" s="466"/>
      <c r="C139" s="466"/>
      <c r="D139" s="466"/>
      <c r="E139" s="466"/>
      <c r="F139" s="466"/>
      <c r="G139" s="471" t="s">
        <v>597</v>
      </c>
      <c r="H139" s="466"/>
      <c r="I139" s="474">
        <v>5694.6455999999998</v>
      </c>
    </row>
    <row r="140" spans="1:9" ht="14.4" thickBot="1">
      <c r="A140" s="463" t="s">
        <v>598</v>
      </c>
      <c r="B140" s="466"/>
      <c r="C140" s="464" t="s">
        <v>514</v>
      </c>
      <c r="D140" s="464" t="s">
        <v>86</v>
      </c>
      <c r="E140" s="464" t="s">
        <v>580</v>
      </c>
      <c r="F140" s="466"/>
      <c r="G140" s="464" t="s">
        <v>593</v>
      </c>
      <c r="H140" s="872" t="s">
        <v>593</v>
      </c>
      <c r="I140" s="872"/>
    </row>
    <row r="141" spans="1:9" ht="14.4" thickBot="1">
      <c r="A141" s="466"/>
      <c r="B141" s="466"/>
      <c r="C141" s="872" t="s">
        <v>601</v>
      </c>
      <c r="D141" s="872"/>
      <c r="E141" s="872"/>
      <c r="F141" s="872"/>
      <c r="G141" s="872"/>
      <c r="H141" s="466"/>
      <c r="I141" s="474"/>
    </row>
    <row r="142" spans="1:9" ht="14.4" thickBot="1">
      <c r="A142" s="873" t="s">
        <v>602</v>
      </c>
      <c r="B142" s="873"/>
      <c r="C142" s="874" t="s">
        <v>86</v>
      </c>
      <c r="D142" s="874" t="s">
        <v>580</v>
      </c>
      <c r="E142" s="874" t="s">
        <v>234</v>
      </c>
      <c r="F142" s="874"/>
      <c r="G142" s="874"/>
      <c r="I142" s="872" t="s">
        <v>593</v>
      </c>
    </row>
    <row r="143" spans="1:9" ht="14.4" thickBot="1">
      <c r="A143" s="873"/>
      <c r="B143" s="873"/>
      <c r="C143" s="874"/>
      <c r="D143" s="874"/>
      <c r="E143" s="464" t="s">
        <v>603</v>
      </c>
      <c r="F143" s="464" t="s">
        <v>604</v>
      </c>
      <c r="G143" s="464" t="s">
        <v>605</v>
      </c>
      <c r="H143" s="466"/>
      <c r="I143" s="872"/>
    </row>
    <row r="144" spans="1:9" ht="13.8">
      <c r="C144" s="868" t="s">
        <v>609</v>
      </c>
      <c r="D144" s="868"/>
      <c r="E144" s="868"/>
      <c r="F144" s="868"/>
      <c r="G144" s="868"/>
    </row>
    <row r="145" spans="1:9" ht="14.4" thickBot="1">
      <c r="A145" s="480"/>
      <c r="B145" s="480"/>
      <c r="C145" s="480"/>
      <c r="D145" s="480"/>
      <c r="E145" s="869" t="s">
        <v>610</v>
      </c>
      <c r="F145" s="869"/>
      <c r="G145" s="869"/>
      <c r="H145" s="480"/>
      <c r="I145" s="481">
        <v>5694.65</v>
      </c>
    </row>
    <row r="146" spans="1:9" ht="15" thickTop="1">
      <c r="A146" s="573" t="s">
        <v>611</v>
      </c>
      <c r="B146" s="362"/>
      <c r="C146" s="362"/>
      <c r="D146" s="359" t="s">
        <v>612</v>
      </c>
      <c r="E146" s="360">
        <f>$K$3</f>
        <v>0.27210000000000001</v>
      </c>
      <c r="F146" s="870" t="s">
        <v>613</v>
      </c>
      <c r="G146" s="870"/>
      <c r="H146" s="870"/>
      <c r="I146" s="361">
        <f>TRUNC(I145*(1+E146),2)</f>
        <v>7244.16</v>
      </c>
    </row>
    <row r="147" spans="1:9" ht="14.4">
      <c r="A147" s="573"/>
      <c r="B147" s="362"/>
      <c r="C147" s="362"/>
      <c r="D147" s="359"/>
      <c r="E147" s="360"/>
      <c r="F147" s="359"/>
      <c r="G147" s="359"/>
      <c r="H147" s="359"/>
      <c r="I147" s="361"/>
    </row>
    <row r="148" spans="1:9" ht="21.6" thickBot="1">
      <c r="A148" s="566" t="s">
        <v>562</v>
      </c>
      <c r="B148" s="480"/>
      <c r="C148" s="480"/>
      <c r="D148" s="480"/>
      <c r="E148" s="480"/>
      <c r="F148" s="480"/>
      <c r="G148" s="480"/>
      <c r="H148" s="480"/>
      <c r="I148" s="567" t="s">
        <v>563</v>
      </c>
    </row>
    <row r="149" spans="1:9" ht="18" thickTop="1">
      <c r="A149" s="569" t="s">
        <v>564</v>
      </c>
      <c r="D149" s="569" t="s">
        <v>565</v>
      </c>
    </row>
    <row r="150" spans="1:9" ht="15.6">
      <c r="A150" s="570" t="s">
        <v>566</v>
      </c>
      <c r="D150" s="570" t="s">
        <v>1362</v>
      </c>
      <c r="G150" s="571" t="s">
        <v>567</v>
      </c>
      <c r="H150" s="572">
        <v>1.38334</v>
      </c>
      <c r="I150" s="570" t="s">
        <v>614</v>
      </c>
    </row>
    <row r="151" spans="1:9" ht="16.5" customHeight="1" thickBot="1">
      <c r="A151" s="462" t="s">
        <v>1375</v>
      </c>
      <c r="B151" s="875" t="s">
        <v>1376</v>
      </c>
      <c r="C151" s="875"/>
      <c r="D151" s="875"/>
      <c r="E151" s="875"/>
      <c r="F151" s="875"/>
      <c r="G151" s="875"/>
      <c r="H151" s="876" t="s">
        <v>568</v>
      </c>
      <c r="I151" s="876"/>
    </row>
    <row r="152" spans="1:9" ht="14.4" thickBot="1">
      <c r="A152" s="873" t="s">
        <v>569</v>
      </c>
      <c r="B152" s="873"/>
      <c r="C152" s="874" t="s">
        <v>86</v>
      </c>
      <c r="D152" s="874" t="s">
        <v>570</v>
      </c>
      <c r="E152" s="874"/>
      <c r="F152" s="874" t="s">
        <v>571</v>
      </c>
      <c r="G152" s="874"/>
      <c r="I152" s="465" t="s">
        <v>572</v>
      </c>
    </row>
    <row r="153" spans="1:9" ht="14.4" thickBot="1">
      <c r="A153" s="873"/>
      <c r="B153" s="873"/>
      <c r="C153" s="874"/>
      <c r="D153" s="464" t="s">
        <v>573</v>
      </c>
      <c r="E153" s="464" t="s">
        <v>574</v>
      </c>
      <c r="F153" s="464" t="s">
        <v>575</v>
      </c>
      <c r="G153" s="464" t="s">
        <v>576</v>
      </c>
      <c r="H153" s="466"/>
      <c r="I153" s="464" t="s">
        <v>577</v>
      </c>
    </row>
    <row r="154" spans="1:9" ht="27.6">
      <c r="A154" s="467" t="s">
        <v>1377</v>
      </c>
      <c r="B154" s="468" t="s">
        <v>1378</v>
      </c>
      <c r="C154" s="469">
        <v>1</v>
      </c>
      <c r="D154" s="470">
        <v>1</v>
      </c>
      <c r="E154" s="470">
        <v>0</v>
      </c>
      <c r="F154" s="461">
        <v>647.62459999999999</v>
      </c>
      <c r="G154" s="461">
        <v>236.67850000000001</v>
      </c>
      <c r="I154" s="461">
        <v>647.62459999999999</v>
      </c>
    </row>
    <row r="155" spans="1:9" ht="27.6">
      <c r="A155" s="467" t="s">
        <v>1379</v>
      </c>
      <c r="B155" s="468" t="s">
        <v>1380</v>
      </c>
      <c r="C155" s="469">
        <v>2</v>
      </c>
      <c r="D155" s="470">
        <v>1</v>
      </c>
      <c r="E155" s="470">
        <v>0</v>
      </c>
      <c r="F155" s="461">
        <v>4716.9152999999997</v>
      </c>
      <c r="G155" s="461">
        <v>2480.0553</v>
      </c>
      <c r="I155" s="461">
        <v>9433.8305999999993</v>
      </c>
    </row>
    <row r="156" spans="1:9" ht="14.4" thickBot="1">
      <c r="A156" s="466"/>
      <c r="B156" s="466"/>
      <c r="C156" s="466"/>
      <c r="D156" s="466"/>
      <c r="E156" s="466"/>
      <c r="F156" s="466"/>
      <c r="G156" s="471" t="s">
        <v>578</v>
      </c>
      <c r="H156" s="466"/>
      <c r="I156" s="472">
        <v>10081.4552</v>
      </c>
    </row>
    <row r="157" spans="1:9" ht="14.4" thickBot="1">
      <c r="A157" s="463" t="s">
        <v>579</v>
      </c>
      <c r="B157" s="466"/>
      <c r="C157" s="464" t="s">
        <v>86</v>
      </c>
      <c r="D157" s="464" t="s">
        <v>580</v>
      </c>
      <c r="E157" s="466"/>
      <c r="F157" s="464" t="s">
        <v>571</v>
      </c>
      <c r="G157" s="872" t="s">
        <v>581</v>
      </c>
      <c r="H157" s="872"/>
      <c r="I157" s="872"/>
    </row>
    <row r="158" spans="1:9" ht="13.8">
      <c r="A158" s="467" t="s">
        <v>582</v>
      </c>
      <c r="B158" s="468" t="s">
        <v>583</v>
      </c>
      <c r="C158" s="469">
        <v>4</v>
      </c>
      <c r="D158" s="467" t="s">
        <v>584</v>
      </c>
      <c r="F158" s="461">
        <v>21.444199999999999</v>
      </c>
      <c r="I158" s="461">
        <v>85.776799999999994</v>
      </c>
    </row>
    <row r="159" spans="1:9" ht="13.8">
      <c r="C159" s="868" t="s">
        <v>585</v>
      </c>
      <c r="D159" s="868"/>
      <c r="E159" s="868"/>
      <c r="F159" s="868"/>
      <c r="G159" s="868"/>
      <c r="I159" s="461">
        <v>85.776799999999994</v>
      </c>
    </row>
    <row r="160" spans="1:9" ht="14.4" thickBot="1">
      <c r="A160" s="466"/>
      <c r="B160" s="466"/>
      <c r="C160" s="872" t="s">
        <v>586</v>
      </c>
      <c r="D160" s="872"/>
      <c r="E160" s="872"/>
      <c r="F160" s="872"/>
      <c r="G160" s="872"/>
      <c r="H160" s="466"/>
      <c r="I160" s="474">
        <v>10167.232</v>
      </c>
    </row>
    <row r="161" spans="1:9" ht="13.8">
      <c r="C161" s="868" t="s">
        <v>587</v>
      </c>
      <c r="D161" s="868"/>
      <c r="E161" s="868"/>
      <c r="F161" s="868"/>
      <c r="G161" s="868"/>
      <c r="I161" s="475">
        <v>7349.7708000000002</v>
      </c>
    </row>
    <row r="162" spans="1:9" ht="13.8">
      <c r="G162" s="473" t="s">
        <v>588</v>
      </c>
      <c r="I162" s="476" t="s">
        <v>589</v>
      </c>
    </row>
    <row r="163" spans="1:9" ht="14.4" thickBot="1">
      <c r="G163" s="471" t="s">
        <v>590</v>
      </c>
      <c r="I163" s="474" t="s">
        <v>589</v>
      </c>
    </row>
    <row r="164" spans="1:9" ht="14.4" thickBot="1">
      <c r="A164" s="477" t="s">
        <v>591</v>
      </c>
      <c r="B164" s="478"/>
      <c r="C164" s="479" t="s">
        <v>86</v>
      </c>
      <c r="D164" s="479" t="s">
        <v>580</v>
      </c>
      <c r="E164" s="478"/>
      <c r="F164" s="479" t="s">
        <v>592</v>
      </c>
      <c r="G164" s="871" t="s">
        <v>593</v>
      </c>
      <c r="H164" s="871"/>
      <c r="I164" s="871"/>
    </row>
    <row r="165" spans="1:9" ht="14.4" thickBot="1">
      <c r="A165" s="466"/>
      <c r="B165" s="466"/>
      <c r="C165" s="872" t="s">
        <v>594</v>
      </c>
      <c r="D165" s="872"/>
      <c r="E165" s="872"/>
      <c r="F165" s="872"/>
      <c r="G165" s="872"/>
      <c r="H165" s="466"/>
      <c r="I165" s="472"/>
    </row>
    <row r="166" spans="1:9" ht="14.4" thickBot="1">
      <c r="A166" s="463" t="s">
        <v>595</v>
      </c>
      <c r="B166" s="466"/>
      <c r="C166" s="464" t="s">
        <v>86</v>
      </c>
      <c r="D166" s="464" t="s">
        <v>580</v>
      </c>
      <c r="E166" s="466"/>
      <c r="F166" s="464" t="s">
        <v>593</v>
      </c>
      <c r="G166" s="872" t="s">
        <v>593</v>
      </c>
      <c r="H166" s="872"/>
      <c r="I166" s="872"/>
    </row>
    <row r="167" spans="1:9" ht="14.4" thickBot="1">
      <c r="A167" s="466"/>
      <c r="B167" s="466"/>
      <c r="C167" s="872" t="s">
        <v>596</v>
      </c>
      <c r="D167" s="872"/>
      <c r="E167" s="872"/>
      <c r="F167" s="872"/>
      <c r="G167" s="872"/>
      <c r="H167" s="466"/>
      <c r="I167" s="472"/>
    </row>
    <row r="168" spans="1:9" ht="14.4" thickBot="1">
      <c r="A168" s="466"/>
      <c r="B168" s="466"/>
      <c r="C168" s="466"/>
      <c r="D168" s="466"/>
      <c r="E168" s="466"/>
      <c r="F168" s="466"/>
      <c r="G168" s="471" t="s">
        <v>597</v>
      </c>
      <c r="H168" s="466"/>
      <c r="I168" s="474">
        <v>7349.7708000000002</v>
      </c>
    </row>
    <row r="169" spans="1:9" ht="14.4" thickBot="1">
      <c r="A169" s="463" t="s">
        <v>598</v>
      </c>
      <c r="B169" s="466"/>
      <c r="C169" s="464" t="s">
        <v>514</v>
      </c>
      <c r="D169" s="464" t="s">
        <v>86</v>
      </c>
      <c r="E169" s="464" t="s">
        <v>580</v>
      </c>
      <c r="F169" s="466"/>
      <c r="G169" s="464" t="s">
        <v>593</v>
      </c>
      <c r="H169" s="872" t="s">
        <v>593</v>
      </c>
      <c r="I169" s="872"/>
    </row>
    <row r="170" spans="1:9" ht="14.4" thickBot="1">
      <c r="A170" s="466"/>
      <c r="B170" s="466"/>
      <c r="C170" s="872" t="s">
        <v>601</v>
      </c>
      <c r="D170" s="872"/>
      <c r="E170" s="872"/>
      <c r="F170" s="872"/>
      <c r="G170" s="872"/>
      <c r="H170" s="466"/>
      <c r="I170" s="474"/>
    </row>
    <row r="171" spans="1:9" ht="14.4" thickBot="1">
      <c r="A171" s="873" t="s">
        <v>602</v>
      </c>
      <c r="B171" s="873"/>
      <c r="C171" s="874" t="s">
        <v>86</v>
      </c>
      <c r="D171" s="874" t="s">
        <v>580</v>
      </c>
      <c r="E171" s="874" t="s">
        <v>234</v>
      </c>
      <c r="F171" s="874"/>
      <c r="G171" s="874"/>
      <c r="I171" s="872" t="s">
        <v>593</v>
      </c>
    </row>
    <row r="172" spans="1:9" ht="14.4" thickBot="1">
      <c r="A172" s="873"/>
      <c r="B172" s="873"/>
      <c r="C172" s="874"/>
      <c r="D172" s="874"/>
      <c r="E172" s="464" t="s">
        <v>603</v>
      </c>
      <c r="F172" s="464" t="s">
        <v>604</v>
      </c>
      <c r="G172" s="464" t="s">
        <v>605</v>
      </c>
      <c r="H172" s="466"/>
      <c r="I172" s="872"/>
    </row>
    <row r="173" spans="1:9" ht="13.8">
      <c r="C173" s="868" t="s">
        <v>609</v>
      </c>
      <c r="D173" s="868"/>
      <c r="E173" s="868"/>
      <c r="F173" s="868"/>
      <c r="G173" s="868"/>
    </row>
    <row r="174" spans="1:9" ht="14.4" thickBot="1">
      <c r="A174" s="480"/>
      <c r="B174" s="480"/>
      <c r="C174" s="480"/>
      <c r="D174" s="480"/>
      <c r="E174" s="869" t="s">
        <v>610</v>
      </c>
      <c r="F174" s="869"/>
      <c r="G174" s="869"/>
      <c r="H174" s="480"/>
      <c r="I174" s="481">
        <v>7349.77</v>
      </c>
    </row>
    <row r="175" spans="1:9" ht="15" thickTop="1">
      <c r="A175" s="573" t="s">
        <v>611</v>
      </c>
      <c r="B175" s="362"/>
      <c r="C175" s="362"/>
      <c r="D175" s="359" t="s">
        <v>612</v>
      </c>
      <c r="E175" s="360">
        <f>$K$3</f>
        <v>0.27210000000000001</v>
      </c>
      <c r="F175" s="870" t="s">
        <v>613</v>
      </c>
      <c r="G175" s="870"/>
      <c r="H175" s="870"/>
      <c r="I175" s="361">
        <f>TRUNC(I174*(1+E175),2)</f>
        <v>9349.64</v>
      </c>
    </row>
    <row r="177" spans="1:9" ht="21.6" thickBot="1">
      <c r="A177" s="566" t="s">
        <v>562</v>
      </c>
      <c r="B177" s="480"/>
      <c r="C177" s="480"/>
      <c r="D177" s="480"/>
      <c r="E177" s="480"/>
      <c r="F177" s="480"/>
      <c r="G177" s="480"/>
      <c r="H177" s="480"/>
      <c r="I177" s="567" t="s">
        <v>563</v>
      </c>
    </row>
    <row r="178" spans="1:9" ht="18" thickTop="1">
      <c r="A178" s="569" t="s">
        <v>564</v>
      </c>
      <c r="D178" s="569" t="s">
        <v>565</v>
      </c>
      <c r="G178" s="574" t="s">
        <v>1371</v>
      </c>
      <c r="H178" s="575">
        <v>2.725E-2</v>
      </c>
    </row>
    <row r="179" spans="1:9" ht="15.6">
      <c r="A179" s="570" t="s">
        <v>566</v>
      </c>
      <c r="D179" s="570" t="s">
        <v>1362</v>
      </c>
      <c r="G179" s="571" t="s">
        <v>567</v>
      </c>
      <c r="H179" s="576">
        <v>10.38</v>
      </c>
      <c r="I179" s="570" t="s">
        <v>233</v>
      </c>
    </row>
    <row r="180" spans="1:9" ht="16.5" customHeight="1" thickBot="1">
      <c r="A180" s="462" t="s">
        <v>1381</v>
      </c>
      <c r="B180" s="875" t="s">
        <v>1382</v>
      </c>
      <c r="C180" s="875"/>
      <c r="D180" s="875"/>
      <c r="E180" s="875"/>
      <c r="F180" s="875"/>
      <c r="G180" s="875"/>
      <c r="H180" s="876" t="s">
        <v>568</v>
      </c>
      <c r="I180" s="876"/>
    </row>
    <row r="181" spans="1:9" ht="14.4" thickBot="1">
      <c r="A181" s="873" t="s">
        <v>569</v>
      </c>
      <c r="B181" s="873"/>
      <c r="C181" s="874" t="s">
        <v>86</v>
      </c>
      <c r="D181" s="874" t="s">
        <v>570</v>
      </c>
      <c r="E181" s="874"/>
      <c r="F181" s="874" t="s">
        <v>571</v>
      </c>
      <c r="G181" s="874"/>
      <c r="I181" s="465" t="s">
        <v>572</v>
      </c>
    </row>
    <row r="182" spans="1:9" ht="14.4" thickBot="1">
      <c r="A182" s="873"/>
      <c r="B182" s="873"/>
      <c r="C182" s="874"/>
      <c r="D182" s="464" t="s">
        <v>573</v>
      </c>
      <c r="E182" s="464" t="s">
        <v>574</v>
      </c>
      <c r="F182" s="464" t="s">
        <v>575</v>
      </c>
      <c r="G182" s="464" t="s">
        <v>576</v>
      </c>
      <c r="H182" s="466"/>
      <c r="I182" s="464" t="s">
        <v>577</v>
      </c>
    </row>
    <row r="183" spans="1:9" ht="27.6">
      <c r="A183" s="467" t="s">
        <v>1377</v>
      </c>
      <c r="B183" s="468" t="s">
        <v>1378</v>
      </c>
      <c r="C183" s="469">
        <v>1</v>
      </c>
      <c r="D183" s="470">
        <v>1</v>
      </c>
      <c r="E183" s="470">
        <v>0</v>
      </c>
      <c r="F183" s="461">
        <v>647.62459999999999</v>
      </c>
      <c r="G183" s="461">
        <v>236.67850000000001</v>
      </c>
      <c r="I183" s="461">
        <v>647.62459999999999</v>
      </c>
    </row>
    <row r="184" spans="1:9" ht="14.4" thickBot="1">
      <c r="A184" s="466"/>
      <c r="B184" s="466"/>
      <c r="C184" s="466"/>
      <c r="D184" s="466"/>
      <c r="E184" s="466"/>
      <c r="F184" s="466"/>
      <c r="G184" s="471" t="s">
        <v>578</v>
      </c>
      <c r="H184" s="466"/>
      <c r="I184" s="472">
        <v>647.62459999999999</v>
      </c>
    </row>
    <row r="185" spans="1:9" ht="14.4" thickBot="1">
      <c r="A185" s="463" t="s">
        <v>579</v>
      </c>
      <c r="B185" s="466"/>
      <c r="C185" s="464" t="s">
        <v>86</v>
      </c>
      <c r="D185" s="464" t="s">
        <v>580</v>
      </c>
      <c r="E185" s="466"/>
      <c r="F185" s="464" t="s">
        <v>571</v>
      </c>
      <c r="G185" s="872" t="s">
        <v>581</v>
      </c>
      <c r="H185" s="872"/>
      <c r="I185" s="872"/>
    </row>
    <row r="186" spans="1:9" ht="13.8">
      <c r="C186" s="868" t="s">
        <v>585</v>
      </c>
      <c r="D186" s="868"/>
      <c r="E186" s="868"/>
      <c r="F186" s="868"/>
      <c r="G186" s="868"/>
      <c r="I186" s="461"/>
    </row>
    <row r="187" spans="1:9" ht="14.4" thickBot="1">
      <c r="A187" s="466"/>
      <c r="B187" s="466"/>
      <c r="C187" s="872" t="s">
        <v>586</v>
      </c>
      <c r="D187" s="872"/>
      <c r="E187" s="872"/>
      <c r="F187" s="872"/>
      <c r="G187" s="872"/>
      <c r="H187" s="466"/>
      <c r="I187" s="474">
        <v>647.62459999999999</v>
      </c>
    </row>
    <row r="188" spans="1:9" ht="13.8">
      <c r="C188" s="868" t="s">
        <v>587</v>
      </c>
      <c r="D188" s="868"/>
      <c r="E188" s="868"/>
      <c r="F188" s="868"/>
      <c r="G188" s="868"/>
      <c r="I188" s="475">
        <v>62.391599999999997</v>
      </c>
    </row>
    <row r="189" spans="1:9" ht="13.8">
      <c r="G189" s="473" t="s">
        <v>588</v>
      </c>
      <c r="I189" s="476">
        <v>1.7001999999999999</v>
      </c>
    </row>
    <row r="190" spans="1:9" ht="14.4" thickBot="1">
      <c r="G190" s="471" t="s">
        <v>590</v>
      </c>
      <c r="I190" s="474" t="s">
        <v>589</v>
      </c>
    </row>
    <row r="191" spans="1:9" ht="14.4" thickBot="1">
      <c r="A191" s="477" t="s">
        <v>591</v>
      </c>
      <c r="B191" s="478"/>
      <c r="C191" s="479" t="s">
        <v>86</v>
      </c>
      <c r="D191" s="479" t="s">
        <v>580</v>
      </c>
      <c r="E191" s="478"/>
      <c r="F191" s="479" t="s">
        <v>592</v>
      </c>
      <c r="G191" s="871" t="s">
        <v>593</v>
      </c>
      <c r="H191" s="871"/>
      <c r="I191" s="871"/>
    </row>
    <row r="192" spans="1:9" ht="14.4" thickBot="1">
      <c r="A192" s="466"/>
      <c r="B192" s="466"/>
      <c r="C192" s="872" t="s">
        <v>594</v>
      </c>
      <c r="D192" s="872"/>
      <c r="E192" s="872"/>
      <c r="F192" s="872"/>
      <c r="G192" s="872"/>
      <c r="H192" s="466"/>
      <c r="I192" s="472"/>
    </row>
    <row r="193" spans="1:9" ht="14.4" thickBot="1">
      <c r="A193" s="463" t="s">
        <v>595</v>
      </c>
      <c r="B193" s="466"/>
      <c r="C193" s="464" t="s">
        <v>86</v>
      </c>
      <c r="D193" s="464" t="s">
        <v>580</v>
      </c>
      <c r="E193" s="466"/>
      <c r="F193" s="464" t="s">
        <v>593</v>
      </c>
      <c r="G193" s="872" t="s">
        <v>593</v>
      </c>
      <c r="H193" s="872"/>
      <c r="I193" s="872"/>
    </row>
    <row r="194" spans="1:9" ht="14.4" thickBot="1">
      <c r="A194" s="466"/>
      <c r="B194" s="466"/>
      <c r="C194" s="872" t="s">
        <v>596</v>
      </c>
      <c r="D194" s="872"/>
      <c r="E194" s="872"/>
      <c r="F194" s="872"/>
      <c r="G194" s="872"/>
      <c r="H194" s="466"/>
      <c r="I194" s="472"/>
    </row>
    <row r="195" spans="1:9" ht="14.4" thickBot="1">
      <c r="A195" s="466"/>
      <c r="B195" s="466"/>
      <c r="C195" s="466"/>
      <c r="D195" s="466"/>
      <c r="E195" s="466"/>
      <c r="F195" s="466"/>
      <c r="G195" s="471" t="s">
        <v>597</v>
      </c>
      <c r="H195" s="466"/>
      <c r="I195" s="474">
        <v>64.091800000000006</v>
      </c>
    </row>
    <row r="196" spans="1:9" ht="14.4" thickBot="1">
      <c r="A196" s="463" t="s">
        <v>598</v>
      </c>
      <c r="B196" s="466"/>
      <c r="C196" s="464" t="s">
        <v>514</v>
      </c>
      <c r="D196" s="464" t="s">
        <v>86</v>
      </c>
      <c r="E196" s="464" t="s">
        <v>580</v>
      </c>
      <c r="F196" s="466"/>
      <c r="G196" s="464" t="s">
        <v>593</v>
      </c>
      <c r="H196" s="872" t="s">
        <v>593</v>
      </c>
      <c r="I196" s="872"/>
    </row>
    <row r="197" spans="1:9" ht="14.4" thickBot="1">
      <c r="A197" s="466"/>
      <c r="B197" s="466"/>
      <c r="C197" s="872" t="s">
        <v>601</v>
      </c>
      <c r="D197" s="872"/>
      <c r="E197" s="872"/>
      <c r="F197" s="872"/>
      <c r="G197" s="872"/>
      <c r="H197" s="466"/>
      <c r="I197" s="474"/>
    </row>
    <row r="198" spans="1:9" ht="14.4" thickBot="1">
      <c r="A198" s="873" t="s">
        <v>602</v>
      </c>
      <c r="B198" s="873"/>
      <c r="C198" s="874" t="s">
        <v>86</v>
      </c>
      <c r="D198" s="874" t="s">
        <v>580</v>
      </c>
      <c r="E198" s="874" t="s">
        <v>234</v>
      </c>
      <c r="F198" s="874"/>
      <c r="G198" s="874"/>
      <c r="I198" s="872" t="s">
        <v>593</v>
      </c>
    </row>
    <row r="199" spans="1:9" ht="14.4" thickBot="1">
      <c r="A199" s="873"/>
      <c r="B199" s="873"/>
      <c r="C199" s="874"/>
      <c r="D199" s="874"/>
      <c r="E199" s="464" t="s">
        <v>603</v>
      </c>
      <c r="F199" s="464" t="s">
        <v>604</v>
      </c>
      <c r="G199" s="464" t="s">
        <v>605</v>
      </c>
      <c r="H199" s="466"/>
      <c r="I199" s="872"/>
    </row>
    <row r="200" spans="1:9" ht="13.8">
      <c r="C200" s="868" t="s">
        <v>609</v>
      </c>
      <c r="D200" s="868"/>
      <c r="E200" s="868"/>
      <c r="F200" s="868"/>
      <c r="G200" s="868"/>
    </row>
    <row r="201" spans="1:9" ht="14.4" thickBot="1">
      <c r="A201" s="480"/>
      <c r="B201" s="480"/>
      <c r="C201" s="480"/>
      <c r="D201" s="480"/>
      <c r="E201" s="869" t="s">
        <v>610</v>
      </c>
      <c r="F201" s="869"/>
      <c r="G201" s="869"/>
      <c r="H201" s="480"/>
      <c r="I201" s="481">
        <v>64.09</v>
      </c>
    </row>
    <row r="202" spans="1:9" ht="15" thickTop="1">
      <c r="A202" s="573" t="s">
        <v>611</v>
      </c>
      <c r="B202" s="362"/>
      <c r="C202" s="362"/>
      <c r="D202" s="359" t="s">
        <v>612</v>
      </c>
      <c r="E202" s="360">
        <f>$K$3</f>
        <v>0.27210000000000001</v>
      </c>
      <c r="F202" s="870" t="s">
        <v>613</v>
      </c>
      <c r="G202" s="870"/>
      <c r="H202" s="870"/>
      <c r="I202" s="361">
        <f>TRUNC(I201*(1+E202),2)</f>
        <v>81.52</v>
      </c>
    </row>
    <row r="204" spans="1:9" ht="21.6" thickBot="1">
      <c r="A204" s="566" t="s">
        <v>562</v>
      </c>
      <c r="B204" s="480"/>
      <c r="C204" s="480"/>
      <c r="D204" s="480"/>
      <c r="E204" s="480"/>
      <c r="F204" s="480"/>
      <c r="G204" s="480"/>
      <c r="H204" s="480"/>
      <c r="I204" s="567" t="s">
        <v>563</v>
      </c>
    </row>
    <row r="205" spans="1:9" ht="18" thickTop="1">
      <c r="A205" s="569" t="s">
        <v>564</v>
      </c>
      <c r="D205" s="569" t="s">
        <v>565</v>
      </c>
    </row>
    <row r="206" spans="1:9" ht="15.6">
      <c r="A206" s="570" t="s">
        <v>566</v>
      </c>
      <c r="D206" s="570" t="s">
        <v>1362</v>
      </c>
      <c r="G206" s="571" t="s">
        <v>567</v>
      </c>
      <c r="H206" s="576">
        <v>15</v>
      </c>
      <c r="I206" s="570" t="s">
        <v>227</v>
      </c>
    </row>
    <row r="207" spans="1:9" ht="16.5" customHeight="1" thickBot="1">
      <c r="A207" s="462" t="s">
        <v>1383</v>
      </c>
      <c r="B207" s="875" t="s">
        <v>1384</v>
      </c>
      <c r="C207" s="875"/>
      <c r="D207" s="875"/>
      <c r="E207" s="875"/>
      <c r="F207" s="875"/>
      <c r="G207" s="875"/>
      <c r="H207" s="876" t="s">
        <v>568</v>
      </c>
      <c r="I207" s="876"/>
    </row>
    <row r="208" spans="1:9" ht="14.4" thickBot="1">
      <c r="A208" s="873" t="s">
        <v>569</v>
      </c>
      <c r="B208" s="873"/>
      <c r="C208" s="874" t="s">
        <v>86</v>
      </c>
      <c r="D208" s="874" t="s">
        <v>570</v>
      </c>
      <c r="E208" s="874"/>
      <c r="F208" s="874" t="s">
        <v>571</v>
      </c>
      <c r="G208" s="874"/>
      <c r="I208" s="465" t="s">
        <v>572</v>
      </c>
    </row>
    <row r="209" spans="1:9" ht="14.4" thickBot="1">
      <c r="A209" s="873"/>
      <c r="B209" s="873"/>
      <c r="C209" s="874"/>
      <c r="D209" s="464" t="s">
        <v>573</v>
      </c>
      <c r="E209" s="464" t="s">
        <v>574</v>
      </c>
      <c r="F209" s="464" t="s">
        <v>575</v>
      </c>
      <c r="G209" s="464" t="s">
        <v>576</v>
      </c>
      <c r="H209" s="466"/>
      <c r="I209" s="464" t="s">
        <v>577</v>
      </c>
    </row>
    <row r="210" spans="1:9" ht="27.6">
      <c r="A210" s="467" t="s">
        <v>1385</v>
      </c>
      <c r="B210" s="468" t="s">
        <v>1386</v>
      </c>
      <c r="C210" s="469">
        <v>7.5300000000000006E-2</v>
      </c>
      <c r="D210" s="470">
        <v>1</v>
      </c>
      <c r="E210" s="470">
        <v>0</v>
      </c>
      <c r="F210" s="461">
        <v>307.32339999999999</v>
      </c>
      <c r="G210" s="461">
        <v>118.29819999999999</v>
      </c>
      <c r="I210" s="461">
        <v>23.141500000000001</v>
      </c>
    </row>
    <row r="211" spans="1:9" ht="14.4" thickBot="1">
      <c r="A211" s="466"/>
      <c r="B211" s="466"/>
      <c r="C211" s="466"/>
      <c r="D211" s="466"/>
      <c r="E211" s="466"/>
      <c r="F211" s="466"/>
      <c r="G211" s="471" t="s">
        <v>578</v>
      </c>
      <c r="H211" s="466"/>
      <c r="I211" s="472">
        <v>23.141500000000001</v>
      </c>
    </row>
    <row r="212" spans="1:9" ht="14.4" thickBot="1">
      <c r="A212" s="463" t="s">
        <v>579</v>
      </c>
      <c r="B212" s="466"/>
      <c r="C212" s="464" t="s">
        <v>86</v>
      </c>
      <c r="D212" s="464" t="s">
        <v>580</v>
      </c>
      <c r="E212" s="466"/>
      <c r="F212" s="464" t="s">
        <v>571</v>
      </c>
      <c r="G212" s="872" t="s">
        <v>581</v>
      </c>
      <c r="H212" s="872"/>
      <c r="I212" s="872"/>
    </row>
    <row r="213" spans="1:9" ht="13.8">
      <c r="A213" s="467" t="s">
        <v>626</v>
      </c>
      <c r="B213" s="468" t="s">
        <v>627</v>
      </c>
      <c r="C213" s="469">
        <v>1</v>
      </c>
      <c r="D213" s="467" t="s">
        <v>584</v>
      </c>
      <c r="F213" s="461">
        <v>22.710799999999999</v>
      </c>
      <c r="I213" s="461">
        <v>22.710799999999999</v>
      </c>
    </row>
    <row r="214" spans="1:9" ht="13.8">
      <c r="A214" s="467" t="s">
        <v>1387</v>
      </c>
      <c r="B214" s="468" t="s">
        <v>1388</v>
      </c>
      <c r="C214" s="469">
        <v>1</v>
      </c>
      <c r="D214" s="467" t="s">
        <v>584</v>
      </c>
      <c r="F214" s="461">
        <v>31.039100000000001</v>
      </c>
      <c r="I214" s="461">
        <v>31.039100000000001</v>
      </c>
    </row>
    <row r="215" spans="1:9" ht="13.8">
      <c r="C215" s="868" t="s">
        <v>585</v>
      </c>
      <c r="D215" s="868"/>
      <c r="E215" s="868"/>
      <c r="F215" s="868"/>
      <c r="G215" s="868"/>
      <c r="I215" s="461">
        <v>53.749899999999997</v>
      </c>
    </row>
    <row r="216" spans="1:9" ht="14.4" thickBot="1">
      <c r="A216" s="466"/>
      <c r="B216" s="466"/>
      <c r="C216" s="872" t="s">
        <v>586</v>
      </c>
      <c r="D216" s="872"/>
      <c r="E216" s="872"/>
      <c r="F216" s="872"/>
      <c r="G216" s="872"/>
      <c r="H216" s="466"/>
      <c r="I216" s="474">
        <v>76.891400000000004</v>
      </c>
    </row>
    <row r="217" spans="1:9" ht="13.8">
      <c r="C217" s="868" t="s">
        <v>587</v>
      </c>
      <c r="D217" s="868"/>
      <c r="E217" s="868"/>
      <c r="F217" s="868"/>
      <c r="G217" s="868"/>
      <c r="I217" s="475">
        <v>5.1261000000000001</v>
      </c>
    </row>
    <row r="218" spans="1:9" ht="13.8">
      <c r="G218" s="473" t="s">
        <v>588</v>
      </c>
      <c r="I218" s="476" t="s">
        <v>589</v>
      </c>
    </row>
    <row r="219" spans="1:9" ht="14.4" thickBot="1">
      <c r="G219" s="471" t="s">
        <v>590</v>
      </c>
      <c r="I219" s="474" t="s">
        <v>589</v>
      </c>
    </row>
    <row r="220" spans="1:9" ht="14.4" thickBot="1">
      <c r="A220" s="477" t="s">
        <v>591</v>
      </c>
      <c r="B220" s="478"/>
      <c r="C220" s="479" t="s">
        <v>86</v>
      </c>
      <c r="D220" s="479" t="s">
        <v>580</v>
      </c>
      <c r="E220" s="478"/>
      <c r="F220" s="479" t="s">
        <v>592</v>
      </c>
      <c r="G220" s="871" t="s">
        <v>593</v>
      </c>
      <c r="H220" s="871"/>
      <c r="I220" s="871"/>
    </row>
    <row r="221" spans="1:9" ht="13.8">
      <c r="A221" s="467" t="s">
        <v>1389</v>
      </c>
      <c r="B221" s="468" t="s">
        <v>1390</v>
      </c>
      <c r="C221" s="469">
        <v>1.03</v>
      </c>
      <c r="D221" s="467" t="s">
        <v>227</v>
      </c>
      <c r="F221" s="461">
        <v>9.65</v>
      </c>
      <c r="I221" s="461">
        <v>9.9395000000000007</v>
      </c>
    </row>
    <row r="222" spans="1:9" ht="14.4" thickBot="1">
      <c r="A222" s="466"/>
      <c r="B222" s="466"/>
      <c r="C222" s="872" t="s">
        <v>594</v>
      </c>
      <c r="D222" s="872"/>
      <c r="E222" s="872"/>
      <c r="F222" s="872"/>
      <c r="G222" s="872"/>
      <c r="H222" s="466"/>
      <c r="I222" s="472">
        <v>9.9395000000000007</v>
      </c>
    </row>
    <row r="223" spans="1:9" ht="14.4" thickBot="1">
      <c r="A223" s="463" t="s">
        <v>595</v>
      </c>
      <c r="B223" s="466"/>
      <c r="C223" s="464" t="s">
        <v>86</v>
      </c>
      <c r="D223" s="464" t="s">
        <v>580</v>
      </c>
      <c r="E223" s="466"/>
      <c r="F223" s="464" t="s">
        <v>593</v>
      </c>
      <c r="G223" s="872" t="s">
        <v>593</v>
      </c>
      <c r="H223" s="872"/>
      <c r="I223" s="872"/>
    </row>
    <row r="224" spans="1:9" ht="13.8">
      <c r="A224" s="467" t="s">
        <v>1391</v>
      </c>
      <c r="B224" s="468" t="s">
        <v>1392</v>
      </c>
      <c r="C224" s="469">
        <v>1</v>
      </c>
      <c r="D224" s="467" t="s">
        <v>1393</v>
      </c>
      <c r="F224" s="461">
        <v>0.06</v>
      </c>
      <c r="I224" s="461">
        <v>0.06</v>
      </c>
    </row>
    <row r="225" spans="1:9" ht="27.6">
      <c r="A225" s="467" t="s">
        <v>1394</v>
      </c>
      <c r="B225" s="468" t="s">
        <v>1395</v>
      </c>
      <c r="C225" s="469">
        <v>1.4999999999999999E-2</v>
      </c>
      <c r="D225" s="467" t="s">
        <v>227</v>
      </c>
      <c r="F225" s="461">
        <v>67.75</v>
      </c>
      <c r="I225" s="461">
        <v>1.0163</v>
      </c>
    </row>
    <row r="226" spans="1:9" ht="14.4" thickBot="1">
      <c r="A226" s="466"/>
      <c r="B226" s="466"/>
      <c r="C226" s="872" t="s">
        <v>596</v>
      </c>
      <c r="D226" s="872"/>
      <c r="E226" s="872"/>
      <c r="F226" s="872"/>
      <c r="G226" s="872"/>
      <c r="H226" s="466"/>
      <c r="I226" s="472">
        <v>1.0763</v>
      </c>
    </row>
    <row r="227" spans="1:9" ht="14.4" thickBot="1">
      <c r="A227" s="466"/>
      <c r="B227" s="466"/>
      <c r="C227" s="466"/>
      <c r="D227" s="466"/>
      <c r="E227" s="466"/>
      <c r="F227" s="466"/>
      <c r="G227" s="471" t="s">
        <v>597</v>
      </c>
      <c r="H227" s="466"/>
      <c r="I227" s="474">
        <v>16.1419</v>
      </c>
    </row>
    <row r="228" spans="1:9" ht="14.4" thickBot="1">
      <c r="A228" s="463" t="s">
        <v>598</v>
      </c>
      <c r="B228" s="466"/>
      <c r="C228" s="464" t="s">
        <v>514</v>
      </c>
      <c r="D228" s="464" t="s">
        <v>86</v>
      </c>
      <c r="E228" s="464" t="s">
        <v>580</v>
      </c>
      <c r="F228" s="466"/>
      <c r="G228" s="464" t="s">
        <v>593</v>
      </c>
      <c r="H228" s="872" t="s">
        <v>593</v>
      </c>
      <c r="I228" s="872"/>
    </row>
    <row r="229" spans="1:9" ht="13.8">
      <c r="A229" s="467" t="s">
        <v>1389</v>
      </c>
      <c r="B229" s="468" t="s">
        <v>1396</v>
      </c>
      <c r="C229" s="467" t="s">
        <v>600</v>
      </c>
      <c r="D229" s="469">
        <v>1.0300000000000001E-3</v>
      </c>
      <c r="E229" s="467" t="s">
        <v>599</v>
      </c>
      <c r="G229" s="461">
        <v>32.18</v>
      </c>
      <c r="I229" s="461">
        <v>3.3099999999999997E-2</v>
      </c>
    </row>
    <row r="230" spans="1:9" ht="14.4" thickBot="1">
      <c r="A230" s="466"/>
      <c r="B230" s="466"/>
      <c r="C230" s="872" t="s">
        <v>601</v>
      </c>
      <c r="D230" s="872"/>
      <c r="E230" s="872"/>
      <c r="F230" s="872"/>
      <c r="G230" s="872"/>
      <c r="H230" s="466"/>
      <c r="I230" s="474">
        <v>3.3099999999999997E-2</v>
      </c>
    </row>
    <row r="231" spans="1:9" ht="14.4" thickBot="1">
      <c r="A231" s="873" t="s">
        <v>602</v>
      </c>
      <c r="B231" s="873"/>
      <c r="C231" s="874" t="s">
        <v>86</v>
      </c>
      <c r="D231" s="874" t="s">
        <v>580</v>
      </c>
      <c r="E231" s="874" t="s">
        <v>234</v>
      </c>
      <c r="F231" s="874"/>
      <c r="G231" s="874"/>
      <c r="I231" s="872" t="s">
        <v>593</v>
      </c>
    </row>
    <row r="232" spans="1:9" ht="14.4" thickBot="1">
      <c r="A232" s="873"/>
      <c r="B232" s="873"/>
      <c r="C232" s="874"/>
      <c r="D232" s="874"/>
      <c r="E232" s="464" t="s">
        <v>603</v>
      </c>
      <c r="F232" s="464" t="s">
        <v>604</v>
      </c>
      <c r="G232" s="464" t="s">
        <v>605</v>
      </c>
      <c r="H232" s="466"/>
      <c r="I232" s="872"/>
    </row>
    <row r="233" spans="1:9" ht="13.8">
      <c r="A233" s="467" t="s">
        <v>1389</v>
      </c>
      <c r="B233" s="468" t="s">
        <v>1396</v>
      </c>
      <c r="C233" s="469">
        <v>1.0300000000000001E-3</v>
      </c>
      <c r="D233" s="467" t="s">
        <v>379</v>
      </c>
      <c r="E233" s="467" t="s">
        <v>606</v>
      </c>
      <c r="F233" s="467" t="s">
        <v>607</v>
      </c>
      <c r="G233" s="467" t="s">
        <v>608</v>
      </c>
    </row>
    <row r="234" spans="1:9" ht="13.8">
      <c r="C234" s="868" t="s">
        <v>609</v>
      </c>
      <c r="D234" s="868"/>
      <c r="E234" s="868"/>
      <c r="F234" s="868"/>
      <c r="G234" s="868"/>
    </row>
    <row r="235" spans="1:9" ht="14.4" thickBot="1">
      <c r="A235" s="480"/>
      <c r="B235" s="480"/>
      <c r="C235" s="480"/>
      <c r="D235" s="480"/>
      <c r="E235" s="869" t="s">
        <v>610</v>
      </c>
      <c r="F235" s="869"/>
      <c r="G235" s="869"/>
      <c r="H235" s="480"/>
      <c r="I235" s="481">
        <v>16.18</v>
      </c>
    </row>
    <row r="236" spans="1:9" ht="14.4" thickTop="1">
      <c r="A236" s="573" t="s">
        <v>611</v>
      </c>
      <c r="D236" s="359" t="s">
        <v>612</v>
      </c>
      <c r="E236" s="360">
        <f>$K$3</f>
        <v>0.27210000000000001</v>
      </c>
      <c r="F236" s="870" t="s">
        <v>613</v>
      </c>
      <c r="G236" s="870"/>
      <c r="H236" s="870"/>
      <c r="I236" s="361">
        <f>TRUNC(I235*(1+E236),2)</f>
        <v>20.58</v>
      </c>
    </row>
    <row r="237" spans="1:9" ht="13.8">
      <c r="A237" s="573"/>
      <c r="D237" s="359"/>
      <c r="E237" s="360"/>
      <c r="F237" s="359"/>
      <c r="G237" s="359"/>
      <c r="H237" s="359"/>
      <c r="I237" s="361"/>
    </row>
    <row r="238" spans="1:9" ht="21.6" thickBot="1">
      <c r="A238" s="566" t="s">
        <v>562</v>
      </c>
      <c r="B238" s="480"/>
      <c r="C238" s="480"/>
      <c r="D238" s="480"/>
      <c r="E238" s="480"/>
      <c r="F238" s="480"/>
      <c r="G238" s="480"/>
      <c r="H238" s="480"/>
      <c r="I238" s="567" t="s">
        <v>563</v>
      </c>
    </row>
    <row r="239" spans="1:9" ht="18" thickTop="1">
      <c r="A239" s="569" t="s">
        <v>564</v>
      </c>
      <c r="D239" s="569" t="s">
        <v>565</v>
      </c>
    </row>
    <row r="240" spans="1:9" ht="15.6">
      <c r="A240" s="570" t="s">
        <v>566</v>
      </c>
      <c r="D240" s="570" t="s">
        <v>1362</v>
      </c>
      <c r="G240" s="571" t="s">
        <v>567</v>
      </c>
      <c r="H240" s="572">
        <v>2</v>
      </c>
      <c r="I240" s="570" t="s">
        <v>13</v>
      </c>
    </row>
    <row r="241" spans="1:9" ht="16.5" customHeight="1" thickBot="1">
      <c r="A241" s="462" t="s">
        <v>1397</v>
      </c>
      <c r="B241" s="875" t="s">
        <v>1398</v>
      </c>
      <c r="C241" s="875"/>
      <c r="D241" s="875"/>
      <c r="E241" s="875"/>
      <c r="F241" s="875"/>
      <c r="G241" s="875"/>
      <c r="H241" s="876" t="s">
        <v>568</v>
      </c>
      <c r="I241" s="876"/>
    </row>
    <row r="242" spans="1:9" ht="14.4" thickBot="1">
      <c r="A242" s="873" t="s">
        <v>569</v>
      </c>
      <c r="B242" s="873"/>
      <c r="C242" s="874" t="s">
        <v>86</v>
      </c>
      <c r="D242" s="874" t="s">
        <v>570</v>
      </c>
      <c r="E242" s="874"/>
      <c r="F242" s="874" t="s">
        <v>571</v>
      </c>
      <c r="G242" s="874"/>
      <c r="I242" s="465" t="s">
        <v>572</v>
      </c>
    </row>
    <row r="243" spans="1:9" ht="14.4" thickBot="1">
      <c r="A243" s="873"/>
      <c r="B243" s="873"/>
      <c r="C243" s="874"/>
      <c r="D243" s="464" t="s">
        <v>573</v>
      </c>
      <c r="E243" s="464" t="s">
        <v>574</v>
      </c>
      <c r="F243" s="464" t="s">
        <v>575</v>
      </c>
      <c r="G243" s="464" t="s">
        <v>576</v>
      </c>
      <c r="H243" s="466"/>
      <c r="I243" s="464" t="s">
        <v>577</v>
      </c>
    </row>
    <row r="244" spans="1:9" ht="14.4" thickBot="1">
      <c r="A244" s="466"/>
      <c r="B244" s="466"/>
      <c r="C244" s="466"/>
      <c r="D244" s="466"/>
      <c r="E244" s="466"/>
      <c r="F244" s="466"/>
      <c r="G244" s="471" t="s">
        <v>578</v>
      </c>
      <c r="H244" s="466"/>
      <c r="I244" s="472"/>
    </row>
    <row r="245" spans="1:9" ht="14.4" thickBot="1">
      <c r="A245" s="463" t="s">
        <v>579</v>
      </c>
      <c r="B245" s="466"/>
      <c r="C245" s="464" t="s">
        <v>86</v>
      </c>
      <c r="D245" s="464" t="s">
        <v>580</v>
      </c>
      <c r="E245" s="466"/>
      <c r="F245" s="464" t="s">
        <v>571</v>
      </c>
      <c r="G245" s="872" t="s">
        <v>581</v>
      </c>
      <c r="H245" s="872"/>
      <c r="I245" s="872"/>
    </row>
    <row r="246" spans="1:9" ht="13.8">
      <c r="A246" s="467" t="s">
        <v>626</v>
      </c>
      <c r="B246" s="468" t="s">
        <v>627</v>
      </c>
      <c r="C246" s="469">
        <v>1</v>
      </c>
      <c r="D246" s="467" t="s">
        <v>584</v>
      </c>
      <c r="F246" s="461">
        <v>22.710799999999999</v>
      </c>
      <c r="I246" s="461">
        <v>22.710799999999999</v>
      </c>
    </row>
    <row r="247" spans="1:9" ht="13.8">
      <c r="A247" s="467" t="s">
        <v>1399</v>
      </c>
      <c r="B247" s="468" t="s">
        <v>1400</v>
      </c>
      <c r="C247" s="469">
        <v>1</v>
      </c>
      <c r="D247" s="467" t="s">
        <v>584</v>
      </c>
      <c r="F247" s="461">
        <v>27.984100000000002</v>
      </c>
      <c r="I247" s="461">
        <v>27.984100000000002</v>
      </c>
    </row>
    <row r="248" spans="1:9" ht="13.8">
      <c r="C248" s="868" t="s">
        <v>585</v>
      </c>
      <c r="D248" s="868"/>
      <c r="E248" s="868"/>
      <c r="F248" s="868"/>
      <c r="G248" s="868"/>
      <c r="I248" s="461">
        <v>50.694899999999997</v>
      </c>
    </row>
    <row r="249" spans="1:9" ht="14.4" thickBot="1">
      <c r="A249" s="466"/>
      <c r="B249" s="466"/>
      <c r="C249" s="872" t="s">
        <v>586</v>
      </c>
      <c r="D249" s="872"/>
      <c r="E249" s="872"/>
      <c r="F249" s="872"/>
      <c r="G249" s="872"/>
      <c r="H249" s="466"/>
      <c r="I249" s="474">
        <v>50.694899999999997</v>
      </c>
    </row>
    <row r="250" spans="1:9" ht="13.8">
      <c r="C250" s="868" t="s">
        <v>587</v>
      </c>
      <c r="D250" s="868"/>
      <c r="E250" s="868"/>
      <c r="F250" s="868"/>
      <c r="G250" s="868"/>
      <c r="I250" s="475">
        <v>25.3475</v>
      </c>
    </row>
    <row r="251" spans="1:9" ht="13.8">
      <c r="G251" s="473" t="s">
        <v>588</v>
      </c>
      <c r="I251" s="476" t="s">
        <v>589</v>
      </c>
    </row>
    <row r="252" spans="1:9" ht="14.4" thickBot="1">
      <c r="G252" s="471" t="s">
        <v>590</v>
      </c>
      <c r="I252" s="474" t="s">
        <v>589</v>
      </c>
    </row>
    <row r="253" spans="1:9" ht="14.4" thickBot="1">
      <c r="A253" s="477" t="s">
        <v>591</v>
      </c>
      <c r="B253" s="478"/>
      <c r="C253" s="479" t="s">
        <v>86</v>
      </c>
      <c r="D253" s="479" t="s">
        <v>580</v>
      </c>
      <c r="E253" s="478"/>
      <c r="F253" s="479" t="s">
        <v>592</v>
      </c>
      <c r="G253" s="871" t="s">
        <v>593</v>
      </c>
      <c r="H253" s="871"/>
      <c r="I253" s="871"/>
    </row>
    <row r="254" spans="1:9" ht="13.8">
      <c r="A254" s="467" t="s">
        <v>1401</v>
      </c>
      <c r="B254" s="468" t="s">
        <v>1402</v>
      </c>
      <c r="C254" s="469">
        <v>1.06965</v>
      </c>
      <c r="D254" s="467" t="s">
        <v>79</v>
      </c>
      <c r="F254" s="461">
        <v>12.5128</v>
      </c>
      <c r="I254" s="461">
        <v>13.3843</v>
      </c>
    </row>
    <row r="255" spans="1:9" ht="13.8">
      <c r="A255" s="467" t="s">
        <v>1403</v>
      </c>
      <c r="B255" s="468" t="s">
        <v>1404</v>
      </c>
      <c r="C255" s="469">
        <v>2.9415300000000002</v>
      </c>
      <c r="D255" s="467" t="s">
        <v>79</v>
      </c>
      <c r="F255" s="461">
        <v>4.1708999999999996</v>
      </c>
      <c r="I255" s="461">
        <v>12.268800000000001</v>
      </c>
    </row>
    <row r="256" spans="1:9" ht="13.8">
      <c r="A256" s="467" t="s">
        <v>1405</v>
      </c>
      <c r="B256" s="468" t="s">
        <v>1406</v>
      </c>
      <c r="C256" s="469">
        <v>0.36266999999999999</v>
      </c>
      <c r="D256" s="467" t="s">
        <v>227</v>
      </c>
      <c r="F256" s="461">
        <v>18.4666</v>
      </c>
      <c r="I256" s="461">
        <v>6.6973000000000003</v>
      </c>
    </row>
    <row r="257" spans="1:9" ht="13.8">
      <c r="A257" s="467" t="s">
        <v>1407</v>
      </c>
      <c r="B257" s="468" t="s">
        <v>1408</v>
      </c>
      <c r="C257" s="469">
        <v>0.29712</v>
      </c>
      <c r="D257" s="467" t="s">
        <v>79</v>
      </c>
      <c r="F257" s="461">
        <v>14.2065</v>
      </c>
      <c r="I257" s="461">
        <v>4.2210000000000001</v>
      </c>
    </row>
    <row r="258" spans="1:9" ht="14.4" thickBot="1">
      <c r="A258" s="466"/>
      <c r="B258" s="466"/>
      <c r="C258" s="872" t="s">
        <v>594</v>
      </c>
      <c r="D258" s="872"/>
      <c r="E258" s="872"/>
      <c r="F258" s="872"/>
      <c r="G258" s="872"/>
      <c r="H258" s="466"/>
      <c r="I258" s="472">
        <v>36.571399999999997</v>
      </c>
    </row>
    <row r="259" spans="1:9" ht="14.4" thickBot="1">
      <c r="A259" s="463" t="s">
        <v>595</v>
      </c>
      <c r="B259" s="466"/>
      <c r="C259" s="464" t="s">
        <v>86</v>
      </c>
      <c r="D259" s="464" t="s">
        <v>580</v>
      </c>
      <c r="E259" s="466"/>
      <c r="F259" s="464" t="s">
        <v>593</v>
      </c>
      <c r="G259" s="872" t="s">
        <v>593</v>
      </c>
      <c r="H259" s="872"/>
      <c r="I259" s="872"/>
    </row>
    <row r="260" spans="1:9" ht="14.4" thickBot="1">
      <c r="A260" s="466"/>
      <c r="B260" s="466"/>
      <c r="C260" s="872" t="s">
        <v>596</v>
      </c>
      <c r="D260" s="872"/>
      <c r="E260" s="872"/>
      <c r="F260" s="872"/>
      <c r="G260" s="872"/>
      <c r="H260" s="466"/>
      <c r="I260" s="472"/>
    </row>
    <row r="261" spans="1:9" ht="14.4" thickBot="1">
      <c r="A261" s="466"/>
      <c r="B261" s="466"/>
      <c r="C261" s="466"/>
      <c r="D261" s="466"/>
      <c r="E261" s="466"/>
      <c r="F261" s="466"/>
      <c r="G261" s="471" t="s">
        <v>597</v>
      </c>
      <c r="H261" s="466"/>
      <c r="I261" s="474">
        <v>61.918900000000001</v>
      </c>
    </row>
    <row r="262" spans="1:9" ht="14.4" thickBot="1">
      <c r="A262" s="463" t="s">
        <v>598</v>
      </c>
      <c r="B262" s="466"/>
      <c r="C262" s="464" t="s">
        <v>514</v>
      </c>
      <c r="D262" s="464" t="s">
        <v>86</v>
      </c>
      <c r="E262" s="464" t="s">
        <v>580</v>
      </c>
      <c r="F262" s="466"/>
      <c r="G262" s="464" t="s">
        <v>593</v>
      </c>
      <c r="H262" s="872" t="s">
        <v>593</v>
      </c>
      <c r="I262" s="872"/>
    </row>
    <row r="263" spans="1:9" ht="27.6">
      <c r="A263" s="467" t="s">
        <v>1401</v>
      </c>
      <c r="B263" s="468" t="s">
        <v>1409</v>
      </c>
      <c r="C263" s="467" t="s">
        <v>600</v>
      </c>
      <c r="D263" s="469">
        <v>6.0200000000000002E-3</v>
      </c>
      <c r="E263" s="467" t="s">
        <v>599</v>
      </c>
      <c r="G263" s="461">
        <v>32.18</v>
      </c>
      <c r="I263" s="461">
        <v>0.19370000000000001</v>
      </c>
    </row>
    <row r="264" spans="1:9" ht="27.6">
      <c r="A264" s="467" t="s">
        <v>1403</v>
      </c>
      <c r="B264" s="468" t="s">
        <v>1410</v>
      </c>
      <c r="C264" s="467" t="s">
        <v>600</v>
      </c>
      <c r="D264" s="469">
        <v>5.5199999999999997E-3</v>
      </c>
      <c r="E264" s="467" t="s">
        <v>599</v>
      </c>
      <c r="G264" s="461">
        <v>32.18</v>
      </c>
      <c r="I264" s="461">
        <v>0.17760000000000001</v>
      </c>
    </row>
    <row r="265" spans="1:9" ht="13.8">
      <c r="A265" s="467" t="s">
        <v>1405</v>
      </c>
      <c r="B265" s="468" t="s">
        <v>1411</v>
      </c>
      <c r="C265" s="467" t="s">
        <v>600</v>
      </c>
      <c r="D265" s="469">
        <v>3.6000000000000002E-4</v>
      </c>
      <c r="E265" s="467" t="s">
        <v>599</v>
      </c>
      <c r="G265" s="461">
        <v>32.18</v>
      </c>
      <c r="I265" s="461">
        <v>1.1599999999999999E-2</v>
      </c>
    </row>
    <row r="266" spans="1:9" ht="13.8">
      <c r="A266" s="467" t="s">
        <v>1407</v>
      </c>
      <c r="B266" s="468" t="s">
        <v>1412</v>
      </c>
      <c r="C266" s="467" t="s">
        <v>600</v>
      </c>
      <c r="D266" s="469">
        <v>2.2300000000000002E-3</v>
      </c>
      <c r="E266" s="467" t="s">
        <v>599</v>
      </c>
      <c r="G266" s="461">
        <v>32.18</v>
      </c>
      <c r="I266" s="461">
        <v>7.1800000000000003E-2</v>
      </c>
    </row>
    <row r="267" spans="1:9" ht="14.4" thickBot="1">
      <c r="A267" s="466"/>
      <c r="B267" s="466"/>
      <c r="C267" s="872" t="s">
        <v>601</v>
      </c>
      <c r="D267" s="872"/>
      <c r="E267" s="872"/>
      <c r="F267" s="872"/>
      <c r="G267" s="872"/>
      <c r="H267" s="466"/>
      <c r="I267" s="474">
        <v>0.45469999999999999</v>
      </c>
    </row>
    <row r="268" spans="1:9" ht="14.4" thickBot="1">
      <c r="A268" s="873" t="s">
        <v>602</v>
      </c>
      <c r="B268" s="873"/>
      <c r="C268" s="874" t="s">
        <v>86</v>
      </c>
      <c r="D268" s="874" t="s">
        <v>580</v>
      </c>
      <c r="E268" s="874" t="s">
        <v>234</v>
      </c>
      <c r="F268" s="874"/>
      <c r="G268" s="874"/>
      <c r="I268" s="872" t="s">
        <v>593</v>
      </c>
    </row>
    <row r="269" spans="1:9" ht="14.4" thickBot="1">
      <c r="A269" s="873"/>
      <c r="B269" s="873"/>
      <c r="C269" s="874"/>
      <c r="D269" s="874"/>
      <c r="E269" s="464" t="s">
        <v>603</v>
      </c>
      <c r="F269" s="464" t="s">
        <v>604</v>
      </c>
      <c r="G269" s="464" t="s">
        <v>605</v>
      </c>
      <c r="H269" s="466"/>
      <c r="I269" s="872"/>
    </row>
    <row r="270" spans="1:9" ht="27.6">
      <c r="A270" s="467" t="s">
        <v>1401</v>
      </c>
      <c r="B270" s="468" t="s">
        <v>1409</v>
      </c>
      <c r="C270" s="469">
        <v>6.0200000000000002E-3</v>
      </c>
      <c r="D270" s="467" t="s">
        <v>379</v>
      </c>
      <c r="E270" s="467" t="s">
        <v>606</v>
      </c>
      <c r="F270" s="467" t="s">
        <v>607</v>
      </c>
      <c r="G270" s="467" t="s">
        <v>608</v>
      </c>
    </row>
    <row r="271" spans="1:9" ht="27.6">
      <c r="A271" s="467" t="s">
        <v>1403</v>
      </c>
      <c r="B271" s="468" t="s">
        <v>1410</v>
      </c>
      <c r="C271" s="469">
        <v>5.5199999999999997E-3</v>
      </c>
      <c r="D271" s="467" t="s">
        <v>379</v>
      </c>
      <c r="E271" s="467" t="s">
        <v>606</v>
      </c>
      <c r="F271" s="467" t="s">
        <v>607</v>
      </c>
      <c r="G271" s="467" t="s">
        <v>608</v>
      </c>
    </row>
    <row r="272" spans="1:9" ht="13.8">
      <c r="A272" s="467" t="s">
        <v>1405</v>
      </c>
      <c r="B272" s="468" t="s">
        <v>1411</v>
      </c>
      <c r="C272" s="469">
        <v>3.6000000000000002E-4</v>
      </c>
      <c r="D272" s="467" t="s">
        <v>379</v>
      </c>
      <c r="E272" s="467" t="s">
        <v>606</v>
      </c>
      <c r="F272" s="467" t="s">
        <v>607</v>
      </c>
      <c r="G272" s="467" t="s">
        <v>608</v>
      </c>
    </row>
    <row r="273" spans="1:9" ht="13.8">
      <c r="A273" s="467" t="s">
        <v>1407</v>
      </c>
      <c r="B273" s="468" t="s">
        <v>1412</v>
      </c>
      <c r="C273" s="469">
        <v>2.2300000000000002E-3</v>
      </c>
      <c r="D273" s="467" t="s">
        <v>379</v>
      </c>
      <c r="E273" s="467" t="s">
        <v>606</v>
      </c>
      <c r="F273" s="467" t="s">
        <v>607</v>
      </c>
      <c r="G273" s="467" t="s">
        <v>608</v>
      </c>
    </row>
    <row r="274" spans="1:9" ht="13.8">
      <c r="C274" s="868" t="s">
        <v>609</v>
      </c>
      <c r="D274" s="868"/>
      <c r="E274" s="868"/>
      <c r="F274" s="868"/>
      <c r="G274" s="868"/>
    </row>
    <row r="275" spans="1:9" ht="14.4" thickBot="1">
      <c r="A275" s="480"/>
      <c r="B275" s="480"/>
      <c r="C275" s="480"/>
      <c r="D275" s="480"/>
      <c r="E275" s="869" t="s">
        <v>610</v>
      </c>
      <c r="F275" s="869"/>
      <c r="G275" s="869"/>
      <c r="H275" s="480"/>
      <c r="I275" s="481">
        <v>62.37</v>
      </c>
    </row>
    <row r="276" spans="1:9" ht="14.4" thickTop="1">
      <c r="A276" s="573" t="s">
        <v>611</v>
      </c>
      <c r="D276" s="359" t="s">
        <v>612</v>
      </c>
      <c r="E276" s="360">
        <f>$K$3</f>
        <v>0.27210000000000001</v>
      </c>
      <c r="F276" s="870" t="s">
        <v>613</v>
      </c>
      <c r="G276" s="870"/>
      <c r="H276" s="870"/>
      <c r="I276" s="361">
        <f>TRUNC(I275*(1+E276),2)</f>
        <v>79.34</v>
      </c>
    </row>
  </sheetData>
  <mergeCells count="216">
    <mergeCell ref="C17:G17"/>
    <mergeCell ref="C28:G28"/>
    <mergeCell ref="G12:I12"/>
    <mergeCell ref="C15:G15"/>
    <mergeCell ref="C16:G16"/>
    <mergeCell ref="G20:I20"/>
    <mergeCell ref="C22:G22"/>
    <mergeCell ref="B6:G6"/>
    <mergeCell ref="H6:I6"/>
    <mergeCell ref="A7:B8"/>
    <mergeCell ref="C7:C8"/>
    <mergeCell ref="D7:E7"/>
    <mergeCell ref="F7:G7"/>
    <mergeCell ref="G23:I23"/>
    <mergeCell ref="C24:G24"/>
    <mergeCell ref="H26:I26"/>
    <mergeCell ref="G44:I44"/>
    <mergeCell ref="C46:G46"/>
    <mergeCell ref="C47:G47"/>
    <mergeCell ref="C48:G48"/>
    <mergeCell ref="G51:I51"/>
    <mergeCell ref="C52:G52"/>
    <mergeCell ref="G53:I53"/>
    <mergeCell ref="A29:B30"/>
    <mergeCell ref="C29:C30"/>
    <mergeCell ref="D29:D30"/>
    <mergeCell ref="E29:G29"/>
    <mergeCell ref="I29:I30"/>
    <mergeCell ref="C32:G32"/>
    <mergeCell ref="E33:G33"/>
    <mergeCell ref="F34:H34"/>
    <mergeCell ref="B39:G39"/>
    <mergeCell ref="H39:I39"/>
    <mergeCell ref="A40:B41"/>
    <mergeCell ref="C40:C41"/>
    <mergeCell ref="D40:E40"/>
    <mergeCell ref="F40:G40"/>
    <mergeCell ref="E90:G90"/>
    <mergeCell ref="F91:H91"/>
    <mergeCell ref="B96:G96"/>
    <mergeCell ref="H96:I96"/>
    <mergeCell ref="A97:B98"/>
    <mergeCell ref="C97:C98"/>
    <mergeCell ref="D97:E97"/>
    <mergeCell ref="F97:G97"/>
    <mergeCell ref="A87:B88"/>
    <mergeCell ref="G166:I166"/>
    <mergeCell ref="C167:G167"/>
    <mergeCell ref="H169:I169"/>
    <mergeCell ref="C170:G170"/>
    <mergeCell ref="A171:B172"/>
    <mergeCell ref="C171:C172"/>
    <mergeCell ref="C116:G116"/>
    <mergeCell ref="E117:G117"/>
    <mergeCell ref="F118:H118"/>
    <mergeCell ref="B123:G123"/>
    <mergeCell ref="H123:I123"/>
    <mergeCell ref="A124:B125"/>
    <mergeCell ref="C124:C125"/>
    <mergeCell ref="D124:E124"/>
    <mergeCell ref="F124:G124"/>
    <mergeCell ref="G164:I164"/>
    <mergeCell ref="C165:G165"/>
    <mergeCell ref="C144:G144"/>
    <mergeCell ref="E145:G145"/>
    <mergeCell ref="F146:H146"/>
    <mergeCell ref="B151:G151"/>
    <mergeCell ref="H151:I151"/>
    <mergeCell ref="A152:B153"/>
    <mergeCell ref="C152:C153"/>
    <mergeCell ref="D152:E152"/>
    <mergeCell ref="F152:G152"/>
    <mergeCell ref="G157:I157"/>
    <mergeCell ref="C159:G159"/>
    <mergeCell ref="C160:G160"/>
    <mergeCell ref="C161:G161"/>
    <mergeCell ref="C54:G54"/>
    <mergeCell ref="H56:I56"/>
    <mergeCell ref="A58:B59"/>
    <mergeCell ref="C58:C59"/>
    <mergeCell ref="D58:D59"/>
    <mergeCell ref="E58:G58"/>
    <mergeCell ref="I58:I59"/>
    <mergeCell ref="E61:G61"/>
    <mergeCell ref="F62:H62"/>
    <mergeCell ref="C60:G60"/>
    <mergeCell ref="C57:G57"/>
    <mergeCell ref="B67:G67"/>
    <mergeCell ref="H67:I67"/>
    <mergeCell ref="A68:B69"/>
    <mergeCell ref="C68:C69"/>
    <mergeCell ref="D68:E68"/>
    <mergeCell ref="F68:G68"/>
    <mergeCell ref="G73:I73"/>
    <mergeCell ref="C75:G75"/>
    <mergeCell ref="C76:G76"/>
    <mergeCell ref="C104:G104"/>
    <mergeCell ref="G107:I107"/>
    <mergeCell ref="C108:G108"/>
    <mergeCell ref="G109:I109"/>
    <mergeCell ref="C110:G110"/>
    <mergeCell ref="H112:I112"/>
    <mergeCell ref="C113:G113"/>
    <mergeCell ref="G101:I101"/>
    <mergeCell ref="C102:G102"/>
    <mergeCell ref="C103:G103"/>
    <mergeCell ref="G82:I82"/>
    <mergeCell ref="C86:G86"/>
    <mergeCell ref="C77:G77"/>
    <mergeCell ref="G80:I80"/>
    <mergeCell ref="C81:G81"/>
    <mergeCell ref="C83:G83"/>
    <mergeCell ref="H85:I85"/>
    <mergeCell ref="C87:C88"/>
    <mergeCell ref="D87:D88"/>
    <mergeCell ref="E87:G87"/>
    <mergeCell ref="I87:I88"/>
    <mergeCell ref="C89:G89"/>
    <mergeCell ref="A114:B115"/>
    <mergeCell ref="C114:C115"/>
    <mergeCell ref="D114:D115"/>
    <mergeCell ref="E114:G114"/>
    <mergeCell ref="I114:I115"/>
    <mergeCell ref="G128:I128"/>
    <mergeCell ref="C131:G131"/>
    <mergeCell ref="G135:I135"/>
    <mergeCell ref="C136:G136"/>
    <mergeCell ref="C132:G132"/>
    <mergeCell ref="C130:G130"/>
    <mergeCell ref="G137:I137"/>
    <mergeCell ref="C138:G138"/>
    <mergeCell ref="H140:I140"/>
    <mergeCell ref="C141:G141"/>
    <mergeCell ref="A142:B143"/>
    <mergeCell ref="C142:C143"/>
    <mergeCell ref="D142:D143"/>
    <mergeCell ref="E142:G142"/>
    <mergeCell ref="I142:I143"/>
    <mergeCell ref="D171:D172"/>
    <mergeCell ref="E171:G171"/>
    <mergeCell ref="I171:I172"/>
    <mergeCell ref="B180:G180"/>
    <mergeCell ref="H180:I180"/>
    <mergeCell ref="A181:B182"/>
    <mergeCell ref="C181:C182"/>
    <mergeCell ref="D181:E181"/>
    <mergeCell ref="F181:G181"/>
    <mergeCell ref="C173:G173"/>
    <mergeCell ref="E174:G174"/>
    <mergeCell ref="F175:H175"/>
    <mergeCell ref="G185:I185"/>
    <mergeCell ref="C186:G186"/>
    <mergeCell ref="C187:G187"/>
    <mergeCell ref="C188:G188"/>
    <mergeCell ref="G191:I191"/>
    <mergeCell ref="C192:G192"/>
    <mergeCell ref="G193:I193"/>
    <mergeCell ref="C194:G194"/>
    <mergeCell ref="H196:I196"/>
    <mergeCell ref="C197:G197"/>
    <mergeCell ref="A198:B199"/>
    <mergeCell ref="C198:C199"/>
    <mergeCell ref="D198:D199"/>
    <mergeCell ref="E198:G198"/>
    <mergeCell ref="I198:I199"/>
    <mergeCell ref="C200:G200"/>
    <mergeCell ref="E201:G201"/>
    <mergeCell ref="F202:H202"/>
    <mergeCell ref="B207:G207"/>
    <mergeCell ref="H207:I207"/>
    <mergeCell ref="A208:B209"/>
    <mergeCell ref="C208:C209"/>
    <mergeCell ref="D208:E208"/>
    <mergeCell ref="F208:G208"/>
    <mergeCell ref="G212:I212"/>
    <mergeCell ref="C215:G215"/>
    <mergeCell ref="C216:G216"/>
    <mergeCell ref="C217:G217"/>
    <mergeCell ref="G220:I220"/>
    <mergeCell ref="C222:G222"/>
    <mergeCell ref="G223:I223"/>
    <mergeCell ref="C226:G226"/>
    <mergeCell ref="H228:I228"/>
    <mergeCell ref="C230:G230"/>
    <mergeCell ref="A231:B232"/>
    <mergeCell ref="C231:C232"/>
    <mergeCell ref="D231:D232"/>
    <mergeCell ref="E231:G231"/>
    <mergeCell ref="I231:I232"/>
    <mergeCell ref="C234:G234"/>
    <mergeCell ref="E235:G235"/>
    <mergeCell ref="F236:H236"/>
    <mergeCell ref="A268:B269"/>
    <mergeCell ref="C268:C269"/>
    <mergeCell ref="D268:D269"/>
    <mergeCell ref="E268:G268"/>
    <mergeCell ref="I268:I269"/>
    <mergeCell ref="B241:G241"/>
    <mergeCell ref="H241:I241"/>
    <mergeCell ref="A242:B243"/>
    <mergeCell ref="C242:C243"/>
    <mergeCell ref="D242:E242"/>
    <mergeCell ref="F242:G242"/>
    <mergeCell ref="G245:I245"/>
    <mergeCell ref="C248:G248"/>
    <mergeCell ref="C249:G249"/>
    <mergeCell ref="C274:G274"/>
    <mergeCell ref="E275:G275"/>
    <mergeCell ref="F276:H276"/>
    <mergeCell ref="C250:G250"/>
    <mergeCell ref="G253:I253"/>
    <mergeCell ref="C258:G258"/>
    <mergeCell ref="G259:I259"/>
    <mergeCell ref="C260:G260"/>
    <mergeCell ref="H262:I262"/>
    <mergeCell ref="C267:G267"/>
  </mergeCells>
  <pageMargins left="0.51181102362204722" right="0.51181102362204722" top="0.78740157480314965" bottom="0.78740157480314965" header="0.31496062992125984" footer="0.31496062992125984"/>
  <pageSetup paperSize="9" scale="62" orientation="landscape" r:id="rId1"/>
  <rowBreaks count="8" manualBreakCount="8">
    <brk id="35" max="16383" man="1"/>
    <brk id="63" max="8" man="1"/>
    <brk id="92" max="8" man="1"/>
    <brk id="119" max="8" man="1"/>
    <brk id="147" max="8" man="1"/>
    <brk id="176" max="8" man="1"/>
    <brk id="203" max="8" man="1"/>
    <brk id="23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11</vt:i4>
      </vt:variant>
    </vt:vector>
  </HeadingPairs>
  <TitlesOfParts>
    <vt:vector size="21" baseType="lpstr">
      <vt:lpstr>Orçamento</vt:lpstr>
      <vt:lpstr>Cronograma</vt:lpstr>
      <vt:lpstr>MEMORIAL OAE</vt:lpstr>
      <vt:lpstr>Transporte</vt:lpstr>
      <vt:lpstr>DT´s</vt:lpstr>
      <vt:lpstr>Consumos</vt:lpstr>
      <vt:lpstr>Conversão</vt:lpstr>
      <vt:lpstr>Mob e Desmob Pav</vt:lpstr>
      <vt:lpstr>Tabela</vt:lpstr>
      <vt:lpstr>Composições SICRO</vt:lpstr>
      <vt:lpstr>'Composições SICRO'!Area_de_impressao</vt:lpstr>
      <vt:lpstr>Consumos!Area_de_impressao</vt:lpstr>
      <vt:lpstr>Cronograma!Area_de_impressao</vt:lpstr>
      <vt:lpstr>DT´s!Area_de_impressao</vt:lpstr>
      <vt:lpstr>'MEMORIAL OAE'!Area_de_impressao</vt:lpstr>
      <vt:lpstr>Orçamento!Area_de_impressao</vt:lpstr>
      <vt:lpstr>Transporte!Area_de_impressao</vt:lpstr>
      <vt:lpstr>DT´s!Titulos_de_impressao</vt:lpstr>
      <vt:lpstr>'MEMORIAL OAE'!Titulos_de_impressao</vt:lpstr>
      <vt:lpstr>Orçamento!Titulos_de_impressao</vt:lpstr>
      <vt:lpstr>Transporte!Titulos_de_impressao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</dc:creator>
  <cp:lastModifiedBy>Thayssa da Silva Prata Parussoli</cp:lastModifiedBy>
  <cp:lastPrinted>2025-06-30T14:38:34Z</cp:lastPrinted>
  <dcterms:created xsi:type="dcterms:W3CDTF">2016-07-21T14:31:02Z</dcterms:created>
  <dcterms:modified xsi:type="dcterms:W3CDTF">2025-08-07T19:00:44Z</dcterms:modified>
</cp:coreProperties>
</file>